
<file path=[Content_Types].xml><?xml version="1.0" encoding="utf-8"?>
<Types xmlns="http://schemas.openxmlformats.org/package/2006/content-types">
  <Override PartName="/xl/revisions/revisionLog139111.xml" ContentType="application/vnd.openxmlformats-officedocument.spreadsheetml.revisionLog+xml"/>
  <Override PartName="/xl/revisions/revisionLog11441.xml" ContentType="application/vnd.openxmlformats-officedocument.spreadsheetml.revisionLog+xml"/>
  <Override PartName="/xl/revisions/revisionLog1481.xml" ContentType="application/vnd.openxmlformats-officedocument.spreadsheetml.revisionLog+xml"/>
  <Override PartName="/xl/revisions/revisionLog11911.xml" ContentType="application/vnd.openxmlformats-officedocument.spreadsheetml.revisionLog+xml"/>
  <Override PartName="/xl/worksheets/sheet13.xml" ContentType="application/vnd.openxmlformats-officedocument.spreadsheetml.worksheet+xml"/>
  <Override PartName="/xl/styles.xml" ContentType="application/vnd.openxmlformats-officedocument.spreadsheetml.styles+xml"/>
  <Override PartName="/xl/revisions/revisionLog1412.xml" ContentType="application/vnd.openxmlformats-officedocument.spreadsheetml.revisionLog+xml"/>
  <Override PartName="/xl/revisions/revisionLog152111.xml" ContentType="application/vnd.openxmlformats-officedocument.spreadsheetml.revisionLog+xml"/>
  <Override PartName="/xl/revisions/revisionLog154.xml" ContentType="application/vnd.openxmlformats-officedocument.spreadsheetml.revisionLog+xml"/>
  <Override PartName="/xl/revisions/revisionLog13101.xml" ContentType="application/vnd.openxmlformats-officedocument.spreadsheetml.revisionLog+xml"/>
  <Override PartName="/xl/revisions/revisionLog1251.xml" ContentType="application/vnd.openxmlformats-officedocument.spreadsheetml.revisionLog+xml"/>
  <Override PartName="/xl/revisions/revisionLog11211.xml" ContentType="application/vnd.openxmlformats-officedocument.spreadsheetml.revisionLog+xml"/>
  <Override PartName="/xl/revisions/revisionLog111121.xml" ContentType="application/vnd.openxmlformats-officedocument.spreadsheetml.revisionLog+xml"/>
  <Override PartName="/xl/revisions/revisionLog1204.xml" ContentType="application/vnd.openxmlformats-officedocument.spreadsheetml.revisionLog+xml"/>
  <Default Extension="xml" ContentType="application/xml"/>
  <Override PartName="/xl/revisions/revisionLog132.xml" ContentType="application/vnd.openxmlformats-officedocument.spreadsheetml.revisionLog+xml"/>
  <Override PartName="/xl/revisions/revisionLog1721.xml" ContentType="application/vnd.openxmlformats-officedocument.spreadsheetml.revisionLog+xml"/>
  <Override PartName="/xl/revisions/revisionLog11822111.xml" ContentType="application/vnd.openxmlformats-officedocument.spreadsheetml.revisionLog+xml"/>
  <Override PartName="/xl/revisions/revisionLog110.xml" ContentType="application/vnd.openxmlformats-officedocument.spreadsheetml.revisionLog+xml"/>
  <Override PartName="/xl/revisions/revisionLog115311.xml" ContentType="application/vnd.openxmlformats-officedocument.spreadsheetml.revisionLog+xml"/>
  <Override PartName="/xl/revisions/revisionLog11851.xml" ContentType="application/vnd.openxmlformats-officedocument.spreadsheetml.revisionLog+xml"/>
  <Override PartName="/xl/revisions/revisionLog113112.xml" ContentType="application/vnd.openxmlformats-officedocument.spreadsheetml.revisionLog+xml"/>
  <Override PartName="/xl/revisions/revisionLog123111.xml" ContentType="application/vnd.openxmlformats-officedocument.spreadsheetml.revisionLog+xml"/>
  <Override PartName="/xl/revisions/revisionLog14221.xml" ContentType="application/vnd.openxmlformats-officedocument.spreadsheetml.revisionLog+xml"/>
  <Override PartName="/xl/revisions/revisionLog11312.xml" ContentType="application/vnd.openxmlformats-officedocument.spreadsheetml.revisionLog+xml"/>
  <Override PartName="/xl/revisions/revisionLog13511.xml" ContentType="application/vnd.openxmlformats-officedocument.spreadsheetml.revisionLog+xml"/>
  <Override PartName="/xl/revisions/revisionLog12331.xml" ContentType="application/vnd.openxmlformats-officedocument.spreadsheetml.revisionLog+xml"/>
  <Override PartName="/xl/revisions/revisionLog121221.xml" ContentType="application/vnd.openxmlformats-officedocument.spreadsheetml.revisionLog+xml"/>
  <Override PartName="/xl/revisions/revisionLog1191.xml" ContentType="application/vnd.openxmlformats-officedocument.spreadsheetml.revisionLog+xml"/>
  <Override PartName="/xl/revisions/revisionLog18411.xml" ContentType="application/vnd.openxmlformats-officedocument.spreadsheetml.revisionLog+xml"/>
  <Override PartName="/xl/revisions/revisionLog133211.xml" ContentType="application/vnd.openxmlformats-officedocument.spreadsheetml.revisionLog+xml"/>
  <Override PartName="/xl/revisions/revisionLog11621.xml" ContentType="application/vnd.openxmlformats-officedocument.spreadsheetml.revisionLog+xml"/>
  <Override PartName="/xl/revisions/revisionLog1144.xml" ContentType="application/vnd.openxmlformats-officedocument.spreadsheetml.revisionLog+xml"/>
  <Override PartName="/xl/revisions/revisionLog1822.xml" ContentType="application/vnd.openxmlformats-officedocument.spreadsheetml.revisionLog+xml"/>
  <Override PartName="/xl/revisions/revisionLog138111.xml" ContentType="application/vnd.openxmlformats-officedocument.spreadsheetml.revisionLog+xml"/>
  <Override PartName="/xl/revisions/revisionLog1182211.xml" ContentType="application/vnd.openxmlformats-officedocument.spreadsheetml.revisionLog+xml"/>
  <Override PartName="/xl/revisions/revisionLog148.xml" ContentType="application/vnd.openxmlformats-officedocument.spreadsheetml.revisionLog+xml"/>
  <Override PartName="/xl/revisions/revisionLog1143111.xml" ContentType="application/vnd.openxmlformats-officedocument.spreadsheetml.revisionLog+xml"/>
  <Override PartName="/xl/revisions/revisionLog112211111.xml" ContentType="application/vnd.openxmlformats-officedocument.spreadsheetml.revisionLog+xml"/>
  <Override PartName="/xl/revisions/revisionLog12101.xml" ContentType="application/vnd.openxmlformats-officedocument.spreadsheetml.revisionLog+xml"/>
  <Override PartName="/xl/revisions/revisionLog151111.xml" ContentType="application/vnd.openxmlformats-officedocument.spreadsheetml.revisionLog+xml"/>
  <Override PartName="/xl/revisions/revisionLog1187111.xml" ContentType="application/vnd.openxmlformats-officedocument.spreadsheetml.revisionLog+xml"/>
  <Override PartName="/xl/revisions/revisionLog1122.xml" ContentType="application/vnd.openxmlformats-officedocument.spreadsheetml.revisionLog+xml"/>
  <Override PartName="/xl/revisions/revisionLog173.xml" ContentType="application/vnd.openxmlformats-officedocument.spreadsheetml.revisionLog+xml"/>
  <Override PartName="/xl/revisions/revisionLog126.xml" ContentType="application/vnd.openxmlformats-officedocument.spreadsheetml.revisionLog+xml"/>
  <Override PartName="/xl/revisions/revisionLog1431.xml" ContentType="application/vnd.openxmlformats-officedocument.spreadsheetml.revisionLog+xml"/>
  <Override PartName="/xl/revisions/revisionLog1292.xml" ContentType="application/vnd.openxmlformats-officedocument.spreadsheetml.revisionLog+xml"/>
  <Override PartName="/xl/worksheets/sheet8.xml" ContentType="application/vnd.openxmlformats-officedocument.spreadsheetml.worksheet+xml"/>
  <Override PartName="/xl/revisions/revisionLog151.xml" ContentType="application/vnd.openxmlformats-officedocument.spreadsheetml.revisionLog+xml"/>
  <Override PartName="/xl/revisions/revisionLog15111.xml" ContentType="application/vnd.openxmlformats-officedocument.spreadsheetml.revisionLog+xml"/>
  <Override PartName="/xl/worksheets/sheet10.xml" ContentType="application/vnd.openxmlformats-officedocument.spreadsheetml.worksheet+xml"/>
  <Override PartName="/xl/revisions/revisionLog114311.xml" ContentType="application/vnd.openxmlformats-officedocument.spreadsheetml.revisionLog+xml"/>
  <Override PartName="/xl/revisions/revisionLog122111.xml" ContentType="application/vnd.openxmlformats-officedocument.spreadsheetml.revisionLog+xml"/>
  <Override PartName="/xl/revisions/revisionHeaders.xml" ContentType="application/vnd.openxmlformats-officedocument.spreadsheetml.revisionHeaders+xml"/>
  <Override PartName="/xl/revisions/revisionLog12511.xml" ContentType="application/vnd.openxmlformats-officedocument.spreadsheetml.revisionLog+xml"/>
  <Override PartName="/xl/revisions/revisionLog1201.xml" ContentType="application/vnd.openxmlformats-officedocument.spreadsheetml.revisionLog+xml"/>
  <Override PartName="/xl/revisions/revisionLog11221111111.xml" ContentType="application/vnd.openxmlformats-officedocument.spreadsheetml.revisionLog+xml"/>
  <Override PartName="/xl/calcChain.xml" ContentType="application/vnd.openxmlformats-officedocument.spreadsheetml.calcChain+xml"/>
  <Override PartName="/xl/revisions/revisionLog1185.xml" ContentType="application/vnd.openxmlformats-officedocument.spreadsheetml.revisionLog+xml"/>
  <Override PartName="/xl/revisions/revisionLog1312211.xml" ContentType="application/vnd.openxmlformats-officedocument.spreadsheetml.revisionLog+xml"/>
  <Override PartName="/xl/revisions/revisionLog1371.xml" ContentType="application/vnd.openxmlformats-officedocument.spreadsheetml.revisionLog+xml"/>
  <Override PartName="/xl/revisions/revisionLog11331.xml" ContentType="application/vnd.openxmlformats-officedocument.spreadsheetml.revisionLog+xml"/>
  <Override PartName="/xl/revisions/revisionLog1841.xml" ContentType="application/vnd.openxmlformats-officedocument.spreadsheetml.revisionLog+xml"/>
  <Override PartName="/xl/revisions/revisionLog1163.xml" ContentType="application/vnd.openxmlformats-officedocument.spreadsheetml.revisionLog+xml"/>
  <Override PartName="/xl/revisions/revisionLog13322.xml" ContentType="application/vnd.openxmlformats-officedocument.spreadsheetml.revisionLog+xml"/>
  <Override PartName="/xl/revisions/revisionLog137111.xml" ContentType="application/vnd.openxmlformats-officedocument.spreadsheetml.revisionLog+xml"/>
  <Override PartName="/xl/revisions/revisionLog1142111.xml" ContentType="application/vnd.openxmlformats-officedocument.spreadsheetml.revisionLog+xml"/>
  <Override PartName="/xl/revisions/revisionLog1611.xml" ContentType="application/vnd.openxmlformats-officedocument.spreadsheetml.revisionLog+xml"/>
  <Override PartName="/xl/revisions/revisionLog1141.xml" ContentType="application/vnd.openxmlformats-officedocument.spreadsheetml.revisionLog+xml"/>
  <Override PartName="/xl/revisions/revisionLog14111.xml" ContentType="application/vnd.openxmlformats-officedocument.spreadsheetml.revisionLog+xml"/>
  <Override PartName="/xl/revisions/revisionLog12921.xml" ContentType="application/vnd.openxmlformats-officedocument.spreadsheetml.revisionLog+xml"/>
  <Override PartName="/xl/revisions/revisionLog145.xml" ContentType="application/vnd.openxmlformats-officedocument.spreadsheetml.revisionLog+xml"/>
  <Override PartName="/xl/revisions/revisionLog192.xml" ContentType="application/vnd.openxmlformats-officedocument.spreadsheetml.revisionLog+xml"/>
  <Override PartName="/xl/revisions/revisionLog18.xml" ContentType="application/vnd.openxmlformats-officedocument.spreadsheetml.revisionLog+xml"/>
  <Override PartName="/xl/revisions/revisionLog121111.xml" ContentType="application/vnd.openxmlformats-officedocument.spreadsheetml.revisionLog+xml"/>
  <Override PartName="/xl/revisions/revisionLog123.xml" ContentType="application/vnd.openxmlformats-officedocument.spreadsheetml.revisionLog+xml"/>
  <Override PartName="/xl/revisions/revisionLog113311.xml" ContentType="application/vnd.openxmlformats-officedocument.spreadsheetml.revisionLog+xml"/>
  <Override PartName="/xl/revisions/revisionLog1242.xml" ContentType="application/vnd.openxmlformats-officedocument.spreadsheetml.revisionLog+xml"/>
  <Override PartName="/xl/worksheets/sheet5.xml" ContentType="application/vnd.openxmlformats-officedocument.spreadsheetml.worksheet+xml"/>
  <Override PartName="/xl/revisions/revisionLog12221.xml" ContentType="application/vnd.openxmlformats-officedocument.spreadsheetml.revisionLog+xml"/>
  <Override PartName="/xl/revisions/revisionLog11511.xml" ContentType="application/vnd.openxmlformats-officedocument.spreadsheetml.revisionLog+xml"/>
  <Override PartName="/xl/revisions/revisionLog1551.xml" ContentType="application/vnd.openxmlformats-officedocument.spreadsheetml.revisionLog+xml"/>
  <Override PartName="/xl/revisions/revisionLog19112.xml" ContentType="application/vnd.openxmlformats-officedocument.spreadsheetml.revisionLog+xml"/>
  <Override PartName="/xl/revisions/revisionLog136111.xml" ContentType="application/vnd.openxmlformats-officedocument.spreadsheetml.revisionLog+xml"/>
  <Override PartName="/xl/revisions/revisionLog15231.xml" ContentType="application/vnd.openxmlformats-officedocument.spreadsheetml.revisionLog+xml"/>
  <Override PartName="/xl/revisions/revisionLog1343.xml" ContentType="application/vnd.openxmlformats-officedocument.spreadsheetml.revisionLog+xml"/>
  <Override PartName="/xl/revisions/revisionLog11612.xml" ContentType="application/vnd.openxmlformats-officedocument.spreadsheetml.revisionLog+xml"/>
  <Override PartName="/xl/revisions/revisionLog1141111.xml" ContentType="application/vnd.openxmlformats-officedocument.spreadsheetml.revisionLog+xml"/>
  <Override PartName="/xl/revisions/revisionLog1182.xml" ContentType="application/vnd.openxmlformats-officedocument.spreadsheetml.revisionLog+xml"/>
  <Override PartName="/xl/revisions/revisionLog1321.xml" ContentType="application/vnd.openxmlformats-officedocument.spreadsheetml.revisionLog+xml"/>
  <Override PartName="/xl/revisions/revisionLog1135.xml" ContentType="application/vnd.openxmlformats-officedocument.spreadsheetml.revisionLog+xml"/>
  <Override PartName="/xl/revisions/revisionLog114211111.xml" ContentType="application/vnd.openxmlformats-officedocument.spreadsheetml.revisionLog+xml"/>
  <Override PartName="/xl/revisions/revisionLog1813.xml" ContentType="application/vnd.openxmlformats-officedocument.spreadsheetml.revisionLog+xml"/>
  <Override PartName="/xl/revisions/revisionLog17211.xml" ContentType="application/vnd.openxmlformats-officedocument.spreadsheetml.revisionLog+xml"/>
  <Override PartName="/xl/revisions/revisionLog11421111.xml" ContentType="application/vnd.openxmlformats-officedocument.spreadsheetml.revisionLog+xml"/>
  <Override PartName="/xl/revisions/revisionLog11211111.xml" ContentType="application/vnd.openxmlformats-officedocument.spreadsheetml.revisionLog+xml"/>
  <Override PartName="/xl/revisions/revisionLog139.xml" ContentType="application/vnd.openxmlformats-officedocument.spreadsheetml.revisionLog+xml"/>
  <Override PartName="/xl/revisions/revisionLog171111.xml" ContentType="application/vnd.openxmlformats-officedocument.spreadsheetml.revisionLog+xml"/>
  <Override PartName="/xl/revisions/revisionLog13811.xml" ContentType="application/vnd.openxmlformats-officedocument.spreadsheetml.revisionLog+xml"/>
  <Override PartName="/xl/revisions/revisionLog141311.xml" ContentType="application/vnd.openxmlformats-officedocument.spreadsheetml.revisionLog+xml"/>
  <Override PartName="/xl/revisions/revisionLog1171.xml" ContentType="application/vnd.openxmlformats-officedocument.spreadsheetml.revisionLog+xml"/>
  <Override PartName="/xl/revisions/revisionLog110111111111.xml" ContentType="application/vnd.openxmlformats-officedocument.spreadsheetml.revisionLog+xml"/>
  <Override PartName="/xl/revisions/revisionLog1310.xml" ContentType="application/vnd.openxmlformats-officedocument.spreadsheetml.revisionLog+xml"/>
  <Override PartName="/xl/revisions/revisionLog11451.xml" ContentType="application/vnd.openxmlformats-officedocument.spreadsheetml.revisionLog+xml"/>
  <Override PartName="/xl/revisions/revisionLog1402111.xml" ContentType="application/vnd.openxmlformats-officedocument.spreadsheetml.revisionLog+xml"/>
  <Override PartName="/xl/revisions/revisionLog186.xml" ContentType="application/vnd.openxmlformats-officedocument.spreadsheetml.revisionLog+xml"/>
  <Override PartName="/xl/revisions/revisionLog13111.xml" ContentType="application/vnd.openxmlformats-officedocument.spreadsheetml.revisionLog+xml"/>
  <Override PartName="/xl/revisions/revisionLog129111.xml" ContentType="application/vnd.openxmlformats-officedocument.spreadsheetml.revisionLog+xml"/>
  <Override PartName="/xl/revisions/revisionLog13122.xml" ContentType="application/vnd.openxmlformats-officedocument.spreadsheetml.revisionLog+xml"/>
  <Override PartName="/xl/revisions/revisionLog14141.xml" ContentType="application/vnd.openxmlformats-officedocument.spreadsheetml.revisionLog+xml"/>
  <Override PartName="/xl/revisions/revisionLog1491.xml" ContentType="application/vnd.openxmlformats-officedocument.spreadsheetml.revisionLog+xml"/>
  <Override PartName="/xl/revisions/revisionLog128.xml" ContentType="application/vnd.openxmlformats-officedocument.spreadsheetml.revisionLog+xml"/>
  <Override PartName="/xl/revisions/revisionLog175.xml" ContentType="application/vnd.openxmlformats-officedocument.spreadsheetml.revisionLog+xml"/>
  <Override PartName="/xl/revisions/revisionLog1102.xml" ContentType="application/vnd.openxmlformats-officedocument.spreadsheetml.revisionLog+xml"/>
  <Override PartName="/xl/revisions/revisionLog117.xml" ContentType="application/vnd.openxmlformats-officedocument.spreadsheetml.revisionLog+xml"/>
  <Override PartName="/xl/revisions/revisionLog1272.xml" ContentType="application/vnd.openxmlformats-officedocument.spreadsheetml.revisionLog+xml"/>
  <Override PartName="/xl/revisions/revisionLog110112.xml" ContentType="application/vnd.openxmlformats-officedocument.spreadsheetml.revisionLog+xml"/>
  <Override PartName="/xl/revisions/revisionLog14611.xml" ContentType="application/vnd.openxmlformats-officedocument.spreadsheetml.revisionLog+xml"/>
  <Override PartName="/xl/revisions/revisionLog1422.xml" ContentType="application/vnd.openxmlformats-officedocument.spreadsheetml.revisionLog+xml"/>
  <Override PartName="/xl/revisions/revisionLog1271111.xml" ContentType="application/vnd.openxmlformats-officedocument.spreadsheetml.revisionLog+xml"/>
  <Override PartName="/xl/revisions/revisionLog13431.xml" ContentType="application/vnd.openxmlformats-officedocument.spreadsheetml.revisionLog+xml"/>
  <Override PartName="/xl/revisions/revisionLog153.xml" ContentType="application/vnd.openxmlformats-officedocument.spreadsheetml.revisionLog+xml"/>
  <Override PartName="/xl/worksheets/sheet12.xml" ContentType="application/vnd.openxmlformats-officedocument.spreadsheetml.worksheet+xml"/>
  <Override PartName="/xl/revisions/revisionLog1411.xml" ContentType="application/vnd.openxmlformats-officedocument.spreadsheetml.revisionLog+xml"/>
  <Override PartName="/xl/revisions/revisionLog11221.xml" ContentType="application/vnd.openxmlformats-officedocument.spreadsheetml.revisionLog+xml"/>
  <Override PartName="/xl/revisions/revisionLog142111.xml" ContentType="application/vnd.openxmlformats-officedocument.spreadsheetml.revisionLog+xml"/>
  <Override PartName="/xl/revisions/revisionLog142.xml" ContentType="application/vnd.openxmlformats-officedocument.spreadsheetml.revisionLog+xml"/>
  <Override PartName="/xl/revisions/revisionLog12721.xml" ContentType="application/vnd.openxmlformats-officedocument.spreadsheetml.revisionLog+xml"/>
  <Override PartName="/xl/revisions/revisionLog1261.xml" ContentType="application/vnd.openxmlformats-officedocument.spreadsheetml.revisionLog+xml"/>
  <Override PartName="/xl/revisions/revisionLog1214.xml" ContentType="application/vnd.openxmlformats-officedocument.spreadsheetml.revisionLog+xml"/>
  <Override PartName="/xl/revisions/revisionLog1142111111.xml" ContentType="application/vnd.openxmlformats-officedocument.spreadsheetml.revisionLog+xml"/>
  <Override PartName="/xl/revisions/revisionLog131.xml" ContentType="application/vnd.openxmlformats-officedocument.spreadsheetml.revisionLog+xml"/>
  <Override PartName="/xl/revisions/revisionLog13212.xml" ContentType="application/vnd.openxmlformats-officedocument.spreadsheetml.revisionLog+xml"/>
  <Override PartName="/xl/revisions/revisionLog1191111.xml" ContentType="application/vnd.openxmlformats-officedocument.spreadsheetml.revisionLog+xml"/>
  <Override PartName="/xl/revisions/revisionLog1731.xml" ContentType="application/vnd.openxmlformats-officedocument.spreadsheetml.revisionLog+xml"/>
  <Override PartName="/xl/revisions/revisionLog1203.xml" ContentType="application/vnd.openxmlformats-officedocument.spreadsheetml.revisionLog+xml"/>
  <Override PartName="/xl/revisions/revisionLog118711.xml" ContentType="application/vnd.openxmlformats-officedocument.spreadsheetml.revisionLog+xml"/>
  <Override PartName="/xl/revisions/revisionLog1161311.xml" ContentType="application/vnd.openxmlformats-officedocument.spreadsheetml.revisionLog+xml"/>
  <Override PartName="/xl/revisions/revisionLog1181112.xml" ContentType="application/vnd.openxmlformats-officedocument.spreadsheetml.revisionLog+xml"/>
  <Override PartName="/xl/revisions/revisionLog11541.xml" ContentType="application/vnd.openxmlformats-officedocument.spreadsheetml.revisionLog+xml"/>
  <Override PartName="/xl/worksheets/sheet2.xml" ContentType="application/vnd.openxmlformats-officedocument.spreadsheetml.worksheet+xml"/>
  <Override PartName="/xl/revisions/revisionLog15.xml" ContentType="application/vnd.openxmlformats-officedocument.spreadsheetml.revisionLog+xml"/>
  <Override PartName="/xl/revisions/revisionLog113111.xml" ContentType="application/vnd.openxmlformats-officedocument.spreadsheetml.revisionLog+xml"/>
  <Override PartName="/xl/revisions/revisionLog12021.xml" ContentType="application/vnd.openxmlformats-officedocument.spreadsheetml.revisionLog+xml"/>
  <Override PartName="/xl/revisions/revisionLog11312111.xml" ContentType="application/vnd.openxmlformats-officedocument.spreadsheetml.revisionLog+xml"/>
  <Override PartName="/xl/revisions/revisionLog11322.xml" ContentType="application/vnd.openxmlformats-officedocument.spreadsheetml.revisionLog+xml"/>
  <Override PartName="/xl/revisions/revisionLog120.xml" ContentType="application/vnd.openxmlformats-officedocument.spreadsheetml.revisionLog+xml"/>
  <Override PartName="/xl/revisions/revisionLog1187.xml" ContentType="application/vnd.openxmlformats-officedocument.spreadsheetml.revisionLog+xml"/>
  <Override PartName="/xl/revisions/revisionLog1523.xml" ContentType="application/vnd.openxmlformats-officedocument.spreadsheetml.revisionLog+xml"/>
  <Override PartName="/xl/revisions/revisionLog1373.xml" ContentType="application/vnd.openxmlformats-officedocument.spreadsheetml.revisionLog+xml"/>
  <Override PartName="/xl/revisions/revisionLog15411.xml" ContentType="application/vnd.openxmlformats-officedocument.spreadsheetml.revisionLog+xml"/>
  <Override PartName="/xl/revisions/revisionLog11311.xml" ContentType="application/vnd.openxmlformats-officedocument.spreadsheetml.revisionLog+xml"/>
  <Override PartName="/xl/revisions/revisionLog1362.xml" ContentType="application/vnd.openxmlformats-officedocument.spreadsheetml.revisionLog+xml"/>
  <Override PartName="/xl/revisions/revisionLog12211111.xml" ContentType="application/vnd.openxmlformats-officedocument.spreadsheetml.revisionLog+xml"/>
  <Override PartName="/xl/revisions/revisionLog1315.xml" ContentType="application/vnd.openxmlformats-officedocument.spreadsheetml.revisionLog+xml"/>
  <Override PartName="/xl/revisions/revisionLog12811.xml" ContentType="application/vnd.openxmlformats-officedocument.spreadsheetml.revisionLog+xml"/>
  <Override PartName="/xl/revisions/revisionLog1832.xml" ContentType="application/vnd.openxmlformats-officedocument.spreadsheetml.revisionLog+xml"/>
  <Override PartName="/xl/revisions/revisionLog11631.xml" ContentType="application/vnd.openxmlformats-officedocument.spreadsheetml.revisionLog+xml"/>
  <Override PartName="/xl/revisions/revisionLog116121.xml" ContentType="application/vnd.openxmlformats-officedocument.spreadsheetml.revisionLog+xml"/>
  <Override PartName="/xl/revisions/revisionLog1154.xml" ContentType="application/vnd.openxmlformats-officedocument.spreadsheetml.revisionLog+xml"/>
  <Override PartName="/xl/revisions/revisionLog1351.xml" ContentType="application/vnd.openxmlformats-officedocument.spreadsheetml.revisionLog+xml"/>
  <Override PartName="/xl/revisions/revisionLog1821.xml" ContentType="application/vnd.openxmlformats-officedocument.spreadsheetml.revisionLog+xml"/>
  <Override PartName="/xl/revisions/revisionLog1143.xml" ContentType="application/vnd.openxmlformats-officedocument.spreadsheetml.revisionLog+xml"/>
  <Override PartName="/xl/revisions/revisionLog128111.xml" ContentType="application/vnd.openxmlformats-officedocument.spreadsheetml.revisionLog+xml"/>
  <Override PartName="/xl/revisions/revisionLog11011111111.xml" ContentType="application/vnd.openxmlformats-officedocument.spreadsheetml.revisionLog+xml"/>
  <Override PartName="/xl/revisions/revisionLog115131111.xml" ContentType="application/vnd.openxmlformats-officedocument.spreadsheetml.revisionLog+xml"/>
  <Override PartName="/xl/revisions/revisionLog12122.xml" ContentType="application/vnd.openxmlformats-officedocument.spreadsheetml.revisionLog+xml"/>
  <Override PartName="/xl/revisions/revisionLog1132.xml" ContentType="application/vnd.openxmlformats-officedocument.spreadsheetml.revisionLog+xml"/>
  <Override PartName="/xl/revisions/revisionLog158.xml" ContentType="application/vnd.openxmlformats-officedocument.spreadsheetml.revisionLog+xml"/>
  <Override PartName="/xl/revisions/revisionLog1121.xml" ContentType="application/vnd.openxmlformats-officedocument.spreadsheetml.revisionLog+xml"/>
  <Override PartName="/xl/revisions/revisionLog12111.xml" ContentType="application/vnd.openxmlformats-officedocument.spreadsheetml.revisionLog+xml"/>
  <Override PartName="/xl/revisions/revisionLog13611.xml" ContentType="application/vnd.openxmlformats-officedocument.spreadsheetml.revisionLog+xml"/>
  <Override PartName="/xl/revisions/revisionLog147.xml" ContentType="application/vnd.openxmlformats-officedocument.spreadsheetml.revisionLog+xml"/>
  <Override PartName="/xl/revisions/revisionLog1201211.xml" ContentType="application/vnd.openxmlformats-officedocument.spreadsheetml.revisionLog+xml"/>
  <Override PartName="/xl/revisions/revisionLog1101112.xml" ContentType="application/vnd.openxmlformats-officedocument.spreadsheetml.revisionLog+xml"/>
  <Override PartName="/xl/revisions/revisionLog172.xml" ContentType="application/vnd.openxmlformats-officedocument.spreadsheetml.revisionLog+xml"/>
  <Override PartName="/xl/revisions/revisionLog141111.xml" ContentType="application/vnd.openxmlformats-officedocument.spreadsheetml.revisionLog+xml"/>
  <Override PartName="/xl/revisions/revisionLog125.xml" ContentType="application/vnd.openxmlformats-officedocument.spreadsheetml.revisionLog+xml"/>
  <Override PartName="/xl/revisions/revisionLog1291.xml" ContentType="application/vnd.openxmlformats-officedocument.spreadsheetml.revisionLog+xml"/>
  <Override PartName="/xl/revisions/revisionLog136.xml" ContentType="application/vnd.openxmlformats-officedocument.spreadsheetml.revisionLog+xml"/>
  <Override PartName="/xl/revisions/revisionLog1441.xml" ContentType="application/vnd.openxmlformats-officedocument.spreadsheetml.revisionLog+xml"/>
  <Override PartName="/xl/revisions/revisionLog183.xml" ContentType="application/vnd.openxmlformats-officedocument.spreadsheetml.revisionLog+xml"/>
  <Override PartName="/xl/worksheets/sheet7.xml" ContentType="application/vnd.openxmlformats-officedocument.spreadsheetml.worksheet+xml"/>
  <Override PartName="/xl/revisions/revisionLog114.xml" ContentType="application/vnd.openxmlformats-officedocument.spreadsheetml.revisionLog+xml"/>
  <Override PartName="/xl/revisions/revisionLog1911.xml" ContentType="application/vnd.openxmlformats-officedocument.spreadsheetml.revisionLog+xml"/>
  <Override PartName="/xl/revisions/revisionLog12212.xml" ContentType="application/vnd.openxmlformats-officedocument.spreadsheetml.revisionLog+xml"/>
  <Override PartName="/xl/revisions/revisionLog1233.xml" ContentType="application/vnd.openxmlformats-officedocument.spreadsheetml.revisionLog+xml"/>
  <Override PartName="/xl/revisions/revisionLog161.xml" ContentType="application/vnd.openxmlformats-officedocument.spreadsheetml.revisionLog+xml"/>
  <Override PartName="/xl/revisions/revisionLog17112.xml" ContentType="application/vnd.openxmlformats-officedocument.spreadsheetml.revisionLog+xml"/>
  <Override PartName="/xl/revisions/revisionLog11811111.xml" ContentType="application/vnd.openxmlformats-officedocument.spreadsheetml.revisionLog+xml"/>
  <Override PartName="/xl/revisions/revisionLog11513.xml" ContentType="application/vnd.openxmlformats-officedocument.spreadsheetml.revisionLog+xml"/>
  <Override PartName="/xl/revisions/revisionLog14411.xml" ContentType="application/vnd.openxmlformats-officedocument.spreadsheetml.revisionLog+xml"/>
  <Override PartName="/xl/revisions/revisionLog1451111.xml" ContentType="application/vnd.openxmlformats-officedocument.spreadsheetml.revisionLog+xml"/>
  <Override PartName="/xl/revisions/revisionLog1222.xml" ContentType="application/vnd.openxmlformats-officedocument.spreadsheetml.revisionLog+xml"/>
  <Override PartName="/xl/revisions/revisionLog112111.xml" ContentType="application/vnd.openxmlformats-officedocument.spreadsheetml.revisionLog+xml"/>
  <Override PartName="/xl/revisions/revisionLog150.xml" ContentType="application/vnd.openxmlformats-officedocument.spreadsheetml.revisionLog+xml"/>
  <Override PartName="/xl/revisions/revisionLog11822.xml" ContentType="application/vnd.openxmlformats-officedocument.spreadsheetml.revisionLog+xml"/>
  <Override PartName="/xl/revisions/revisionLog11341.xml" ContentType="application/vnd.openxmlformats-officedocument.spreadsheetml.revisionLog+xml"/>
  <Override PartName="/xl/revisions/revisionLog1211.xml" ContentType="application/vnd.openxmlformats-officedocument.spreadsheetml.revisionLog+xml"/>
  <Override PartName="/xl/revisions/revisionLog12521.xml" ContentType="application/vnd.openxmlformats-officedocument.spreadsheetml.revisionLog+xml"/>
  <Override PartName="/xl/revisions/revisionLog134111.xml" ContentType="application/vnd.openxmlformats-officedocument.spreadsheetml.revisionLog+xml"/>
  <Override PartName="/xl/revisions/revisionLog12.xml" ContentType="application/vnd.openxmlformats-officedocument.spreadsheetml.revisionLog+xml"/>
  <Override PartName="/xl/revisions/revisionLog1161111.xml" ContentType="application/vnd.openxmlformats-officedocument.spreadsheetml.revisionLog+xml"/>
  <Override PartName="/xl/revisions/revisionLog11811.xml" ContentType="application/vnd.openxmlformats-officedocument.spreadsheetml.revisionLog+xml"/>
  <Override PartName="/xl/revisions/revisionLog1184.xml" ContentType="application/vnd.openxmlformats-officedocument.spreadsheetml.revisionLog+xml"/>
  <Override PartName="/xl/revisions/revisionLog1122111111.xml" ContentType="application/vnd.openxmlformats-officedocument.spreadsheetml.revisionLog+xml"/>
  <Override PartName="/xl/revisions/revisionLog118111111.xml" ContentType="application/vnd.openxmlformats-officedocument.spreadsheetml.revisionLog+xml"/>
  <Override PartName="/xl/revisions/revisionLog1131211111.xml" ContentType="application/vnd.openxmlformats-officedocument.spreadsheetml.revisionLog+xml"/>
  <Override PartName="/xl/revisions/revisionLog11011112.xml" ContentType="application/vnd.openxmlformats-officedocument.spreadsheetml.revisionLog+xml"/>
  <Override PartName="/xl/revisions/revisionLog115121.xml" ContentType="application/vnd.openxmlformats-officedocument.spreadsheetml.revisionLog+xml"/>
  <Override PartName="/xl/revisions/revisionLog1183111.xml" ContentType="application/vnd.openxmlformats-officedocument.spreadsheetml.revisionLog+xml"/>
  <Override PartName="/xl/revisions/revisionLog1202112.xml" ContentType="application/vnd.openxmlformats-officedocument.spreadsheetml.revisionLog+xml"/>
  <Override PartName="/xl/revisions/revisionLog1381.xml" ContentType="application/vnd.openxmlformats-officedocument.spreadsheetml.revisionLog+xml"/>
  <Override PartName="/xl/revisions/revisionLog1531.xml" ContentType="application/vnd.openxmlformats-officedocument.spreadsheetml.revisionLog+xml"/>
  <Override PartName="/xl/revisions/revisionLog1137.xml" ContentType="application/vnd.openxmlformats-officedocument.spreadsheetml.revisionLog+xml"/>
  <Override PartName="/xl/revisions/revisionLog15211.xml" ContentType="application/vnd.openxmlformats-officedocument.spreadsheetml.revisionLog+xml"/>
  <Override PartName="/xl/sharedStrings.xml" ContentType="application/vnd.openxmlformats-officedocument.spreadsheetml.sharedStrings+xml"/>
  <Override PartName="/xl/revisions/revisionLog191111.xml" ContentType="application/vnd.openxmlformats-officedocument.spreadsheetml.revisionLog+xml"/>
  <Override PartName="/xl/revisions/revisionLog1312.xml" ContentType="application/vnd.openxmlformats-officedocument.spreadsheetml.revisionLog+xml"/>
  <Override PartName="/xl/revisions/revisionLog1851.xml" ContentType="application/vnd.openxmlformats-officedocument.spreadsheetml.revisionLog+xml"/>
  <Override PartName="/xl/revisions/revisionLog17213.xml" ContentType="application/vnd.openxmlformats-officedocument.spreadsheetml.revisionLog+xml"/>
  <Override PartName="/xl/revisions/revisionLog1301.xml" ContentType="application/vnd.openxmlformats-officedocument.spreadsheetml.revisionLog+xml"/>
  <Override PartName="/xl/revisions/revisionLog1132111.xml" ContentType="application/vnd.openxmlformats-officedocument.spreadsheetml.revisionLog+xml"/>
  <Override PartName="/xl/revisions/revisionLog13321.xml" ContentType="application/vnd.openxmlformats-officedocument.spreadsheetml.revisionLog+xml"/>
  <Override PartName="/xl/revisions/revisionLog1151.xml" ContentType="application/vnd.openxmlformats-officedocument.spreadsheetml.revisionLog+xml"/>
  <Override PartName="/xl/revisions/revisionLog119311.xml" ContentType="application/vnd.openxmlformats-officedocument.spreadsheetml.revisionLog+xml"/>
  <Override PartName="/xl/revisions/revisionLog127111.xml" ContentType="application/vnd.openxmlformats-officedocument.spreadsheetml.revisionLog+xml"/>
  <Override PartName="/xl/revisions/revisionLog11111.xml" ContentType="application/vnd.openxmlformats-officedocument.spreadsheetml.revisionLog+xml"/>
  <Override PartName="/xl/revisions/revisionLog1151311111.xml" ContentType="application/vnd.openxmlformats-officedocument.spreadsheetml.revisionLog+xml"/>
  <Override PartName="/xl/revisions/revisionLog18221.xml" ContentType="application/vnd.openxmlformats-officedocument.spreadsheetml.revisionLog+xml"/>
  <Override PartName="/xl/revisions/revisionLog1162.xml" ContentType="application/vnd.openxmlformats-officedocument.spreadsheetml.revisionLog+xml"/>
  <Default Extension="bin" ContentType="application/vnd.openxmlformats-officedocument.spreadsheetml.printerSettings"/>
  <Override PartName="/xl/revisions/revisionLog1.xml" ContentType="application/vnd.openxmlformats-officedocument.spreadsheetml.revisionLog+xml"/>
  <Override PartName="/xl/revisions/revisionLog11431.xml" ContentType="application/vnd.openxmlformats-officedocument.spreadsheetml.revisionLog+xml"/>
  <Override PartName="/xl/revisions/revisionLog12611.xml" ContentType="application/vnd.openxmlformats-officedocument.spreadsheetml.revisionLog+xml"/>
  <Override PartName="/xl/revisions/revisionLog119.xml" ContentType="application/vnd.openxmlformats-officedocument.spreadsheetml.revisionLog+xml"/>
  <Override PartName="/xl/revisions/revisionLog1471.xml" ContentType="application/vnd.openxmlformats-officedocument.spreadsheetml.revisionLog+xml"/>
  <Override PartName="/xl/worksheets/sheet14.xml" ContentType="application/vnd.openxmlformats-officedocument.spreadsheetml.worksheet+xml"/>
  <Override PartName="/xl/revisions/revisionLog115211.xml" ContentType="application/vnd.openxmlformats-officedocument.spreadsheetml.revisionLog+xml"/>
  <Override PartName="/xl/revisions/revisionLog1413.xml" ContentType="application/vnd.openxmlformats-officedocument.spreadsheetml.revisionLog+xml"/>
  <Override PartName="/xl/revisions/revisionLog144.xml" ContentType="application/vnd.openxmlformats-officedocument.spreadsheetml.revisionLog+xml"/>
  <Override PartName="/xl/revisions/revisionLog13422.xml" ContentType="application/vnd.openxmlformats-officedocument.spreadsheetml.revisionLog+xml"/>
  <Override PartName="/xl/revisions/revisionLog155.xml" ContentType="application/vnd.openxmlformats-officedocument.spreadsheetml.revisionLog+xml"/>
  <Override PartName="/xl/revisions/revisionLog191.xml" ContentType="application/vnd.openxmlformats-officedocument.spreadsheetml.revisionLog+xml"/>
  <Override PartName="/xl/revisions/revisionLog1252.xml" ContentType="application/vnd.openxmlformats-officedocument.spreadsheetml.revisionLog+xml"/>
  <Override PartName="/xl/revisions/revisionLog133.xml" ContentType="application/vnd.openxmlformats-officedocument.spreadsheetml.revisionLog+xml"/>
  <Override PartName="/xl/revisions/revisionLog121121.xml" ContentType="application/vnd.openxmlformats-officedocument.spreadsheetml.revisionLog+xml"/>
  <Override PartName="/xl/revisions/revisionLog13411.xml" ContentType="application/vnd.openxmlformats-officedocument.spreadsheetml.revisionLog+xml"/>
  <Override PartName="/xl/revisions/revisionLog1101111111.xml" ContentType="application/vnd.openxmlformats-officedocument.spreadsheetml.revisionLog+xml"/>
  <Override PartName="/xl/revisions/revisionLog113121111.xml" ContentType="application/vnd.openxmlformats-officedocument.spreadsheetml.revisionLog+xml"/>
  <Override PartName="/xl/revisions/revisionLog1402.xml" ContentType="application/vnd.openxmlformats-officedocument.spreadsheetml.revisionLog+xml"/>
  <Override PartName="/xl/revisions/revisionLog11212.xml" ContentType="application/vnd.openxmlformats-officedocument.spreadsheetml.revisionLog+xml"/>
  <Override PartName="/xl/revisions/revisionLog113321.xml" ContentType="application/vnd.openxmlformats-officedocument.spreadsheetml.revisionLog+xml"/>
  <Override PartName="/xl/workbook.xml" ContentType="application/vnd.openxmlformats-officedocument.spreadsheetml.sheet.main+xml"/>
  <Override PartName="/xl/worksheets/sheet4.xml" ContentType="application/vnd.openxmlformats-officedocument.spreadsheetml.worksheet+xml"/>
  <Override PartName="/xl/revisions/revisionLog1711.xml" ContentType="application/vnd.openxmlformats-officedocument.spreadsheetml.revisionLog+xml"/>
  <Override PartName="/xl/revisions/revisionLog17.xml" ContentType="application/vnd.openxmlformats-officedocument.spreadsheetml.revisionLog+xml"/>
  <Override PartName="/xl/revisions/revisionLog122.xml" ContentType="application/vnd.openxmlformats-officedocument.spreadsheetml.revisionLog+xml"/>
  <Override PartName="/xl/revisions/revisionLog18311.xml" ContentType="application/vnd.openxmlformats-officedocument.spreadsheetml.revisionLog+xml"/>
  <Override PartName="/xl/revisions/revisionLog118221.xml" ContentType="application/vnd.openxmlformats-officedocument.spreadsheetml.revisionLog+xml"/>
  <Override PartName="/xl/revisions/revisionLog12021111.xml" ContentType="application/vnd.openxmlformats-officedocument.spreadsheetml.revisionLog+xml"/>
  <Override PartName="/xl/revisions/revisionLog113113.xml" ContentType="application/vnd.openxmlformats-officedocument.spreadsheetml.revisionLog+xml"/>
  <Override PartName="/xl/revisions/revisionLog1241.xml" ContentType="application/vnd.openxmlformats-officedocument.spreadsheetml.revisionLog+xml"/>
  <Override PartName="/xl/revisions/revisionLog1722.xml" ContentType="application/vnd.openxmlformats-officedocument.spreadsheetml.revisionLog+xml"/>
  <Override PartName="/xl/revisions/revisionLog11521.xml" ContentType="application/vnd.openxmlformats-officedocument.spreadsheetml.revisionLog+xml"/>
  <Override PartName="/xl/revisions/revisionLog111.xml" ContentType="application/vnd.openxmlformats-officedocument.spreadsheetml.revisionLog+xml"/>
  <Override PartName="/xl/revisions/revisionLog131221.xml" ContentType="application/vnd.openxmlformats-officedocument.spreadsheetml.revisionLog+xml"/>
  <Override PartName="/xl/revisions/revisionLog14211.xml" ContentType="application/vnd.openxmlformats-officedocument.spreadsheetml.revisionLog+xml"/>
  <Override PartName="/xl/revisions/revisionLog11313.xml" ContentType="application/vnd.openxmlformats-officedocument.spreadsheetml.revisionLog+xml"/>
  <Override PartName="/xl/revisions/revisionLog12012.xml" ContentType="application/vnd.openxmlformats-officedocument.spreadsheetml.revisionLog+xml"/>
  <Override PartName="/xl/revisions/revisionLog11841.xml" ContentType="application/vnd.openxmlformats-officedocument.spreadsheetml.revisionLog+xml"/>
  <Override PartName="/xl/revisions/revisionLog1523111.xml" ContentType="application/vnd.openxmlformats-officedocument.spreadsheetml.revisionLog+xml"/>
  <Override PartName="/xl/revisions/revisionLog1211111.xml" ContentType="application/vnd.openxmlformats-officedocument.spreadsheetml.revisionLog+xml"/>
  <Override PartName="/xl/revisions/revisionLog1342.xml" ContentType="application/vnd.openxmlformats-officedocument.spreadsheetml.revisionLog+xml"/>
  <Override PartName="/xl/revisions/revisionLog19111.xml" ContentType="application/vnd.openxmlformats-officedocument.spreadsheetml.revisionLog+xml"/>
  <Override PartName="/xl/revisions/revisionLog1156.xml" ContentType="application/vnd.openxmlformats-officedocument.spreadsheetml.revisionLog+xml"/>
  <Override PartName="/xl/revisions/revisionLog1181.xml" ContentType="application/vnd.openxmlformats-officedocument.spreadsheetml.revisionLog+xml"/>
  <Override PartName="/xl/revisions/revisionLog1812.xml" ContentType="application/vnd.openxmlformats-officedocument.spreadsheetml.revisionLog+xml"/>
  <Override PartName="/xl/revisions/revisionLog1331.xml" ContentType="application/vnd.openxmlformats-officedocument.spreadsheetml.revisionLog+xml"/>
  <Override PartName="/xl/revisions/revisionLog1192.xml" ContentType="application/vnd.openxmlformats-officedocument.spreadsheetml.revisionLog+xml"/>
  <Override PartName="/xl/revisions/revisionLog12321.xml" ContentType="application/vnd.openxmlformats-officedocument.spreadsheetml.revisionLog+xml"/>
  <Override PartName="/xl/revisions/revisionLog110111111.xml" ContentType="application/vnd.openxmlformats-officedocument.spreadsheetml.revisionLog+xml"/>
  <Override PartName="/xl/revisions/revisionLog1131111.xml" ContentType="application/vnd.openxmlformats-officedocument.spreadsheetml.revisionLog+xml"/>
  <Override PartName="/xl/revisions/revisionLog11513111.xml" ContentType="application/vnd.openxmlformats-officedocument.spreadsheetml.revisionLog+xml"/>
  <Override PartName="/xl/revisions/revisionLog1145.xml" ContentType="application/vnd.openxmlformats-officedocument.spreadsheetml.revisionLog+xml"/>
  <Override PartName="/xl/revisions/revisionLog118311.xml" ContentType="application/vnd.openxmlformats-officedocument.spreadsheetml.revisionLog+xml"/>
  <Override PartName="/xl/revisions/revisionLog13821.xml" ContentType="application/vnd.openxmlformats-officedocument.spreadsheetml.revisionLog+xml"/>
  <Override PartName="/xl/revisions/revisionLog1134.xml" ContentType="application/vnd.openxmlformats-officedocument.spreadsheetml.revisionLog+xml"/>
  <Override PartName="/docProps/core.xml" ContentType="application/vnd.openxmlformats-package.core-properties+xml"/>
  <Override PartName="/xl/revisions/revisionLog171121.xml" ContentType="application/vnd.openxmlformats-officedocument.spreadsheetml.revisionLog+xml"/>
  <Override PartName="/xl/revisions/revisionLog149.xml" ContentType="application/vnd.openxmlformats-officedocument.spreadsheetml.revisionLog+xml"/>
  <Override PartName="/xl/revisions/revisionLog12113.xml" ContentType="application/vnd.openxmlformats-officedocument.spreadsheetml.revisionLog+xml"/>
  <Override PartName="/xl/revisions/revisionLog11611.xml" ContentType="application/vnd.openxmlformats-officedocument.spreadsheetml.revisionLog+xml"/>
  <Override PartName="/xl/revisions/revisionLog127.xml" ContentType="application/vnd.openxmlformats-officedocument.spreadsheetml.revisionLog+xml"/>
  <Override PartName="/xl/revisions/revisionLog174.xml" ContentType="application/vnd.openxmlformats-officedocument.spreadsheetml.revisionLog+xml"/>
  <Override PartName="/xl/revisions/revisionLog185.xml" ContentType="application/vnd.openxmlformats-officedocument.spreadsheetml.revisionLog+xml"/>
  <Override PartName="/xl/revisions/revisionLog138.xml" ContentType="application/vnd.openxmlformats-officedocument.spreadsheetml.revisionLog+xml"/>
  <Override PartName="/xl/revisions/revisionLog11931.xml" ContentType="application/vnd.openxmlformats-officedocument.spreadsheetml.revisionLog+xml"/>
  <Override PartName="/xl/revisions/revisionLog13121.xml" ContentType="application/vnd.openxmlformats-officedocument.spreadsheetml.revisionLog+xml"/>
  <Override PartName="/xl/revisions/revisionLog114211.xml" ContentType="application/vnd.openxmlformats-officedocument.spreadsheetml.revisionLog+xml"/>
  <Override PartName="/xl/worksheets/sheet9.xml" ContentType="application/vnd.openxmlformats-officedocument.spreadsheetml.worksheet+xml"/>
  <Override PartName="/xl/theme/theme1.xml" ContentType="application/vnd.openxmlformats-officedocument.theme+xml"/>
  <Override PartName="/xl/revisions/revisionLog116.xml" ContentType="application/vnd.openxmlformats-officedocument.spreadsheetml.revisionLog+xml"/>
  <Override PartName="/xl/revisions/revisionLog1913.xml" ContentType="application/vnd.openxmlformats-officedocument.spreadsheetml.revisionLog+xml"/>
  <Override PartName="/xl/revisions/revisionLog12411.xml" ContentType="application/vnd.openxmlformats-officedocument.spreadsheetml.revisionLog+xml"/>
  <Override PartName="/xl/revisions/revisionLog120121.xml" ContentType="application/vnd.openxmlformats-officedocument.spreadsheetml.revisionLog+xml"/>
  <Override PartName="/xl/revisions/revisionLog119111.xml" ContentType="application/vnd.openxmlformats-officedocument.spreadsheetml.revisionLog+xml"/>
  <Override PartName="/xl/revisions/revisionLog1101.xml" ContentType="application/vnd.openxmlformats-officedocument.spreadsheetml.revisionLog+xml"/>
  <Override PartName="/xl/revisions/revisionLog1282.xml" ContentType="application/vnd.openxmlformats-officedocument.spreadsheetml.revisionLog+xml"/>
  <Override PartName="/xl/worksheets/sheet11.xml" ContentType="application/vnd.openxmlformats-officedocument.spreadsheetml.worksheet+xml"/>
  <Default Extension="rels" ContentType="application/vnd.openxmlformats-package.relationships+xml"/>
  <Override PartName="/xl/revisions/revisionLog1271.xml" ContentType="application/vnd.openxmlformats-officedocument.spreadsheetml.revisionLog+xml"/>
  <Override PartName="/xl/revisions/revisionLog110111.xml" ContentType="application/vnd.openxmlformats-officedocument.spreadsheetml.revisionLog+xml"/>
  <Override PartName="/xl/revisions/revisionLog1421.xml" ContentType="application/vnd.openxmlformats-officedocument.spreadsheetml.revisionLog+xml"/>
  <Override PartName="/xl/revisions/revisionLog13911.xml" ContentType="application/vnd.openxmlformats-officedocument.spreadsheetml.revisionLog+xml"/>
  <Override PartName="/xl/revisions/revisionLog152.xml" ContentType="application/vnd.openxmlformats-officedocument.spreadsheetml.revisionLog+xml"/>
  <Override PartName="/xl/revisions/revisionLog141411.xml" ContentType="application/vnd.openxmlformats-officedocument.spreadsheetml.revisionLog+xml"/>
  <Override PartName="/xl/revisions/revisionLog1410.xml" ContentType="application/vnd.openxmlformats-officedocument.spreadsheetml.revisionLog+xml"/>
  <Override PartName="/xl/revisions/revisionLog17311.xml" ContentType="application/vnd.openxmlformats-officedocument.spreadsheetml.revisionLog+xml"/>
  <Override PartName="/xl/revisions/revisionLog122112.xml" ContentType="application/vnd.openxmlformats-officedocument.spreadsheetml.revisionLog+xml"/>
  <Override PartName="/xl/revisions/revisionLog141.xml" ContentType="application/vnd.openxmlformats-officedocument.spreadsheetml.revisionLog+xml"/>
  <Override PartName="/xl/revisions/revisionLog1202.xml" ContentType="application/vnd.openxmlformats-officedocument.spreadsheetml.revisionLog+xml"/>
  <Override PartName="/xl/revisions/revisionLog1741.xml" ContentType="application/vnd.openxmlformats-officedocument.spreadsheetml.revisionLog+xml"/>
  <Override PartName="/xl/revisions/revisionLog1213.xml" ContentType="application/vnd.openxmlformats-officedocument.spreadsheetml.revisionLog+xml"/>
  <Override PartName="/xl/revisions/revisionLog11871.xml" ContentType="application/vnd.openxmlformats-officedocument.spreadsheetml.revisionLog+xml"/>
  <Override PartName="/xl/revisions/revisionLog129211.xml" ContentType="application/vnd.openxmlformats-officedocument.spreadsheetml.revisionLog+xml"/>
  <Override PartName="/xl/revisions/revisionLog154111.xml" ContentType="application/vnd.openxmlformats-officedocument.spreadsheetml.revisionLog+xml"/>
  <Override PartName="/xl/revisions/revisionLog1181111.xml" ContentType="application/vnd.openxmlformats-officedocument.spreadsheetml.revisionLog+xml"/>
  <Override PartName="/xl/revisions/revisionLog14.xml" ContentType="application/vnd.openxmlformats-officedocument.spreadsheetml.revisionLog+xml"/>
  <Override PartName="/xl/revisions/revisionLog18111.xml" ContentType="application/vnd.openxmlformats-officedocument.spreadsheetml.revisionLog+xml"/>
  <Override PartName="/xl/revisions/revisionLog13211.xml" ContentType="application/vnd.openxmlformats-officedocument.spreadsheetml.revisionLog+xml"/>
  <Override PartName="/xl/revisions/revisionLog11332.xml" ContentType="application/vnd.openxmlformats-officedocument.spreadsheetml.revisionLog+xml"/>
  <Override PartName="/xl/revisions/revisionLog130.xml" ContentType="application/vnd.openxmlformats-officedocument.spreadsheetml.revisionLog+xml"/>
  <Override PartName="/xl/revisions/revisionLog113121.xml" ContentType="application/vnd.openxmlformats-officedocument.spreadsheetml.revisionLog+xml"/>
  <Override PartName="/xl/revisions/revisionLog1522.xml" ContentType="application/vnd.openxmlformats-officedocument.spreadsheetml.revisionLog+xml"/>
  <Override PartName="/xl/revisions/revisionLog1151311.xml" ContentType="application/vnd.openxmlformats-officedocument.spreadsheetml.revisionLog+xml"/>
  <Override PartName="/xl/revisions/revisionLog1186.xml" ContentType="application/vnd.openxmlformats-officedocument.spreadsheetml.revisionLog+xml"/>
  <Override PartName="/xl/revisions/revisionLog14711.xml" ContentType="application/vnd.openxmlformats-officedocument.spreadsheetml.revisionLog+xml"/>
  <Override PartName="/xl/revisions/revisionLog12512.xml" ContentType="application/vnd.openxmlformats-officedocument.spreadsheetml.revisionLog+xml"/>
  <Override PartName="/xl/revisions/revisionLog120211.xml" ContentType="application/vnd.openxmlformats-officedocument.spreadsheetml.revisionLog+xml"/>
  <Override PartName="/xl/worksheets/sheet1.xml" ContentType="application/vnd.openxmlformats-officedocument.spreadsheetml.worksheet+xml"/>
  <Override PartName="/xl/revisions/revisionLog1361.xml" ContentType="application/vnd.openxmlformats-officedocument.spreadsheetml.revisionLog+xml"/>
  <Override PartName="/xl/revisions/revisionLog11321.xml" ContentType="application/vnd.openxmlformats-officedocument.spreadsheetml.revisionLog+xml"/>
  <Override PartName="/xl/revisions/revisionLog1372.xml" ContentType="application/vnd.openxmlformats-officedocument.spreadsheetml.revisionLog+xml"/>
  <Override PartName="/xl/revisions/revisionLog115112.xml" ContentType="application/vnd.openxmlformats-officedocument.spreadsheetml.revisionLog+xml"/>
  <Override PartName="/xl/revisions/revisionLog1314.xml" ContentType="application/vnd.openxmlformats-officedocument.spreadsheetml.revisionLog+xml"/>
  <Override PartName="/xl/revisions/revisionLog125111.xml" ContentType="application/vnd.openxmlformats-officedocument.spreadsheetml.revisionLog+xml"/>
  <Override PartName="/xl/revisions/revisionLog1511.xml" ContentType="application/vnd.openxmlformats-officedocument.spreadsheetml.revisionLog+xml"/>
  <Override PartName="/xl/revisions/revisionLog1831.xml" ContentType="application/vnd.openxmlformats-officedocument.spreadsheetml.revisionLog+xml"/>
  <Override PartName="/xl/revisions/revisionLog1153.xml" ContentType="application/vnd.openxmlformats-officedocument.spreadsheetml.revisionLog+xml"/>
  <Override PartName="/xl/revisions/revisionLog14011.xml" ContentType="application/vnd.openxmlformats-officedocument.spreadsheetml.revisionLog+xml"/>
  <Override PartName="/xl/revisions/revisionLog116131.xml" ContentType="application/vnd.openxmlformats-officedocument.spreadsheetml.revisionLog+xml"/>
  <Override PartName="/xl/revisions/revisionLog147111.xml" ContentType="application/vnd.openxmlformats-officedocument.spreadsheetml.revisionLog+xml"/>
  <Override PartName="/xl/revisions/revisionLog1152111.xml" ContentType="application/vnd.openxmlformats-officedocument.spreadsheetml.revisionLog+xml"/>
  <Override PartName="/xl/revisions/revisionLog1142.xml" ContentType="application/vnd.openxmlformats-officedocument.spreadsheetml.revisionLog+xml"/>
  <Override PartName="/xl/revisions/revisionLog113211.xml" ContentType="application/vnd.openxmlformats-officedocument.spreadsheetml.revisionLog+xml"/>
  <Override PartName="/xl/revisions/revisionLog12121.xml" ContentType="application/vnd.openxmlformats-officedocument.spreadsheetml.revisionLog+xml"/>
  <Override PartName="/xl/revisions/revisionLog18212.xml" ContentType="application/vnd.openxmlformats-officedocument.spreadsheetml.revisionLog+xml"/>
  <Override PartName="/xl/revisions/revisionLog152311.xml" ContentType="application/vnd.openxmlformats-officedocument.spreadsheetml.revisionLog+xml"/>
  <Override PartName="/xl/revisions/revisionLog13151.xml" ContentType="application/vnd.openxmlformats-officedocument.spreadsheetml.revisionLog+xml"/>
  <Override PartName="/xl/revisions/revisionLog11411.xml" ContentType="application/vnd.openxmlformats-officedocument.spreadsheetml.revisionLog+xml"/>
  <Override PartName="/xl/revisions/revisionLog1131.xml" ContentType="application/vnd.openxmlformats-officedocument.spreadsheetml.revisionLog+xml"/>
  <Override PartName="/xl/revisions/revisionLog1101111.xml" ContentType="application/vnd.openxmlformats-officedocument.spreadsheetml.revisionLog+xml"/>
  <Override PartName="/xl/revisions/revisionLog146.xml" ContentType="application/vnd.openxmlformats-officedocument.spreadsheetml.revisionLog+xml"/>
  <Override PartName="/xl/revisions/revisionLog13122111.xml" ContentType="application/vnd.openxmlformats-officedocument.spreadsheetml.revisionLog+xml"/>
  <Override PartName="/xl/revisions/revisionLog13621.xml" ContentType="application/vnd.openxmlformats-officedocument.spreadsheetml.revisionLog+xml"/>
  <Override PartName="/xl/revisions/revisionLog11422.xml" ContentType="application/vnd.openxmlformats-officedocument.spreadsheetml.revisionLog+xml"/>
  <Override PartName="/xl/revisions/revisionLog157.xml" ContentType="application/vnd.openxmlformats-officedocument.spreadsheetml.revisionLog+xml"/>
  <Override PartName="/xl/revisions/revisionLog118111.xml" ContentType="application/vnd.openxmlformats-officedocument.spreadsheetml.revisionLog+xml"/>
  <Override PartName="/xl/revisions/revisionLog182.xml" ContentType="application/vnd.openxmlformats-officedocument.spreadsheetml.revisionLog+xml"/>
  <Override PartName="/xl/revisions/revisionLog121112.xml" ContentType="application/vnd.openxmlformats-officedocument.spreadsheetml.revisionLog+xml"/>
  <Override PartName="/xl/revisions/revisionLog12911.xml" ContentType="application/vnd.openxmlformats-officedocument.spreadsheetml.revisionLog+xml"/>
  <Override PartName="/xl/revisions/revisionLog135.xml" ContentType="application/vnd.openxmlformats-officedocument.spreadsheetml.revisionLog+xml"/>
  <Override PartName="/xl/revisions/revisionLog1451.xml" ContentType="application/vnd.openxmlformats-officedocument.spreadsheetml.revisionLog+xml"/>
  <Override PartName="/xl/revisions/revisionLog1811111.xml" ContentType="application/vnd.openxmlformats-officedocument.spreadsheetml.revisionLog+xml"/>
  <Override PartName="/xl/revisions/revisionLog131111.xml" ContentType="application/vnd.openxmlformats-officedocument.spreadsheetml.revisionLog+xml"/>
  <Override PartName="/xl/revisions/revisionLog14112.xml" ContentType="application/vnd.openxmlformats-officedocument.spreadsheetml.revisionLog+xml"/>
  <Override PartName="/xl/worksheets/sheet6.xml" ContentType="application/vnd.openxmlformats-officedocument.spreadsheetml.worksheet+xml"/>
  <Override PartName="/xl/revisions/revisionLog171.xml" ContentType="application/vnd.openxmlformats-officedocument.spreadsheetml.revisionLog+xml"/>
  <Override PartName="/xl/revisions/revisionLog19.xml" ContentType="application/vnd.openxmlformats-officedocument.spreadsheetml.revisionLog+xml"/>
  <Override PartName="/xl/revisions/revisionLog1921.xml" ContentType="application/vnd.openxmlformats-officedocument.spreadsheetml.revisionLog+xml"/>
  <Override PartName="/xl/revisions/revisionLog124.xml" ContentType="application/vnd.openxmlformats-officedocument.spreadsheetml.revisionLog+xml"/>
  <Override PartName="/xl/revisions/revisionLog1243.xml" ContentType="application/vnd.openxmlformats-officedocument.spreadsheetml.revisionLog+xml"/>
  <Override PartName="/xl/revisions/revisionLog113.xml" ContentType="application/vnd.openxmlformats-officedocument.spreadsheetml.revisionLog+xml"/>
  <Override PartName="/xl/revisions/revisionLog11512.xml" ContentType="application/vnd.openxmlformats-officedocument.spreadsheetml.revisionLog+xml"/>
  <Override PartName="/xl/revisions/revisionLog1232.xml" ContentType="application/vnd.openxmlformats-officedocument.spreadsheetml.revisionLog+xml"/>
  <Override PartName="/xl/revisions/revisionLog13711.xml" ContentType="application/vnd.openxmlformats-officedocument.spreadsheetml.revisionLog+xml"/>
  <Override PartName="/xl/revisions/revisionLog1231111.xml" ContentType="application/vnd.openxmlformats-officedocument.spreadsheetml.revisionLog+xml"/>
  <Override PartName="/xl/revisions/revisionLog1221.xml" ContentType="application/vnd.openxmlformats-officedocument.spreadsheetml.revisionLog+xml"/>
  <Override PartName="/xl/revisions/revisionLog12211.xml" ContentType="application/vnd.openxmlformats-officedocument.spreadsheetml.revisionLog+xml"/>
  <Override PartName="/xl/revisions/revisionLog17111.xml" ContentType="application/vnd.openxmlformats-officedocument.spreadsheetml.revisionLog+xml"/>
  <Override PartName="/xl/revisions/revisionLog1210.xml" ContentType="application/vnd.openxmlformats-officedocument.spreadsheetml.revisionLog+xml"/>
  <Override PartName="/xl/revisions/revisionLog1181111111.xml" ContentType="application/vnd.openxmlformats-officedocument.spreadsheetml.revisionLog+xml"/>
  <Override PartName="/xl/revisions/revisionLog12531.xml" ContentType="application/vnd.openxmlformats-officedocument.spreadsheetml.revisionLog+xml"/>
  <Override PartName="/xl/revisions/revisionLog1391.xml" ContentType="application/vnd.openxmlformats-officedocument.spreadsheetml.revisionLog+xml"/>
  <Override PartName="/xl/revisions/revisionLog1541.xml" ContentType="application/vnd.openxmlformats-officedocument.spreadsheetml.revisionLog+xml"/>
  <Override PartName="/xl/revisions/revisionLog1183.xml" ContentType="application/vnd.openxmlformats-officedocument.spreadsheetml.revisionLog+xml"/>
  <Override PartName="/xl/revisions/revisionLog11011111.xml" ContentType="application/vnd.openxmlformats-officedocument.spreadsheetml.revisionLog+xml"/>
  <Override PartName="/xl/revisions/revisionLog11821.xml" ContentType="application/vnd.openxmlformats-officedocument.spreadsheetml.revisionLog+xml"/>
  <Override PartName="/xl/revisions/revisionLog115131.xml" ContentType="application/vnd.openxmlformats-officedocument.spreadsheetml.revisionLog+xml"/>
  <Override PartName="/xl/revisions/revisionLog1136.xml" ContentType="application/vnd.openxmlformats-officedocument.spreadsheetml.revisionLog+xml"/>
  <Override PartName="/xl/revisions/revisionLog146111.xml" ContentType="application/vnd.openxmlformats-officedocument.spreadsheetml.revisionLog+xml"/>
  <Override PartName="/xl/revisions/revisionLog1151111.xml" ContentType="application/vnd.openxmlformats-officedocument.spreadsheetml.revisionLog+xml"/>
  <Override PartName="/xl/revisions/revisionLog13011.xml" ContentType="application/vnd.openxmlformats-officedocument.spreadsheetml.revisionLog+xml"/>
  <Override PartName="/xl/revisions/revisionLog12012111.xml" ContentType="application/vnd.openxmlformats-officedocument.spreadsheetml.revisionLog+xml"/>
  <Override PartName="/xl/revisions/revisionLog11.xml" ContentType="application/vnd.openxmlformats-officedocument.spreadsheetml.revisionLog+xml"/>
  <Override PartName="/xl/revisions/revisionLog11221111.xml" ContentType="application/vnd.openxmlformats-officedocument.spreadsheetml.revisionLog+xml"/>
  <Override PartName="/xl/revisions/revisionLog11613.xml" ContentType="application/vnd.openxmlformats-officedocument.spreadsheetml.revisionLog+xml"/>
  <Override PartName="/xl/revisions/revisionLog1202111.xml" ContentType="application/vnd.openxmlformats-officedocument.spreadsheetml.revisionLog+xml"/>
  <Override PartName="/xl/revisions/revisionLog14511.xml" ContentType="application/vnd.openxmlformats-officedocument.spreadsheetml.revisionLog+xml"/>
  <Override PartName="/xl/revisions/revisionLog17212.xml" ContentType="application/vnd.openxmlformats-officedocument.spreadsheetml.revisionLog+xml"/>
  <Override PartName="/xl/revisions/revisionLog181111.xml" ContentType="application/vnd.openxmlformats-officedocument.spreadsheetml.revisionLog+xml"/>
  <Override PartName="/xl/revisions/revisionLog1161.xml" ContentType="application/vnd.openxmlformats-officedocument.spreadsheetml.revisionLog+xml"/>
  <Override PartName="/xl/revisions/revisionLog129.xml" ContentType="application/vnd.openxmlformats-officedocument.spreadsheetml.revisionLog+xml"/>
  <Override PartName="/xl/revisions/revisionLog112211.xml" ContentType="application/vnd.openxmlformats-officedocument.spreadsheetml.revisionLog+xml"/>
  <Override PartName="/xl/revisions/revisionLog11431111.xml" ContentType="application/vnd.openxmlformats-officedocument.spreadsheetml.revisionLog+xml"/>
  <Override PartName="/xl/revisions/revisionLog117111.xml" ContentType="application/vnd.openxmlformats-officedocument.spreadsheetml.revisionLog+xml"/>
  <Override PartName="/xl/revisions/revisionLog1311.xml" ContentType="application/vnd.openxmlformats-officedocument.spreadsheetml.revisionLog+xml"/>
  <Override PartName="/xl/revisions/revisionLog134211.xml" ContentType="application/vnd.openxmlformats-officedocument.spreadsheetml.revisionLog+xml"/>
  <Override PartName="/xl/revisions/revisionLog11931111.xml" ContentType="application/vnd.openxmlformats-officedocument.spreadsheetml.revisionLog+xml"/>
  <Override PartName="/xl/revisions/revisionLog187.xml" ContentType="application/vnd.openxmlformats-officedocument.spreadsheetml.revisionLog+xml"/>
  <Override PartName="/xl/revisions/revisionLog1161211.xml" ContentType="application/vnd.openxmlformats-officedocument.spreadsheetml.revisionLog+xml"/>
  <Override PartName="/xl/revisions/revisionLog1122111.xml" ContentType="application/vnd.openxmlformats-officedocument.spreadsheetml.revisionLog+xml"/>
  <Override PartName="/xl/revisions/revisionLog118.xml" ContentType="application/vnd.openxmlformats-officedocument.spreadsheetml.revisionLog+xml"/>
  <Override PartName="/xl/revisions/revisionLog13112.xml" ContentType="application/vnd.openxmlformats-officedocument.spreadsheetml.revisionLog+xml"/>
  <Override PartName="/xl/revisions/revisionLog14131.xml" ContentType="application/vnd.openxmlformats-officedocument.spreadsheetml.revisionLog+xml"/>
  <Override PartName="/xl/revisions/revisionLog121131.xml" ContentType="application/vnd.openxmlformats-officedocument.spreadsheetml.revisionLog+xml"/>
  <Override PartName="/xl/revisions/revisionLog18321.xml" ContentType="application/vnd.openxmlformats-officedocument.spreadsheetml.revisionLog+xml"/>
  <Override PartName="/xl/revisions/revisionLog1401.xml" ContentType="application/vnd.openxmlformats-officedocument.spreadsheetml.revisionLog+xml"/>
  <Override PartName="/xl/revisions/revisionLog143.xml" ContentType="application/vnd.openxmlformats-officedocument.spreadsheetml.revisionLog+xml"/>
  <Override PartName="/xl/revisions/revisionLog11612111.xml" ContentType="application/vnd.openxmlformats-officedocument.spreadsheetml.revisionLog+xml"/>
  <Override PartName="/xl/revisions/revisionLog13421.xml" ContentType="application/vnd.openxmlformats-officedocument.spreadsheetml.revisionLog+xml"/>
  <Override PartName="/xl/revisions/revisionLog1215.xml" ContentType="application/vnd.openxmlformats-officedocument.spreadsheetml.revisionLog+xml"/>
  <Override PartName="/xl/revisions/revisionLog16.xml" ContentType="application/vnd.openxmlformats-officedocument.spreadsheetml.revisionLog+xml"/>
  <Override PartName="/xl/revisions/revisionLog12711.xml" ContentType="application/vnd.openxmlformats-officedocument.spreadsheetml.revisionLog+xml"/>
  <Override PartName="/xl/revisions/revisionLog1252111.xml" ContentType="application/vnd.openxmlformats-officedocument.spreadsheetml.revisionLog+xml"/>
  <Override PartName="/xl/revisions/revisionLog121.xml" ContentType="application/vnd.openxmlformats-officedocument.spreadsheetml.revisionLog+xml"/>
  <Override PartName="/xl/revisions/revisionLog140211.xml" ContentType="application/vnd.openxmlformats-officedocument.spreadsheetml.revisionLog+xml"/>
  <Override PartName="/xl/revisions/revisionLog11531.xml" ContentType="application/vnd.openxmlformats-officedocument.spreadsheetml.revisionLog+xml"/>
  <Override PartName="/xl/worksheets/sheet3.xml" ContentType="application/vnd.openxmlformats-officedocument.spreadsheetml.worksheet+xml"/>
  <Override PartName="/xl/revisions/revisionLog12011.xml" ContentType="application/vnd.openxmlformats-officedocument.spreadsheetml.revisionLog+xml"/>
  <Override PartName="/xl/revisions/revisionLog145111.xml" ContentType="application/vnd.openxmlformats-officedocument.spreadsheetml.revisionLog+xml"/>
  <Override PartName="/xl/revisions/revisionLog11323.xml" ContentType="application/vnd.openxmlformats-officedocument.spreadsheetml.revisionLog+xml"/>
  <Override PartName="/xl/revisions/revisionLog1363.xml" ContentType="application/vnd.openxmlformats-officedocument.spreadsheetml.revisionLog+xml"/>
  <Override PartName="/xl/revisions/revisionLog1155.xml" ContentType="application/vnd.openxmlformats-officedocument.spreadsheetml.revisionLog+xml"/>
  <Override PartName="/xl/revisions/revisionLog116111.xml" ContentType="application/vnd.openxmlformats-officedocument.spreadsheetml.revisionLog+xml"/>
  <Override PartName="/xl/revisions/revisionLog1341.xml" ContentType="application/vnd.openxmlformats-officedocument.spreadsheetml.revisionLog+xml"/>
  <Override PartName="/xl/revisions/revisionLog1411111.xml" ContentType="application/vnd.openxmlformats-officedocument.spreadsheetml.revisionLog+xml"/>
  <Override PartName="/xl/revisions/revisionLog1811.xml" ContentType="application/vnd.openxmlformats-officedocument.spreadsheetml.revisionLog+xml"/>
  <Override PartName="/xl/revisions/revisionLog12112.xml" ContentType="application/vnd.openxmlformats-officedocument.spreadsheetml.revisionLog+xml"/>
  <Override PartName="/xl/revisions/revisionLog1121111.xml" ContentType="application/vnd.openxmlformats-officedocument.spreadsheetml.revisionLog+xml"/>
  <Override PartName="/xl/revisions/revisionLog1133.xml" ContentType="application/vnd.openxmlformats-officedocument.spreadsheetml.revisionLog+xml"/>
  <Override PartName="/xl/revisions/revisionLog1711211.xml" ContentType="application/vnd.openxmlformats-officedocument.spreadsheetml.revisionLog+xml"/>
  <Override PartName="/xl/revisions/revisionLog137.xml" ContentType="application/vnd.openxmlformats-officedocument.spreadsheetml.revisionLog+xml"/>
  <Override PartName="/xl/revisions/revisionLog13131.xml" ContentType="application/vnd.openxmlformats-officedocument.spreadsheetml.revisionLog+xml"/>
  <Override PartName="/xl/revisions/revisionLog14311.xml" ContentType="application/vnd.openxmlformats-officedocument.spreadsheetml.revisionLog+xml"/>
  <Override PartName="/xl/revisions/revisionLog19211.xml" ContentType="application/vnd.openxmlformats-officedocument.spreadsheetml.revisionLog+xml"/>
  <Override PartName="/xl/revisions/revisionLog1111.xml" ContentType="application/vnd.openxmlformats-officedocument.spreadsheetml.revisionLog+xml"/>
  <Override PartName="/xl/revisions/revisionLog184.xml" ContentType="application/vnd.openxmlformats-officedocument.spreadsheetml.revisionLog+xml"/>
  <Override PartName="/xl/revisions/revisionLog12421.xml" ContentType="application/vnd.openxmlformats-officedocument.spreadsheetml.revisionLog+xml"/>
  <Override PartName="/xl/revisions/revisionLog1912.xml" ContentType="application/vnd.openxmlformats-officedocument.spreadsheetml.revisionLog+xml"/>
  <Override PartName="/xl/revisions/revisionLog173111.xml" ContentType="application/vnd.openxmlformats-officedocument.spreadsheetml.revisionLog+xml"/>
  <Override PartName="/xl/revisions/revisionLog1442.xml" ContentType="application/vnd.openxmlformats-officedocument.spreadsheetml.revisionLog+xml"/>
  <Override PartName="/xl/revisions/revisionLog1281.xml" ContentType="application/vnd.openxmlformats-officedocument.spreadsheetml.revisionLog+xml"/>
  <Override PartName="/xl/revisions/revisionLog115.xml" ContentType="application/vnd.openxmlformats-officedocument.spreadsheetml.revisionLog+xml"/>
  <Override PartName="/xl/revisions/revisionLog1131211.xml" ContentType="application/vnd.openxmlformats-officedocument.spreadsheetml.revisionLog+xml"/>
  <Override PartName="/xl/revisions/revisionLog12213.xml" ContentType="application/vnd.openxmlformats-officedocument.spreadsheetml.revisionLog+xml"/>
  <Override PartName="/xl/revisions/revisionLog1251111.xml" ContentType="application/vnd.openxmlformats-officedocument.spreadsheetml.revisionLog+xml"/>
  <Override PartName="/xl/revisions/revisionLog118411.xml" ContentType="application/vnd.openxmlformats-officedocument.spreadsheetml.revisionLog+xml"/>
  <Override PartName="/xl/revisions/revisionLog1751.xml" ContentType="application/vnd.openxmlformats-officedocument.spreadsheetml.revisionLog+xml"/>
  <Override PartName="/xl/revisions/revisionLog11711.xml" ContentType="application/vnd.openxmlformats-officedocument.spreadsheetml.revisionLog+xml"/>
  <Override PartName="/docProps/app.xml" ContentType="application/vnd.openxmlformats-officedocument.extended-properties+xml"/>
  <Override PartName="/xl/revisions/revisionLog140.xml" ContentType="application/vnd.openxmlformats-officedocument.spreadsheetml.revisionLog+xml"/>
  <Override PartName="/xl/revisions/revisionLog17113.xml" ContentType="application/vnd.openxmlformats-officedocument.spreadsheetml.revisionLog+xml"/>
  <Override PartName="/xl/revisions/revisionLog144111.xml" ContentType="application/vnd.openxmlformats-officedocument.spreadsheetml.revisionLog+xml"/>
  <Override PartName="/xl/revisions/revisionLog183211.xml" ContentType="application/vnd.openxmlformats-officedocument.spreadsheetml.revisionLog+xml"/>
  <Override PartName="/xl/revisions/revisionLog1212.xml" ContentType="application/vnd.openxmlformats-officedocument.spreadsheetml.revisionLog+xml"/>
  <Override PartName="/xl/revisions/revisionLog11011.xml" ContentType="application/vnd.openxmlformats-officedocument.spreadsheetml.revisionLog+xml"/>
  <Override PartName="/xl/revisions/revisionLog1382.xml" ContentType="application/vnd.openxmlformats-officedocument.spreadsheetml.revisionLog+xml"/>
  <Override PartName="/xl/revisions/revisionLog1193111.xml" ContentType="application/vnd.openxmlformats-officedocument.spreadsheetml.revisionLog+xml"/>
  <Override PartName="/xl/revisions/revisionLog13.xml" ContentType="application/vnd.openxmlformats-officedocument.spreadsheetml.revisionLog+xml"/>
  <Override PartName="/xl/revisions/revisionLog1521.xml" ContentType="application/vnd.openxmlformats-officedocument.spreadsheetml.revisionLog+xml"/>
  <Override PartName="/xl/revisions/revisionLog11812.xml" ContentType="application/vnd.openxmlformats-officedocument.spreadsheetml.revisionLog+xml"/>
  <Override PartName="/xl/revisions/revisionLog118111112.xml" ContentType="application/vnd.openxmlformats-officedocument.spreadsheetml.revisionLog+xml"/>
  <Override PartName="/xl/revisions/revisionLog17214.xml" ContentType="application/vnd.openxmlformats-officedocument.spreadsheetml.revisionLog+xml"/>
  <Override PartName="/xl/revisions/revisionLog191112.xml" ContentType="application/vnd.openxmlformats-officedocument.spreadsheetml.revisionLog+xml"/>
  <Override PartName="/xl/revisions/revisionLog115111.xml" ContentType="application/vnd.openxmlformats-officedocument.spreadsheetml.revisionLog+xml"/>
  <Override PartName="/xl/revisions/revisionLog1313.xml" ContentType="application/vnd.openxmlformats-officedocument.spreadsheetml.revisionLog+xml"/>
  <Override PartName="/xl/revisions/revisionLog11112.xml" ContentType="application/vnd.openxmlformats-officedocument.spreadsheetml.revisionLog+xml"/>
  <Override PartName="/xl/revisions/revisionLog14021.xml" ContentType="application/vnd.openxmlformats-officedocument.spreadsheetml.revisionLog+xml"/>
  <Override PartName="/xl/revisions/revisionLog1152.xml" ContentType="application/vnd.openxmlformats-officedocument.spreadsheetml.revisionLog+xml"/>
  <Override PartName="/xl/worksheets/sheet15.xml" ContentType="application/vnd.openxmlformats-officedocument.spreadsheetml.worksheet+xml"/>
  <Override PartName="/xl/revisions/revisionLog125211.xml" ContentType="application/vnd.openxmlformats-officedocument.spreadsheetml.revisionLog+xml"/>
  <Override PartName="/xl/revisions/revisionLog172111.xml" ContentType="application/vnd.openxmlformats-officedocument.spreadsheetml.revisionLog+xml"/>
  <Override PartName="/xl/revisions/revisionLog156.xml" ContentType="application/vnd.openxmlformats-officedocument.spreadsheetml.revisionLog+xml"/>
  <Override PartName="/xl/revisions/revisionLog11421.xml" ContentType="application/vnd.openxmlformats-officedocument.spreadsheetml.revisionLog+xml"/>
  <Override PartName="/xl/revisions/revisionLog18211.xml" ContentType="application/vnd.openxmlformats-officedocument.spreadsheetml.revisionLog+xml"/>
  <Override PartName="/xl/revisions/userNames.xml" ContentType="application/vnd.openxmlformats-officedocument.spreadsheetml.userNames+xml"/>
  <Override PartName="/xl/revisions/revisionLog11213.xml" ContentType="application/vnd.openxmlformats-officedocument.spreadsheetml.revisionLog+xml"/>
  <Override PartName="/xl/revisions/revisionLog1253.xml" ContentType="application/vnd.openxmlformats-officedocument.spreadsheetml.revisionLog+xml"/>
  <Override PartName="/xl/revisions/revisionLog1461.xml" ContentType="application/vnd.openxmlformats-officedocument.spreadsheetml.revisionLog+xml"/>
  <Override PartName="/xl/revisions/revisionLog1414.xml" ContentType="application/vnd.openxmlformats-officedocument.spreadsheetml.revisionLog+xml"/>
  <Override PartName="/xl/revisions/revisionLog11312111111.xml" ContentType="application/vnd.openxmlformats-officedocument.spreadsheetml.revisionLog+xml"/>
  <Override PartName="/xl/revisions/revisionLog181.xml" ContentType="application/vnd.openxmlformats-officedocument.spreadsheetml.revisionLog+xml"/>
  <Override PartName="/xl/revisions/revisionLog134.xml" ContentType="application/vnd.openxmlformats-officedocument.spreadsheetml.revisionLog+xml"/>
  <Override PartName="/xl/revisions/revisionLog143111.xml" ContentType="application/vnd.openxmlformats-officedocument.spreadsheetml.revisionLog+xml"/>
  <Override PartName="/xl/revisions/revisionLog112.xml" ContentType="application/vnd.openxmlformats-officedocument.spreadsheetml.revisionLog+xml"/>
  <Override PartName="/xl/revisions/revisionLog11522.xml" ContentType="application/vnd.openxmlformats-officedocument.spreadsheetml.revisionLog+xml"/>
  <Override PartName="/xl/revisions/revisionLog1231.xml" ContentType="application/vnd.openxmlformats-officedocument.spreadsheetml.revisionLog+xml"/>
  <Override PartName="/xl/revisions/revisionLog13721.xml" ContentType="application/vnd.openxmlformats-officedocument.spreadsheetml.revisionLog+xml"/>
  <Override PartName="/xl/revisions/revisionLog1221111.xml" ContentType="application/vnd.openxmlformats-officedocument.spreadsheetml.revisionLog+xml"/>
  <Override PartName="/xl/revisions/revisionLog11314.xml" ContentType="application/vnd.openxmlformats-officedocument.spreadsheetml.revisionLog+xml"/>
  <Override PartName="/xl/revisions/revisionLog1193.xml" ContentType="application/vnd.openxmlformats-officedocument.spreadsheetml.revisionLog+xml"/>
  <Override PartName="/xl/revisions/revisionLog11831.xml" ContentType="application/vnd.openxmlformats-officedocument.spreadsheetml.revisionLog+xml"/>
  <Override PartName="/xl/revisions/revisionLog114111.xml" ContentType="application/vnd.openxmlformats-officedocument.spreadsheetml.revisionLog+xml"/>
  <Override PartName="/xl/revisions/revisionLog1151121.xml" ContentType="application/vnd.openxmlformats-officedocument.spreadsheetml.revisionLog+xml"/>
  <Override PartName="/xl/revisions/revisionLog1332.xml" ContentType="application/vnd.openxmlformats-officedocument.spreadsheetml.revisionLog+xml"/>
  <Override PartName="/xl/revisions/revisionLog1231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890" yWindow="4380" windowWidth="13935" windowHeight="7440" firstSheet="2" activeTab="10"/>
  </bookViews>
  <sheets>
    <sheet name="AÑO 2004-07)" sheetId="1" r:id="rId1"/>
    <sheet name="AÑO 2008" sheetId="2" r:id="rId2"/>
    <sheet name="AÑO 2009" sheetId="3" r:id="rId3"/>
    <sheet name="AÑO 2010" sheetId="4" r:id="rId4"/>
    <sheet name="AÑO 2011" sheetId="5" r:id="rId5"/>
    <sheet name="AÑO 2017" sheetId="11" r:id="rId6"/>
    <sheet name="Enero 17 " sheetId="12" r:id="rId7"/>
    <sheet name="Febrero 17" sheetId="13" r:id="rId8"/>
    <sheet name="Marzo 17" sheetId="14" r:id="rId9"/>
    <sheet name="Abril 17" sheetId="15" r:id="rId10"/>
    <sheet name="Mayo 17" sheetId="16" r:id="rId11"/>
    <sheet name="Hoja6" sheetId="17" r:id="rId12"/>
    <sheet name="Hoja7" sheetId="18" r:id="rId13"/>
    <sheet name="Hoja8" sheetId="19" r:id="rId14"/>
    <sheet name="Hoja9" sheetId="20" r:id="rId15"/>
  </sheets>
  <definedNames>
    <definedName name="OLE_LINK1" localSheetId="5">'AÑO 2017'!$C$995</definedName>
    <definedName name="_xlnm.Print_Titles" localSheetId="3">'AÑO 2010'!#REF!</definedName>
  </definedNames>
  <calcPr calcId="125725"/>
  <customWorkbookViews>
    <customWorkbookView name="RosannaPC - Vista personalizada" guid="{42CC8B4D-7DBB-4762-B1E5-9831FAA8E6A5}" mergeInterval="0" personalView="1" maximized="1" xWindow="1" yWindow="1" windowWidth="1362" windowHeight="538" activeSheetId="16"/>
    <customWorkbookView name="Emmanuel Herrera - Vista personalizada" guid="{3AD04F25-0401-40F4-BEB1-FA5D2010A9EC}" mergeInterval="0" personalView="1" maximized="1" windowWidth="1016" windowHeight="495" activeSheetId="11"/>
    <customWorkbookView name="Coniaf - Vista personalizada" guid="{9C102F72-2586-42AA-B639-CD434244B713}" mergeInterval="0" personalView="1" maximized="1" xWindow="1" yWindow="1" windowWidth="1020" windowHeight="547" activeSheetId="11"/>
    <customWorkbookView name="maylen ramirez - Personal View" guid="{4603374C-56D0-489F-A7EE-1A7D5CAB52B0}" mergeInterval="0" personalView="1" maximized="1" windowWidth="944" windowHeight="479" activeSheetId="11"/>
    <customWorkbookView name="Maylen - Vista personalizada" guid="{755B8643-CC0C-497F-9A39-A5CD7923C58E}" mergeInterval="0" personalView="1" maximized="1" xWindow="1" yWindow="1" windowWidth="1280" windowHeight="794" activeSheetId="11"/>
    <customWorkbookView name="JuliaRosario - Vista personalizada" guid="{71907C94-7E7B-469B-BBCE-CF77FF0C4324}" mergeInterval="0" personalView="1" maximized="1" xWindow="1" yWindow="1" windowWidth="1596" windowHeight="670" activeSheetId="11"/>
    <customWorkbookView name="Andreina - Vista personalizada" guid="{5EBE4193-7345-4348-8FA0-5B4E92B2210A}" mergeInterval="0" personalView="1" maximized="1" xWindow="1" yWindow="1" windowWidth="1366" windowHeight="538" activeSheetId="11"/>
    <customWorkbookView name="marlene ramirez - Vista personalizada" guid="{A4F024A0-B144-4722-804A-716CE18877E5}" mergeInterval="0" personalView="1" maximized="1" xWindow="1" yWindow="1" windowWidth="1221" windowHeight="550" activeSheetId="11"/>
  </customWorkbookViews>
</workbook>
</file>

<file path=xl/calcChain.xml><?xml version="1.0" encoding="utf-8"?>
<calcChain xmlns="http://schemas.openxmlformats.org/spreadsheetml/2006/main">
  <c r="F6" i="15"/>
  <c r="F7" s="1"/>
  <c r="F8" s="1"/>
  <c r="F9" s="1"/>
  <c r="F10" s="1"/>
  <c r="F11" s="1"/>
  <c r="F12" s="1"/>
  <c r="F13" s="1"/>
  <c r="F14" s="1"/>
  <c r="F15" s="1"/>
  <c r="F16" s="1"/>
  <c r="F17" s="1"/>
  <c r="F18" s="1"/>
  <c r="F19" s="1"/>
  <c r="F20" s="1"/>
  <c r="F21" s="1"/>
  <c r="F22" s="1"/>
  <c r="F23" s="1"/>
  <c r="F24" s="1"/>
  <c r="F25" s="1"/>
  <c r="F26" s="1"/>
  <c r="F27" s="1"/>
  <c r="D51" i="14"/>
  <c r="E50"/>
  <c r="E49"/>
  <c r="E51" s="1"/>
  <c r="F7"/>
  <c r="F8" s="1"/>
  <c r="F9" s="1"/>
  <c r="F10" s="1"/>
  <c r="F11" s="1"/>
  <c r="F12" s="1"/>
  <c r="F13" s="1"/>
  <c r="F14" s="1"/>
  <c r="F15" s="1"/>
  <c r="F16" s="1"/>
  <c r="F17" s="1"/>
  <c r="F18" s="1"/>
  <c r="F19" s="1"/>
  <c r="F20" s="1"/>
  <c r="F21" s="1"/>
  <c r="F22" s="1"/>
  <c r="F23" s="1"/>
  <c r="F24" s="1"/>
  <c r="F25" s="1"/>
  <c r="F26" s="1"/>
  <c r="F27" s="1"/>
  <c r="F28" s="1"/>
  <c r="F29" s="1"/>
  <c r="F30" s="1"/>
  <c r="F31" s="1"/>
  <c r="F32" s="1"/>
  <c r="F33" s="1"/>
  <c r="F34" s="1"/>
  <c r="F35" s="1"/>
  <c r="F36" s="1"/>
  <c r="F37" s="1"/>
  <c r="F38" s="1"/>
  <c r="F39" s="1"/>
  <c r="F40" s="1"/>
  <c r="F41" s="1"/>
  <c r="F42" s="1"/>
  <c r="F43" s="1"/>
  <c r="F44" s="1"/>
  <c r="F45" s="1"/>
  <c r="F46" s="1"/>
  <c r="F47" s="1"/>
  <c r="D42" i="13"/>
  <c r="E41"/>
  <c r="E40"/>
  <c r="E42" s="1"/>
  <c r="F6"/>
  <c r="F7" s="1"/>
  <c r="F8" s="1"/>
  <c r="F9" s="1"/>
  <c r="F10" s="1"/>
  <c r="F11" s="1"/>
  <c r="F12" s="1"/>
  <c r="F13" s="1"/>
  <c r="F14" s="1"/>
  <c r="F15" s="1"/>
  <c r="F16" s="1"/>
  <c r="F17" s="1"/>
  <c r="F18" s="1"/>
  <c r="F19" s="1"/>
  <c r="F20" s="1"/>
  <c r="F21" s="1"/>
  <c r="F22" s="1"/>
  <c r="F23" s="1"/>
  <c r="F24" s="1"/>
  <c r="F25" s="1"/>
  <c r="F26" s="1"/>
  <c r="F27" s="1"/>
  <c r="F28" s="1"/>
  <c r="F29" s="1"/>
  <c r="F30" s="1"/>
  <c r="F31" s="1"/>
  <c r="F32" s="1"/>
  <c r="F33" s="1"/>
  <c r="F34" s="1"/>
  <c r="F35" s="1"/>
  <c r="F36" s="1"/>
  <c r="F37" s="1"/>
  <c r="F38" s="1"/>
  <c r="F39" s="1"/>
  <c r="D49" i="16"/>
  <c r="E48"/>
  <c r="E47"/>
  <c r="E49" s="1"/>
  <c r="F7"/>
  <c r="F8" s="1"/>
  <c r="F9" s="1"/>
  <c r="F10" s="1"/>
  <c r="F11" s="1"/>
  <c r="F12" s="1"/>
  <c r="F13" s="1"/>
  <c r="F14" s="1"/>
  <c r="F15" s="1"/>
  <c r="F16" s="1"/>
  <c r="F17" s="1"/>
  <c r="F18" s="1"/>
  <c r="F19" s="1"/>
  <c r="F20" s="1"/>
  <c r="F21" s="1"/>
  <c r="F22" s="1"/>
  <c r="F23" s="1"/>
  <c r="F24" s="1"/>
  <c r="F25" s="1"/>
  <c r="F26" s="1"/>
  <c r="F27" s="1"/>
  <c r="F28" s="1"/>
  <c r="F29" s="1"/>
  <c r="F30" s="1"/>
  <c r="F31" s="1"/>
  <c r="F32" s="1"/>
  <c r="F33" s="1"/>
  <c r="F34" s="1"/>
  <c r="F35" s="1"/>
  <c r="F36" s="1"/>
  <c r="F37" s="1"/>
  <c r="F38" s="1"/>
  <c r="F39" s="1"/>
  <c r="F40" s="1"/>
  <c r="F41" s="1"/>
  <c r="F42" s="1"/>
  <c r="F43" s="1"/>
  <c r="F44" s="1"/>
  <c r="F45" s="1"/>
  <c r="F46" s="1"/>
  <c r="F49" s="1"/>
  <c r="D39" i="12"/>
  <c r="E38"/>
  <c r="E37"/>
  <c r="E39" s="1"/>
  <c r="F6"/>
  <c r="F7" s="1"/>
  <c r="F8" s="1"/>
  <c r="F9" s="1"/>
  <c r="F10" s="1"/>
  <c r="F11" s="1"/>
  <c r="F12" s="1"/>
  <c r="F13" s="1"/>
  <c r="F14" s="1"/>
  <c r="F15" s="1"/>
  <c r="F16" s="1"/>
  <c r="F17" s="1"/>
  <c r="F18" s="1"/>
  <c r="F19" s="1"/>
  <c r="F20" s="1"/>
  <c r="F21" s="1"/>
  <c r="F22" s="1"/>
  <c r="F23" s="1"/>
  <c r="F24" s="1"/>
  <c r="F25" s="1"/>
  <c r="F26" s="1"/>
  <c r="F27" s="1"/>
  <c r="F28" s="1"/>
  <c r="F29" s="1"/>
  <c r="F30" s="1"/>
  <c r="F31" s="1"/>
  <c r="F32" s="1"/>
  <c r="F33" s="1"/>
  <c r="F34" s="1"/>
  <c r="F35" s="1"/>
  <c r="F36" s="1"/>
  <c r="D214" i="11"/>
  <c r="E213"/>
  <c r="E212"/>
  <c r="E214" l="1"/>
  <c r="E165"/>
  <c r="E164"/>
  <c r="E134"/>
  <c r="E133"/>
  <c r="D135"/>
  <c r="D39"/>
  <c r="D84"/>
  <c r="E38"/>
  <c r="E37"/>
  <c r="E83"/>
  <c r="E82"/>
  <c r="E166" l="1"/>
  <c r="E84"/>
  <c r="E39"/>
  <c r="E135"/>
  <c r="F141"/>
  <c r="F142" s="1"/>
  <c r="F143" s="1"/>
  <c r="F144" s="1"/>
  <c r="F145" s="1"/>
  <c r="F146" s="1"/>
  <c r="F147" s="1"/>
  <c r="F148" s="1"/>
  <c r="F149" s="1"/>
  <c r="F150" s="1"/>
  <c r="F151" s="1"/>
  <c r="F152" s="1"/>
  <c r="F153" s="1"/>
  <c r="F154" s="1"/>
  <c r="F155" s="1"/>
  <c r="F156" s="1"/>
  <c r="F157" s="1"/>
  <c r="F158" s="1"/>
  <c r="F159" s="1"/>
  <c r="F160" s="1"/>
  <c r="F161" s="1"/>
  <c r="F162" s="1"/>
  <c r="F171" s="1"/>
  <c r="F172" s="1"/>
  <c r="F173" s="1"/>
  <c r="F174" s="1"/>
  <c r="F175" s="1"/>
  <c r="F176" s="1"/>
  <c r="F177" s="1"/>
  <c r="F178" s="1"/>
  <c r="F179" s="1"/>
  <c r="F180" s="1"/>
  <c r="F181" s="1"/>
  <c r="F182" s="1"/>
  <c r="F183" s="1"/>
  <c r="F184" s="1"/>
  <c r="F185" s="1"/>
  <c r="F186" s="1"/>
  <c r="F187" s="1"/>
  <c r="F188" s="1"/>
  <c r="F189" s="1"/>
  <c r="F190" s="1"/>
  <c r="F191" s="1"/>
  <c r="F192" s="1"/>
  <c r="F193" s="1"/>
  <c r="F194" s="1"/>
  <c r="F195" s="1"/>
  <c r="F196" s="1"/>
  <c r="F197" s="1"/>
  <c r="F198" s="1"/>
  <c r="F199" s="1"/>
  <c r="F200" s="1"/>
  <c r="F201" s="1"/>
  <c r="F202" s="1"/>
  <c r="F203" s="1"/>
  <c r="F204" s="1"/>
  <c r="F205" s="1"/>
  <c r="F206" s="1"/>
  <c r="F207" s="1"/>
  <c r="F208" s="1"/>
  <c r="F209" s="1"/>
  <c r="F210" s="1"/>
  <c r="F211" s="1"/>
  <c r="F214" s="1"/>
  <c r="F48" l="1"/>
  <c r="F49" s="1"/>
  <c r="F50" s="1"/>
  <c r="F51" s="1"/>
  <c r="F52" s="1"/>
  <c r="F53" s="1"/>
  <c r="F54" s="1"/>
  <c r="F55" s="1"/>
  <c r="F56" s="1"/>
  <c r="F57" s="1"/>
  <c r="F58" s="1"/>
  <c r="F59" s="1"/>
  <c r="F60" s="1"/>
  <c r="F61" s="1"/>
  <c r="F62" s="1"/>
  <c r="F63" s="1"/>
  <c r="F64" s="1"/>
  <c r="F65" s="1"/>
  <c r="F66" s="1"/>
  <c r="F67" s="1"/>
  <c r="F68" s="1"/>
  <c r="F69" s="1"/>
  <c r="F70" s="1"/>
  <c r="F71" s="1"/>
  <c r="F72" s="1"/>
  <c r="F73" s="1"/>
  <c r="F74" s="1"/>
  <c r="F75" s="1"/>
  <c r="F76" s="1"/>
  <c r="F77" s="1"/>
  <c r="F78" s="1"/>
  <c r="F79" s="1"/>
  <c r="F90" l="1"/>
  <c r="F91" s="1"/>
  <c r="F92" s="1"/>
  <c r="F93" s="1"/>
  <c r="F94" s="1"/>
  <c r="F95" s="1"/>
  <c r="F96" s="1"/>
  <c r="F97" s="1"/>
  <c r="F98" s="1"/>
  <c r="F99" s="1"/>
  <c r="F100" s="1"/>
  <c r="F101" s="1"/>
  <c r="F102" s="1"/>
  <c r="F103" s="1"/>
  <c r="F104" s="1"/>
  <c r="F105" s="1"/>
  <c r="F106" s="1"/>
  <c r="F107" s="1"/>
  <c r="F108" s="1"/>
  <c r="F109" s="1"/>
  <c r="F110" s="1"/>
  <c r="F111" s="1"/>
  <c r="F112" s="1"/>
  <c r="F113" s="1"/>
  <c r="F114" s="1"/>
  <c r="F115" s="1"/>
  <c r="F116" s="1"/>
  <c r="F117" s="1"/>
  <c r="F118" s="1"/>
  <c r="F119" s="1"/>
  <c r="F120" s="1"/>
  <c r="F121" s="1"/>
  <c r="F122" s="1"/>
  <c r="F123" s="1"/>
  <c r="F124" s="1"/>
  <c r="F125" s="1"/>
  <c r="F126" s="1"/>
  <c r="F127" s="1"/>
  <c r="F128" s="1"/>
  <c r="F129" s="1"/>
  <c r="F130" s="1"/>
  <c r="F131" s="1"/>
  <c r="F80"/>
  <c r="F81" s="1"/>
  <c r="F6"/>
  <c r="F7" s="1"/>
  <c r="F8" s="1"/>
  <c r="F9" s="1"/>
  <c r="F10" s="1"/>
  <c r="F11" s="1"/>
  <c r="F12" s="1"/>
  <c r="F13" s="1"/>
  <c r="F14" s="1"/>
  <c r="F15" s="1"/>
  <c r="F16" s="1"/>
  <c r="F17" s="1"/>
  <c r="F18" s="1"/>
  <c r="F19" s="1"/>
  <c r="F20" s="1"/>
  <c r="F21" s="1"/>
  <c r="F22" s="1"/>
  <c r="F23" s="1"/>
  <c r="F24" s="1"/>
  <c r="F25" s="1"/>
  <c r="F26" s="1"/>
  <c r="F27" s="1"/>
  <c r="F28" s="1"/>
  <c r="F29" s="1"/>
  <c r="F30" s="1"/>
  <c r="F31" s="1"/>
  <c r="F32" s="1"/>
  <c r="F33" s="1"/>
  <c r="F34" s="1"/>
  <c r="F35" s="1"/>
  <c r="F36" s="1"/>
  <c r="E86" i="5"/>
  <c r="E89" s="1"/>
  <c r="D87"/>
  <c r="E87"/>
  <c r="E90" s="1"/>
  <c r="E206"/>
  <c r="E207" s="1"/>
  <c r="E210" s="1"/>
  <c r="D207"/>
  <c r="E322"/>
  <c r="E325" s="1"/>
  <c r="D323"/>
  <c r="E465"/>
  <c r="E466" s="1"/>
  <c r="E469" s="1"/>
  <c r="D466"/>
  <c r="E628"/>
  <c r="E631" s="1"/>
  <c r="D629"/>
  <c r="D730"/>
  <c r="E731"/>
  <c r="E734" s="1"/>
  <c r="D732"/>
  <c r="H772"/>
  <c r="E853"/>
  <c r="E856" s="1"/>
  <c r="D854"/>
  <c r="E953"/>
  <c r="D954"/>
  <c r="E954"/>
  <c r="E957" s="1"/>
  <c r="E956"/>
  <c r="D1074"/>
  <c r="E1074"/>
  <c r="E1077" s="1"/>
  <c r="E1076"/>
  <c r="E1208"/>
  <c r="E1211" s="1"/>
  <c r="D1209"/>
  <c r="D1354"/>
  <c r="D1357" s="1"/>
  <c r="E1356"/>
  <c r="E1357" s="1"/>
  <c r="E1360" s="1"/>
  <c r="E1403"/>
  <c r="D1503"/>
  <c r="D1505" s="1"/>
  <c r="E1504"/>
  <c r="E1505" s="1"/>
  <c r="E1508" s="1"/>
  <c r="D77" i="4"/>
  <c r="E77"/>
  <c r="E80" s="1"/>
  <c r="E79"/>
  <c r="D195"/>
  <c r="E195"/>
  <c r="E198" s="1"/>
  <c r="E197"/>
  <c r="D305"/>
  <c r="E306"/>
  <c r="E307" s="1"/>
  <c r="E310" s="1"/>
  <c r="D307"/>
  <c r="D381"/>
  <c r="D390" s="1"/>
  <c r="E389"/>
  <c r="E390" s="1"/>
  <c r="E393" s="1"/>
  <c r="E506"/>
  <c r="E509" s="1"/>
  <c r="D507"/>
  <c r="D610"/>
  <c r="D620" s="1"/>
  <c r="E619"/>
  <c r="E622" s="1"/>
  <c r="D700"/>
  <c r="D714" s="1"/>
  <c r="E713"/>
  <c r="E716" s="1"/>
  <c r="E714"/>
  <c r="E717" s="1"/>
  <c r="E823"/>
  <c r="D824"/>
  <c r="E824"/>
  <c r="E827" s="1"/>
  <c r="E826"/>
  <c r="E933"/>
  <c r="D934"/>
  <c r="E934"/>
  <c r="E937" s="1"/>
  <c r="E936"/>
  <c r="E1031"/>
  <c r="D1032"/>
  <c r="E1032"/>
  <c r="E1034" s="1"/>
  <c r="E1121"/>
  <c r="E1122" s="1"/>
  <c r="E1124" s="1"/>
  <c r="E1125" s="1"/>
  <c r="D1122"/>
  <c r="E1244"/>
  <c r="E1245" s="1"/>
  <c r="D1245"/>
  <c r="E75" i="3"/>
  <c r="E76" s="1"/>
  <c r="D76"/>
  <c r="E78"/>
  <c r="E79" s="1"/>
  <c r="E172"/>
  <c r="E173" s="1"/>
  <c r="E175" s="1"/>
  <c r="D173"/>
  <c r="D303"/>
  <c r="E303"/>
  <c r="E305" s="1"/>
  <c r="E387"/>
  <c r="E388" s="1"/>
  <c r="D388"/>
  <c r="E478"/>
  <c r="E479" s="1"/>
  <c r="D479"/>
  <c r="E587"/>
  <c r="D588"/>
  <c r="E588"/>
  <c r="E591" s="1"/>
  <c r="D673"/>
  <c r="D675" s="1"/>
  <c r="E674"/>
  <c r="E675" s="1"/>
  <c r="D748"/>
  <c r="D750" s="1"/>
  <c r="E749"/>
  <c r="E750" s="1"/>
  <c r="E753" s="1"/>
  <c r="D857"/>
  <c r="D859" s="1"/>
  <c r="E858"/>
  <c r="E859" s="1"/>
  <c r="D940"/>
  <c r="D946" s="1"/>
  <c r="E945"/>
  <c r="E946" s="1"/>
  <c r="E950" s="1"/>
  <c r="D1050"/>
  <c r="D1058" s="1"/>
  <c r="E1057"/>
  <c r="E1058" s="1"/>
  <c r="E1061" s="1"/>
  <c r="E1062" s="1"/>
  <c r="D1164"/>
  <c r="D1166" s="1"/>
  <c r="E1165"/>
  <c r="E1166"/>
  <c r="E1169" s="1"/>
  <c r="F5" i="2"/>
  <c r="F6" s="1"/>
  <c r="F7" s="1"/>
  <c r="F8" s="1"/>
  <c r="F9" s="1"/>
  <c r="F10" s="1"/>
  <c r="F11" s="1"/>
  <c r="F12" s="1"/>
  <c r="F13" s="1"/>
  <c r="F14" s="1"/>
  <c r="F15" s="1"/>
  <c r="F16" s="1"/>
  <c r="F17" s="1"/>
  <c r="F18" s="1"/>
  <c r="F19" s="1"/>
  <c r="F20" s="1"/>
  <c r="F21" s="1"/>
  <c r="F22" s="1"/>
  <c r="F23" s="1"/>
  <c r="F24" s="1"/>
  <c r="F25" s="1"/>
  <c r="F26" s="1"/>
  <c r="F27" s="1"/>
  <c r="F28" s="1"/>
  <c r="F29" s="1"/>
  <c r="F30" s="1"/>
  <c r="F31" s="1"/>
  <c r="F32" s="1"/>
  <c r="F33" s="1"/>
  <c r="F34" s="1"/>
  <c r="F35" s="1"/>
  <c r="F36" s="1"/>
  <c r="F37" s="1"/>
  <c r="F38" s="1"/>
  <c r="F39" s="1"/>
  <c r="F40" s="1"/>
  <c r="F41" s="1"/>
  <c r="F42" s="1"/>
  <c r="F43" s="1"/>
  <c r="F44" s="1"/>
  <c r="F45" s="1"/>
  <c r="F46" s="1"/>
  <c r="F47" s="1"/>
  <c r="F48" s="1"/>
  <c r="F49" s="1"/>
  <c r="F50" s="1"/>
  <c r="F51" s="1"/>
  <c r="F52" s="1"/>
  <c r="F53" s="1"/>
  <c r="F54" s="1"/>
  <c r="F55" s="1"/>
  <c r="F56" s="1"/>
  <c r="F57" s="1"/>
  <c r="F58" s="1"/>
  <c r="F59" s="1"/>
  <c r="F60" s="1"/>
  <c r="F61" s="1"/>
  <c r="F62" s="1"/>
  <c r="F63" s="1"/>
  <c r="F64" s="1"/>
  <c r="D65"/>
  <c r="E65"/>
  <c r="E67"/>
  <c r="E68" s="1"/>
  <c r="D158"/>
  <c r="E158"/>
  <c r="E160"/>
  <c r="E161" s="1"/>
  <c r="D236"/>
  <c r="D238" s="1"/>
  <c r="E236"/>
  <c r="E238"/>
  <c r="E239" s="1"/>
  <c r="D311"/>
  <c r="E311"/>
  <c r="E314" s="1"/>
  <c r="E313"/>
  <c r="D398"/>
  <c r="E398"/>
  <c r="E400"/>
  <c r="E401" s="1"/>
  <c r="D474"/>
  <c r="E474"/>
  <c r="E476"/>
  <c r="E477" s="1"/>
  <c r="D580"/>
  <c r="E580"/>
  <c r="E582"/>
  <c r="E583" s="1"/>
  <c r="D661"/>
  <c r="E661"/>
  <c r="E663"/>
  <c r="E664" s="1"/>
  <c r="E738"/>
  <c r="E739"/>
  <c r="E744" s="1"/>
  <c r="E745" s="1"/>
  <c r="D742"/>
  <c r="D821"/>
  <c r="E821"/>
  <c r="E823"/>
  <c r="E824" s="1"/>
  <c r="E924"/>
  <c r="E926" s="1"/>
  <c r="E929" s="1"/>
  <c r="D926"/>
  <c r="E928"/>
  <c r="D1047"/>
  <c r="E1047"/>
  <c r="E1049"/>
  <c r="E1050" s="1"/>
  <c r="F6" i="1"/>
  <c r="F7" s="1"/>
  <c r="F8" s="1"/>
  <c r="F9" s="1"/>
  <c r="F10" s="1"/>
  <c r="F11" s="1"/>
  <c r="F12" s="1"/>
  <c r="F13" s="1"/>
  <c r="F14" s="1"/>
  <c r="F15" s="1"/>
  <c r="F16" s="1"/>
  <c r="F17" s="1"/>
  <c r="F18" s="1"/>
  <c r="F19" s="1"/>
  <c r="F20" s="1"/>
  <c r="F21" s="1"/>
  <c r="F22" s="1"/>
  <c r="F23" s="1"/>
  <c r="F24" s="1"/>
  <c r="F25" s="1"/>
  <c r="F26" s="1"/>
  <c r="F27" s="1"/>
  <c r="F28" s="1"/>
  <c r="F34" s="1"/>
  <c r="F35" s="1"/>
  <c r="F36" s="1"/>
  <c r="F37" s="1"/>
  <c r="F38" s="1"/>
  <c r="F39" s="1"/>
  <c r="F40" s="1"/>
  <c r="F41" s="1"/>
  <c r="F42" s="1"/>
  <c r="F43" s="1"/>
  <c r="F44" s="1"/>
  <c r="F45" s="1"/>
  <c r="F46" s="1"/>
  <c r="F47" s="1"/>
  <c r="F48" s="1"/>
  <c r="F49" s="1"/>
  <c r="F50" s="1"/>
  <c r="F52" s="1"/>
  <c r="F53" s="1"/>
  <c r="F54" s="1"/>
  <c r="F55" s="1"/>
  <c r="F56" s="1"/>
  <c r="F57" s="1"/>
  <c r="F58" s="1"/>
  <c r="F59" s="1"/>
  <c r="F60" s="1"/>
  <c r="F61" s="1"/>
  <c r="F62" s="1"/>
  <c r="F63" s="1"/>
  <c r="F64" s="1"/>
  <c r="F65" s="1"/>
  <c r="F66" s="1"/>
  <c r="F67" s="1"/>
  <c r="F68" s="1"/>
  <c r="F69" s="1"/>
  <c r="F70" s="1"/>
  <c r="F71" s="1"/>
  <c r="F72" s="1"/>
  <c r="F73" s="1"/>
  <c r="F74" s="1"/>
  <c r="F75" s="1"/>
  <c r="F76" s="1"/>
  <c r="F77" s="1"/>
  <c r="F78" s="1"/>
  <c r="F79" s="1"/>
  <c r="F80" s="1"/>
  <c r="D81"/>
  <c r="D88" s="1"/>
  <c r="E81"/>
  <c r="E88" s="1"/>
  <c r="F84"/>
  <c r="F85" s="1"/>
  <c r="F91" s="1"/>
  <c r="F92" s="1"/>
  <c r="F93" s="1"/>
  <c r="F94" s="1"/>
  <c r="F95" s="1"/>
  <c r="F96" s="1"/>
  <c r="F97" s="1"/>
  <c r="F98" s="1"/>
  <c r="F99" s="1"/>
  <c r="F100" s="1"/>
  <c r="F101" s="1"/>
  <c r="F102" s="1"/>
  <c r="F103" s="1"/>
  <c r="F104" s="1"/>
  <c r="F105" s="1"/>
  <c r="F106" s="1"/>
  <c r="F107" s="1"/>
  <c r="F108" s="1"/>
  <c r="F109" s="1"/>
  <c r="F110" s="1"/>
  <c r="F111" s="1"/>
  <c r="F112" s="1"/>
  <c r="F113" s="1"/>
  <c r="F114" s="1"/>
  <c r="F115" s="1"/>
  <c r="F116" s="1"/>
  <c r="F117" s="1"/>
  <c r="F118" s="1"/>
  <c r="F119" s="1"/>
  <c r="F120" s="1"/>
  <c r="F121" s="1"/>
  <c r="F122" s="1"/>
  <c r="F123" s="1"/>
  <c r="F124" s="1"/>
  <c r="F125" s="1"/>
  <c r="F126" s="1"/>
  <c r="F127" s="1"/>
  <c r="F128" s="1"/>
  <c r="F129" s="1"/>
  <c r="F130" s="1"/>
  <c r="F131" s="1"/>
  <c r="F132" s="1"/>
  <c r="F133" s="1"/>
  <c r="F134" s="1"/>
  <c r="F135" s="1"/>
  <c r="F136" s="1"/>
  <c r="F137" s="1"/>
  <c r="F138" s="1"/>
  <c r="F139" s="1"/>
  <c r="F140" s="1"/>
  <c r="F141" s="1"/>
  <c r="F142" s="1"/>
  <c r="F143" s="1"/>
  <c r="F144" s="1"/>
  <c r="F145" s="1"/>
  <c r="F146" s="1"/>
  <c r="F147" s="1"/>
  <c r="F148" s="1"/>
  <c r="F149" s="1"/>
  <c r="F150" s="1"/>
  <c r="F151" s="1"/>
  <c r="F152" s="1"/>
  <c r="F153" s="1"/>
  <c r="F154" s="1"/>
  <c r="F155" s="1"/>
  <c r="F156" s="1"/>
  <c r="F157" s="1"/>
  <c r="F158" s="1"/>
  <c r="F159" s="1"/>
  <c r="F160" s="1"/>
  <c r="F161" s="1"/>
  <c r="F162" s="1"/>
  <c r="F163" s="1"/>
  <c r="F164" s="1"/>
  <c r="F165" s="1"/>
  <c r="F166" s="1"/>
  <c r="F167" s="1"/>
  <c r="F168" s="1"/>
  <c r="F169" s="1"/>
  <c r="F170" s="1"/>
  <c r="F171" s="1"/>
  <c r="F172" s="1"/>
  <c r="F173" s="1"/>
  <c r="F174" s="1"/>
  <c r="F175" s="1"/>
  <c r="F176" s="1"/>
  <c r="F177" s="1"/>
  <c r="F178" s="1"/>
  <c r="F179" s="1"/>
  <c r="F180" s="1"/>
  <c r="F181" s="1"/>
  <c r="F182" s="1"/>
  <c r="F183" s="1"/>
  <c r="F184" s="1"/>
  <c r="F185" s="1"/>
  <c r="F186" s="1"/>
  <c r="F187" s="1"/>
  <c r="F188" s="1"/>
  <c r="F189" s="1"/>
  <c r="F190" s="1"/>
  <c r="F191" s="1"/>
  <c r="F192" s="1"/>
  <c r="E196"/>
  <c r="F198"/>
  <c r="F201"/>
  <c r="F202" s="1"/>
  <c r="F203" s="1"/>
  <c r="F204" s="1"/>
  <c r="F205" s="1"/>
  <c r="F206"/>
  <c r="F207" s="1"/>
  <c r="F208" s="1"/>
  <c r="F209" s="1"/>
  <c r="F210" s="1"/>
  <c r="F211" s="1"/>
  <c r="F212" s="1"/>
  <c r="F213" s="1"/>
  <c r="F214" s="1"/>
  <c r="F215" s="1"/>
  <c r="F216" s="1"/>
  <c r="F217" s="1"/>
  <c r="F218" s="1"/>
  <c r="F219" s="1"/>
  <c r="F220" s="1"/>
  <c r="F221" s="1"/>
  <c r="F222" s="1"/>
  <c r="F223" s="1"/>
  <c r="F224" s="1"/>
  <c r="F225" s="1"/>
  <c r="F226" s="1"/>
  <c r="F227" s="1"/>
  <c r="F228" s="1"/>
  <c r="F229" s="1"/>
  <c r="F230" s="1"/>
  <c r="F231" s="1"/>
  <c r="F232" s="1"/>
  <c r="F233" s="1"/>
  <c r="F234" s="1"/>
  <c r="F235" s="1"/>
  <c r="F236" s="1"/>
  <c r="F237" s="1"/>
  <c r="F238" s="1"/>
  <c r="F239" s="1"/>
  <c r="F240" s="1"/>
  <c r="F241" s="1"/>
  <c r="F242" s="1"/>
  <c r="F243" s="1"/>
  <c r="F244" s="1"/>
  <c r="F245" s="1"/>
  <c r="F246" s="1"/>
  <c r="F247" s="1"/>
  <c r="F248" s="1"/>
  <c r="F249" s="1"/>
  <c r="F250" s="1"/>
  <c r="F251" s="1"/>
  <c r="F252" s="1"/>
  <c r="E253"/>
  <c r="F260"/>
  <c r="F261" s="1"/>
  <c r="F262" s="1"/>
  <c r="F263" s="1"/>
  <c r="F264" s="1"/>
  <c r="F265" s="1"/>
  <c r="F266" s="1"/>
  <c r="F267" s="1"/>
  <c r="F268" s="1"/>
  <c r="F269" s="1"/>
  <c r="F270" s="1"/>
  <c r="F271" s="1"/>
  <c r="F272" s="1"/>
  <c r="F273" s="1"/>
  <c r="F274" s="1"/>
  <c r="F275" s="1"/>
  <c r="F276" s="1"/>
  <c r="F277" s="1"/>
  <c r="F278" s="1"/>
  <c r="F279" s="1"/>
  <c r="F280" s="1"/>
  <c r="F281" s="1"/>
  <c r="F282" s="1"/>
  <c r="F283" s="1"/>
  <c r="F284" s="1"/>
  <c r="F285" s="1"/>
  <c r="F286" s="1"/>
  <c r="F287" s="1"/>
  <c r="F288" s="1"/>
  <c r="F289" s="1"/>
  <c r="F290" s="1"/>
  <c r="F291" s="1"/>
  <c r="F292" s="1"/>
  <c r="F293" s="1"/>
  <c r="F294" s="1"/>
  <c r="F295" s="1"/>
  <c r="F296" s="1"/>
  <c r="F297" s="1"/>
  <c r="F298" s="1"/>
  <c r="F299" s="1"/>
  <c r="F300" s="1"/>
  <c r="F301" s="1"/>
  <c r="F302" s="1"/>
  <c r="F303" s="1"/>
  <c r="F304" s="1"/>
  <c r="F305" s="1"/>
  <c r="F306" s="1"/>
  <c r="F307" s="1"/>
  <c r="F308" s="1"/>
  <c r="F309" s="1"/>
  <c r="F310" s="1"/>
  <c r="F311" s="1"/>
  <c r="D365"/>
  <c r="E365"/>
  <c r="F373"/>
  <c r="F374" s="1"/>
  <c r="F375" s="1"/>
  <c r="F376" s="1"/>
  <c r="F377" s="1"/>
  <c r="F378" s="1"/>
  <c r="F379" s="1"/>
  <c r="F380" s="1"/>
  <c r="F381" s="1"/>
  <c r="F382" s="1"/>
  <c r="F383" s="1"/>
  <c r="F384" s="1"/>
  <c r="F385" s="1"/>
  <c r="F386" s="1"/>
  <c r="F387" s="1"/>
  <c r="F388" s="1"/>
  <c r="F389" s="1"/>
  <c r="F390" s="1"/>
  <c r="F391" s="1"/>
  <c r="F392" s="1"/>
  <c r="F393" s="1"/>
  <c r="F394" s="1"/>
  <c r="F395" s="1"/>
  <c r="F396" s="1"/>
  <c r="F397" s="1"/>
  <c r="F398" s="1"/>
  <c r="F399" s="1"/>
  <c r="F400" s="1"/>
  <c r="F401" s="1"/>
  <c r="F402" s="1"/>
  <c r="F403" s="1"/>
  <c r="F404" s="1"/>
  <c r="F405" s="1"/>
  <c r="F406" s="1"/>
  <c r="F407" s="1"/>
  <c r="F408" s="1"/>
  <c r="F409" s="1"/>
  <c r="F410" s="1"/>
  <c r="F411" s="1"/>
  <c r="F412" s="1"/>
  <c r="F413" s="1"/>
  <c r="F414" s="1"/>
  <c r="F415" s="1"/>
  <c r="F416" s="1"/>
  <c r="F417" s="1"/>
  <c r="F418" s="1"/>
  <c r="F419" s="1"/>
  <c r="F420" s="1"/>
  <c r="F421" s="1"/>
  <c r="F422" s="1"/>
  <c r="F423" s="1"/>
  <c r="F424" s="1"/>
  <c r="F425" s="1"/>
  <c r="F426" s="1"/>
  <c r="F427" s="1"/>
  <c r="F428" s="1"/>
  <c r="F429" s="1"/>
  <c r="F430" s="1"/>
  <c r="F431" s="1"/>
  <c r="F432" s="1"/>
  <c r="F433" s="1"/>
  <c r="F434" s="1"/>
  <c r="F435" s="1"/>
  <c r="F436" s="1"/>
  <c r="F437" s="1"/>
  <c r="F438" s="1"/>
  <c r="F439" s="1"/>
  <c r="F440" s="1"/>
  <c r="F441" s="1"/>
  <c r="F442" s="1"/>
  <c r="F443" s="1"/>
  <c r="F444" s="1"/>
  <c r="F445" s="1"/>
  <c r="F446" s="1"/>
  <c r="F447" s="1"/>
  <c r="F448" s="1"/>
  <c r="F450" s="1"/>
  <c r="F451" s="1"/>
  <c r="F452" s="1"/>
  <c r="F453" s="1"/>
  <c r="E449"/>
  <c r="F460"/>
  <c r="F461" s="1"/>
  <c r="F462" s="1"/>
  <c r="F463" s="1"/>
  <c r="F464" s="1"/>
  <c r="F465" s="1"/>
  <c r="F466" s="1"/>
  <c r="F467" s="1"/>
  <c r="F468" s="1"/>
  <c r="F469" s="1"/>
  <c r="F470" s="1"/>
  <c r="F471" s="1"/>
  <c r="F472" s="1"/>
  <c r="F473" s="1"/>
  <c r="F474" s="1"/>
  <c r="F475" s="1"/>
  <c r="E525"/>
  <c r="F535"/>
  <c r="F536" s="1"/>
  <c r="F537" s="1"/>
  <c r="F538" s="1"/>
  <c r="F539" s="1"/>
  <c r="F540" s="1"/>
  <c r="F541" s="1"/>
  <c r="F542" s="1"/>
  <c r="F543" s="1"/>
  <c r="F544" s="1"/>
  <c r="F545" s="1"/>
  <c r="F546" s="1"/>
  <c r="F547" s="1"/>
  <c r="F548" s="1"/>
  <c r="F549" s="1"/>
  <c r="F550" s="1"/>
  <c r="F551" s="1"/>
  <c r="F552" s="1"/>
  <c r="F553" s="1"/>
  <c r="F554" s="1"/>
  <c r="F555" s="1"/>
  <c r="F556" s="1"/>
  <c r="E608"/>
  <c r="D609"/>
  <c r="F609"/>
  <c r="F610" s="1"/>
  <c r="F611" s="1"/>
  <c r="F612" s="1"/>
  <c r="F613" s="1"/>
  <c r="F614" s="1"/>
  <c r="F616" s="1"/>
  <c r="F620"/>
  <c r="F621" s="1"/>
  <c r="F622" s="1"/>
  <c r="F623" s="1"/>
  <c r="F624" s="1"/>
  <c r="F625" s="1"/>
  <c r="F626" s="1"/>
  <c r="F627" s="1"/>
  <c r="F628" s="1"/>
  <c r="F629" s="1"/>
  <c r="F630" s="1"/>
  <c r="F631" s="1"/>
  <c r="F632" s="1"/>
  <c r="F633" s="1"/>
  <c r="F634" s="1"/>
  <c r="F635" s="1"/>
  <c r="F636" s="1"/>
  <c r="F637" s="1"/>
  <c r="F638" s="1"/>
  <c r="F639" s="1"/>
  <c r="F640" s="1"/>
  <c r="E702"/>
  <c r="F711"/>
  <c r="F712" s="1"/>
  <c r="F713" s="1"/>
  <c r="F714" s="1"/>
  <c r="F715" s="1"/>
  <c r="F716" s="1"/>
  <c r="F717" s="1"/>
  <c r="F718" s="1"/>
  <c r="F719" s="1"/>
  <c r="F720" s="1"/>
  <c r="F721" s="1"/>
  <c r="F722" s="1"/>
  <c r="F723" s="1"/>
  <c r="F724" s="1"/>
  <c r="F725" s="1"/>
  <c r="F726" s="1"/>
  <c r="F727" s="1"/>
  <c r="F728" s="1"/>
  <c r="F729" s="1"/>
  <c r="F730" s="1"/>
  <c r="F731" s="1"/>
  <c r="F732" s="1"/>
  <c r="F733" s="1"/>
  <c r="F734" s="1"/>
  <c r="F735" s="1"/>
  <c r="F736" s="1"/>
  <c r="F737" s="1"/>
  <c r="F738" s="1"/>
  <c r="F739" s="1"/>
  <c r="F740" s="1"/>
  <c r="F741" s="1"/>
  <c r="F742" s="1"/>
  <c r="F743" s="1"/>
  <c r="F744" s="1"/>
  <c r="F745" s="1"/>
  <c r="F746" s="1"/>
  <c r="F747" s="1"/>
  <c r="F748" s="1"/>
  <c r="F749" s="1"/>
  <c r="F750" s="1"/>
  <c r="F751" s="1"/>
  <c r="F752" s="1"/>
  <c r="F753" s="1"/>
  <c r="F754" s="1"/>
  <c r="F755" s="1"/>
  <c r="F756" s="1"/>
  <c r="F757" s="1"/>
  <c r="F758" s="1"/>
  <c r="F759" s="1"/>
  <c r="F760" s="1"/>
  <c r="F761" s="1"/>
  <c r="F762" s="1"/>
  <c r="F763" s="1"/>
  <c r="F764" s="1"/>
  <c r="F765" s="1"/>
  <c r="F766" s="1"/>
  <c r="F767" s="1"/>
  <c r="F768" s="1"/>
  <c r="F769" s="1"/>
  <c r="F770" s="1"/>
  <c r="F771" s="1"/>
  <c r="F772" s="1"/>
  <c r="F773" s="1"/>
  <c r="F774" s="1"/>
  <c r="F775" s="1"/>
  <c r="F776" s="1"/>
  <c r="F777" s="1"/>
  <c r="F778" s="1"/>
  <c r="F779" s="1"/>
  <c r="F780" s="1"/>
  <c r="F781" s="1"/>
  <c r="F782" s="1"/>
  <c r="F783" s="1"/>
  <c r="F784" s="1"/>
  <c r="F785" s="1"/>
  <c r="F786" s="1"/>
  <c r="F787" s="1"/>
  <c r="F788" s="1"/>
  <c r="F789" s="1"/>
  <c r="F790" s="1"/>
  <c r="F791" s="1"/>
  <c r="F792" s="1"/>
  <c r="F793" s="1"/>
  <c r="F794" s="1"/>
  <c r="F795" s="1"/>
  <c r="F796" s="1"/>
  <c r="F797" s="1"/>
  <c r="F798" s="1"/>
  <c r="F799" s="1"/>
  <c r="F800" s="1"/>
  <c r="F801" s="1"/>
  <c r="F802" s="1"/>
  <c r="F803" s="1"/>
  <c r="F804" s="1"/>
  <c r="F805" s="1"/>
  <c r="F806" s="1"/>
  <c r="F807" s="1"/>
  <c r="F808" s="1"/>
  <c r="F809" s="1"/>
  <c r="F810" s="1"/>
  <c r="F811" s="1"/>
  <c r="F812" s="1"/>
  <c r="F813" s="1"/>
  <c r="F814" s="1"/>
  <c r="F815" s="1"/>
  <c r="E816"/>
  <c r="F822"/>
  <c r="F823" s="1"/>
  <c r="F824" s="1"/>
  <c r="F825" s="1"/>
  <c r="F826" s="1"/>
  <c r="F827" s="1"/>
  <c r="F828" s="1"/>
  <c r="F829" s="1"/>
  <c r="F830" s="1"/>
  <c r="F831" s="1"/>
  <c r="F832" s="1"/>
  <c r="F833" s="1"/>
  <c r="F834" s="1"/>
  <c r="F835" s="1"/>
  <c r="F836" s="1"/>
  <c r="F837" s="1"/>
  <c r="F838" s="1"/>
  <c r="F839" s="1"/>
  <c r="F840" s="1"/>
  <c r="F841" s="1"/>
  <c r="F842" s="1"/>
  <c r="F843" s="1"/>
  <c r="F844" s="1"/>
  <c r="F845" s="1"/>
  <c r="F846" s="1"/>
  <c r="F847" s="1"/>
  <c r="F848" s="1"/>
  <c r="F849" s="1"/>
  <c r="F850" s="1"/>
  <c r="F851" s="1"/>
  <c r="F852" s="1"/>
  <c r="F853" s="1"/>
  <c r="F854" s="1"/>
  <c r="F855" s="1"/>
  <c r="F856" s="1"/>
  <c r="F857" s="1"/>
  <c r="F858" s="1"/>
  <c r="F859" s="1"/>
  <c r="F860" s="1"/>
  <c r="F861" s="1"/>
  <c r="F862" s="1"/>
  <c r="F863" s="1"/>
  <c r="F864" s="1"/>
  <c r="F865" s="1"/>
  <c r="F866" s="1"/>
  <c r="F867" s="1"/>
  <c r="F868" s="1"/>
  <c r="F869" s="1"/>
  <c r="F870" s="1"/>
  <c r="F871" s="1"/>
  <c r="F872" s="1"/>
  <c r="F873" s="1"/>
  <c r="F874" s="1"/>
  <c r="F875" s="1"/>
  <c r="F877" s="1"/>
  <c r="F878" s="1"/>
  <c r="F879" s="1"/>
  <c r="F880" s="1"/>
  <c r="D876"/>
  <c r="E876"/>
  <c r="F884"/>
  <c r="F885"/>
  <c r="F886" s="1"/>
  <c r="F887" s="1"/>
  <c r="F888" s="1"/>
  <c r="F889" s="1"/>
  <c r="F890" s="1"/>
  <c r="F891" s="1"/>
  <c r="F892" s="1"/>
  <c r="F893" s="1"/>
  <c r="F894" s="1"/>
  <c r="F895" s="1"/>
  <c r="F896" s="1"/>
  <c r="F897" s="1"/>
  <c r="F898" s="1"/>
  <c r="F899" s="1"/>
  <c r="F900" s="1"/>
  <c r="F901" s="1"/>
  <c r="F902" s="1"/>
  <c r="F903" s="1"/>
  <c r="F904" s="1"/>
  <c r="F905" s="1"/>
  <c r="F906" s="1"/>
  <c r="F907" s="1"/>
  <c r="F908" s="1"/>
  <c r="F909" s="1"/>
  <c r="F910" s="1"/>
  <c r="F911" s="1"/>
  <c r="F912" s="1"/>
  <c r="F913" s="1"/>
  <c r="F914" s="1"/>
  <c r="F915" s="1"/>
  <c r="F916" s="1"/>
  <c r="F917" s="1"/>
  <c r="F918" s="1"/>
  <c r="F919" s="1"/>
  <c r="F920" s="1"/>
  <c r="F921" s="1"/>
  <c r="F922" s="1"/>
  <c r="F923" s="1"/>
  <c r="F924" s="1"/>
  <c r="F925" s="1"/>
  <c r="F926" s="1"/>
  <c r="F927" s="1"/>
  <c r="F928" s="1"/>
  <c r="F929" s="1"/>
  <c r="F930" s="1"/>
  <c r="F931" s="1"/>
  <c r="F932" s="1"/>
  <c r="F933" s="1"/>
  <c r="F934" s="1"/>
  <c r="F935" s="1"/>
  <c r="F936" s="1"/>
  <c r="F937" s="1"/>
  <c r="F938" s="1"/>
  <c r="F939" s="1"/>
  <c r="F940" s="1"/>
  <c r="F941" s="1"/>
  <c r="F942" s="1"/>
  <c r="F943" s="1"/>
  <c r="F944" s="1"/>
  <c r="F945" s="1"/>
  <c r="F946" s="1"/>
  <c r="F947" s="1"/>
  <c r="F949" s="1"/>
  <c r="F950" s="1"/>
  <c r="F951" s="1"/>
  <c r="F952" s="1"/>
  <c r="E948"/>
  <c r="F956"/>
  <c r="F957" s="1"/>
  <c r="F958" s="1"/>
  <c r="F959" s="1"/>
  <c r="F960" s="1"/>
  <c r="F961" s="1"/>
  <c r="F962" s="1"/>
  <c r="F963" s="1"/>
  <c r="F964" s="1"/>
  <c r="F965" s="1"/>
  <c r="F966" s="1"/>
  <c r="F967" s="1"/>
  <c r="F968" s="1"/>
  <c r="F969" s="1"/>
  <c r="F970" s="1"/>
  <c r="F971" s="1"/>
  <c r="F972" s="1"/>
  <c r="F973" s="1"/>
  <c r="F974" s="1"/>
  <c r="F975" s="1"/>
  <c r="F976" s="1"/>
  <c r="F977" s="1"/>
  <c r="F978" s="1"/>
  <c r="F979" s="1"/>
  <c r="F980" s="1"/>
  <c r="F981" s="1"/>
  <c r="F982" s="1"/>
  <c r="F983" s="1"/>
  <c r="F984" s="1"/>
  <c r="F985" s="1"/>
  <c r="F986" s="1"/>
  <c r="F987" s="1"/>
  <c r="F988" s="1"/>
  <c r="F989" s="1"/>
  <c r="F990" s="1"/>
  <c r="F991" s="1"/>
  <c r="F992" s="1"/>
  <c r="F993" s="1"/>
  <c r="F994" s="1"/>
  <c r="F995" s="1"/>
  <c r="F996" s="1"/>
  <c r="F997" s="1"/>
  <c r="F998" s="1"/>
  <c r="F999" s="1"/>
  <c r="F1000" s="1"/>
  <c r="F1001" s="1"/>
  <c r="F1002" s="1"/>
  <c r="F1003" s="1"/>
  <c r="F1004" s="1"/>
  <c r="F1005" s="1"/>
  <c r="F1006" s="1"/>
  <c r="F1007" s="1"/>
  <c r="F1008" s="1"/>
  <c r="F1009" s="1"/>
  <c r="F1010" s="1"/>
  <c r="F1011" s="1"/>
  <c r="F1012" s="1"/>
  <c r="F1013" s="1"/>
  <c r="F1014" s="1"/>
  <c r="F1015" s="1"/>
  <c r="F1016" s="1"/>
  <c r="F1017" s="1"/>
  <c r="F1018" s="1"/>
  <c r="F1019" s="1"/>
  <c r="E1014"/>
  <c r="F1024"/>
  <c r="F1025" s="1"/>
  <c r="F1026" s="1"/>
  <c r="F1027" s="1"/>
  <c r="F1028" s="1"/>
  <c r="F1029" s="1"/>
  <c r="F1030" s="1"/>
  <c r="F1031" s="1"/>
  <c r="F1032" s="1"/>
  <c r="F1033" s="1"/>
  <c r="F1034" s="1"/>
  <c r="F1035" s="1"/>
  <c r="F1036" s="1"/>
  <c r="F1037" s="1"/>
  <c r="F1038" s="1"/>
  <c r="F1039" s="1"/>
  <c r="F1040" s="1"/>
  <c r="F1041" s="1"/>
  <c r="F1042" s="1"/>
  <c r="F1043" s="1"/>
  <c r="F1044" s="1"/>
  <c r="F1045" s="1"/>
  <c r="F1046" s="1"/>
  <c r="F1047" s="1"/>
  <c r="F1048" s="1"/>
  <c r="F1049" s="1"/>
  <c r="F1050" s="1"/>
  <c r="F1051" s="1"/>
  <c r="F1052" s="1"/>
  <c r="F1053" s="1"/>
  <c r="F1054" s="1"/>
  <c r="F1055" s="1"/>
  <c r="F1056" s="1"/>
  <c r="F1057" s="1"/>
  <c r="F1058" s="1"/>
  <c r="F1059" s="1"/>
  <c r="F1060" s="1"/>
  <c r="F1061" s="1"/>
  <c r="F1062" s="1"/>
  <c r="F1063" s="1"/>
  <c r="F1064" s="1"/>
  <c r="F1065" s="1"/>
  <c r="F1066" s="1"/>
  <c r="F1067" s="1"/>
  <c r="F1068" s="1"/>
  <c r="F1069" s="1"/>
  <c r="F1070" s="1"/>
  <c r="F1071" s="1"/>
  <c r="F1072" s="1"/>
  <c r="F1073" s="1"/>
  <c r="F1074" s="1"/>
  <c r="F1075" s="1"/>
  <c r="F1076" s="1"/>
  <c r="F1077" s="1"/>
  <c r="F1078" s="1"/>
  <c r="F1079" s="1"/>
  <c r="F1080" s="1"/>
  <c r="F1081" s="1"/>
  <c r="F1082" s="1"/>
  <c r="F1083" s="1"/>
  <c r="F1084" s="1"/>
  <c r="F1085" s="1"/>
  <c r="F1086" s="1"/>
  <c r="F1087" s="1"/>
  <c r="F1088" s="1"/>
  <c r="F1089" s="1"/>
  <c r="F1090" s="1"/>
  <c r="F1091" s="1"/>
  <c r="F1092" s="1"/>
  <c r="F1093" s="1"/>
  <c r="F1094" s="1"/>
  <c r="F1095" s="1"/>
  <c r="E1098"/>
  <c r="F1105"/>
  <c r="F1106" s="1"/>
  <c r="F1107" s="1"/>
  <c r="F1108" s="1"/>
  <c r="F1109" s="1"/>
  <c r="F1110" s="1"/>
  <c r="F1111" s="1"/>
  <c r="F1112" s="1"/>
  <c r="F1113" s="1"/>
  <c r="F1114" s="1"/>
  <c r="F1115" s="1"/>
  <c r="F1116" s="1"/>
  <c r="F1117" s="1"/>
  <c r="F1118" s="1"/>
  <c r="F1119" s="1"/>
  <c r="F1120" s="1"/>
  <c r="F1121" s="1"/>
  <c r="F1122" s="1"/>
  <c r="F1123" s="1"/>
  <c r="F1124" s="1"/>
  <c r="F1125" s="1"/>
  <c r="F1126" s="1"/>
  <c r="F1127" s="1"/>
  <c r="F1128" s="1"/>
  <c r="F1129" s="1"/>
  <c r="F1130" s="1"/>
  <c r="F1131" s="1"/>
  <c r="F1132" s="1"/>
  <c r="F1133" s="1"/>
  <c r="F1134" s="1"/>
  <c r="F1135" s="1"/>
  <c r="F1136" s="1"/>
  <c r="F1137" s="1"/>
  <c r="F1138" s="1"/>
  <c r="F1139" s="1"/>
  <c r="F1140" s="1"/>
  <c r="F1141" s="1"/>
  <c r="F1142" s="1"/>
  <c r="F1143" s="1"/>
  <c r="F1144" s="1"/>
  <c r="F1145" s="1"/>
  <c r="F1146" s="1"/>
  <c r="F1147" s="1"/>
  <c r="F1148" s="1"/>
  <c r="F1149" s="1"/>
  <c r="F1150" s="1"/>
  <c r="F1151" s="1"/>
  <c r="F1152" s="1"/>
  <c r="F1153" s="1"/>
  <c r="F1154" s="1"/>
  <c r="F1155" s="1"/>
  <c r="F1156" s="1"/>
  <c r="F1157" s="1"/>
  <c r="F1158" s="1"/>
  <c r="F1159" s="1"/>
  <c r="F1160" s="1"/>
  <c r="F1161" s="1"/>
  <c r="F1162" s="1"/>
  <c r="F1163" s="1"/>
  <c r="F1164" s="1"/>
  <c r="F1165" s="1"/>
  <c r="F1166" s="1"/>
  <c r="F1167" s="1"/>
  <c r="F1168" s="1"/>
  <c r="F1169" s="1"/>
  <c r="F1170" s="1"/>
  <c r="F1171" s="1"/>
  <c r="F1172" s="1"/>
  <c r="F1173" s="1"/>
  <c r="F1174" s="1"/>
  <c r="F1175" s="1"/>
  <c r="F1176" s="1"/>
  <c r="F1177" s="1"/>
  <c r="F1178" s="1"/>
  <c r="F1179" s="1"/>
  <c r="F1180" s="1"/>
  <c r="F1181" s="1"/>
  <c r="F1182" s="1"/>
  <c r="F1183" s="1"/>
  <c r="F1184" s="1"/>
  <c r="F1185" s="1"/>
  <c r="F1186" s="1"/>
  <c r="E1188"/>
  <c r="F1192"/>
  <c r="F1193"/>
  <c r="F1194" s="1"/>
  <c r="F1195" s="1"/>
  <c r="F1196" s="1"/>
  <c r="F1197" s="1"/>
  <c r="F1198" s="1"/>
  <c r="F1199" s="1"/>
  <c r="F1200" s="1"/>
  <c r="F1201" s="1"/>
  <c r="F1202" s="1"/>
  <c r="F1203" s="1"/>
  <c r="F1204" s="1"/>
  <c r="F1205" s="1"/>
  <c r="F1206" s="1"/>
  <c r="F1207" s="1"/>
  <c r="F1208" s="1"/>
  <c r="F1209" s="1"/>
  <c r="F1210" s="1"/>
  <c r="F1211" s="1"/>
  <c r="F1212" s="1"/>
  <c r="F1213" s="1"/>
  <c r="F1214" s="1"/>
  <c r="F1215" s="1"/>
  <c r="F1216" s="1"/>
  <c r="F1217" s="1"/>
  <c r="F1218" s="1"/>
  <c r="F1219" s="1"/>
  <c r="F1220" s="1"/>
  <c r="F1221" s="1"/>
  <c r="F1222" s="1"/>
  <c r="F1223" s="1"/>
  <c r="F1224" s="1"/>
  <c r="F1225" s="1"/>
  <c r="F1226" s="1"/>
  <c r="F1227" s="1"/>
  <c r="F1228" s="1"/>
  <c r="F1229" s="1"/>
  <c r="F1230" s="1"/>
  <c r="F1231" s="1"/>
  <c r="F1232" s="1"/>
  <c r="F1233" s="1"/>
  <c r="F1234" s="1"/>
  <c r="F1235" s="1"/>
  <c r="F1236" s="1"/>
  <c r="F1237" s="1"/>
  <c r="F1238" s="1"/>
  <c r="F1239" s="1"/>
  <c r="F1240" s="1"/>
  <c r="F1241" s="1"/>
  <c r="F1242" s="1"/>
  <c r="E1243"/>
  <c r="F1247"/>
  <c r="F1248" s="1"/>
  <c r="F1249" s="1"/>
  <c r="F1250" s="1"/>
  <c r="F1251" s="1"/>
  <c r="F1252" s="1"/>
  <c r="F1253" s="1"/>
  <c r="F1254" s="1"/>
  <c r="F1255" s="1"/>
  <c r="F1256" s="1"/>
  <c r="F1257" s="1"/>
  <c r="F1258" s="1"/>
  <c r="F1259" s="1"/>
  <c r="F1260" s="1"/>
  <c r="F1261" s="1"/>
  <c r="F1262" s="1"/>
  <c r="F1263" s="1"/>
  <c r="F1264" s="1"/>
  <c r="F1265" s="1"/>
  <c r="F1266" s="1"/>
  <c r="F1267" s="1"/>
  <c r="F1268" s="1"/>
  <c r="F1269" s="1"/>
  <c r="F1270" s="1"/>
  <c r="F1271" s="1"/>
  <c r="F1272" s="1"/>
  <c r="F1273" s="1"/>
  <c r="F1274" s="1"/>
  <c r="F1275" s="1"/>
  <c r="F1276" s="1"/>
  <c r="F1277" s="1"/>
  <c r="F1278" s="1"/>
  <c r="F1279" s="1"/>
  <c r="F1280" s="1"/>
  <c r="F1281" s="1"/>
  <c r="F1282" s="1"/>
  <c r="F1283" s="1"/>
  <c r="F1284" s="1"/>
  <c r="F1285" s="1"/>
  <c r="F1286" s="1"/>
  <c r="F1287" s="1"/>
  <c r="F1288" s="1"/>
  <c r="F1289" s="1"/>
  <c r="F1290" s="1"/>
  <c r="F1291" s="1"/>
  <c r="F1292" s="1"/>
  <c r="F1293" s="1"/>
  <c r="F1294" s="1"/>
  <c r="F1295" s="1"/>
  <c r="F1296" s="1"/>
  <c r="F1297" s="1"/>
  <c r="F1298" s="1"/>
  <c r="F1299" s="1"/>
  <c r="F1300" s="1"/>
  <c r="F1301" s="1"/>
  <c r="F1302" s="1"/>
  <c r="F1303" s="1"/>
  <c r="F1304" s="1"/>
  <c r="F1305" s="1"/>
  <c r="F1306" s="1"/>
  <c r="F1307" s="1"/>
  <c r="F1308" s="1"/>
  <c r="F1309" s="1"/>
  <c r="F1310" s="1"/>
  <c r="F1311" s="1"/>
  <c r="F1312" s="1"/>
  <c r="F1313" s="1"/>
  <c r="F1314" s="1"/>
  <c r="F1315" s="1"/>
  <c r="F1316" s="1"/>
  <c r="F1317" s="1"/>
  <c r="E1318"/>
  <c r="F1324"/>
  <c r="F1325" s="1"/>
  <c r="F1326" s="1"/>
  <c r="F1327" s="1"/>
  <c r="F1328" s="1"/>
  <c r="F1329" s="1"/>
  <c r="F1330" s="1"/>
  <c r="F1331" s="1"/>
  <c r="F1332" s="1"/>
  <c r="F1333" s="1"/>
  <c r="F1334" s="1"/>
  <c r="F1335" s="1"/>
  <c r="F1336" s="1"/>
  <c r="F1337" s="1"/>
  <c r="F1338" s="1"/>
  <c r="F1339" s="1"/>
  <c r="F1340" s="1"/>
  <c r="F1341" s="1"/>
  <c r="F1342" s="1"/>
  <c r="F1343" s="1"/>
  <c r="F1344" s="1"/>
  <c r="F1345" s="1"/>
  <c r="F1346" s="1"/>
  <c r="F1347" s="1"/>
  <c r="F1348" s="1"/>
  <c r="F1349" s="1"/>
  <c r="F1350" s="1"/>
  <c r="F1351" s="1"/>
  <c r="F1352" s="1"/>
  <c r="F1353" s="1"/>
  <c r="F1354" s="1"/>
  <c r="F1355" s="1"/>
  <c r="F1356" s="1"/>
  <c r="F1357" s="1"/>
  <c r="F1358" s="1"/>
  <c r="F1359" s="1"/>
  <c r="F1360" s="1"/>
  <c r="F1361" s="1"/>
  <c r="F1362" s="1"/>
  <c r="F1363" s="1"/>
  <c r="F1364" s="1"/>
  <c r="F1365" s="1"/>
  <c r="F1366" s="1"/>
  <c r="F1367" s="1"/>
  <c r="F1368" s="1"/>
  <c r="F1369" s="1"/>
  <c r="F1370" s="1"/>
  <c r="F1371" s="1"/>
  <c r="F1372" s="1"/>
  <c r="F1373" s="1"/>
  <c r="F1374" s="1"/>
  <c r="F1375" s="1"/>
  <c r="F1376" s="1"/>
  <c r="F1377" s="1"/>
  <c r="F1378" s="1"/>
  <c r="F1379" s="1"/>
  <c r="F1380" s="1"/>
  <c r="F1381" s="1"/>
  <c r="F1382" s="1"/>
  <c r="F1383" s="1"/>
  <c r="F1384" s="1"/>
  <c r="F1385" s="1"/>
  <c r="F1386" s="1"/>
  <c r="F1387" s="1"/>
  <c r="F1388" s="1"/>
  <c r="F1389" s="1"/>
  <c r="F1390" s="1"/>
  <c r="F1391" s="1"/>
  <c r="F1392" s="1"/>
  <c r="F1393" s="1"/>
  <c r="F1394" s="1"/>
  <c r="F1395" s="1"/>
  <c r="F1396" s="1"/>
  <c r="F1397" s="1"/>
  <c r="F1398" s="1"/>
  <c r="F1399" s="1"/>
  <c r="F1400" s="1"/>
  <c r="F1401" s="1"/>
  <c r="F1402" s="1"/>
  <c r="F1403" s="1"/>
  <c r="F1404" s="1"/>
  <c r="F1405" s="1"/>
  <c r="F1406" s="1"/>
  <c r="F1407" s="1"/>
  <c r="F1408" s="1"/>
  <c r="F1409" s="1"/>
  <c r="F1410" s="1"/>
  <c r="F1411" s="1"/>
  <c r="F1412" s="1"/>
  <c r="F1413" s="1"/>
  <c r="F1414" s="1"/>
  <c r="F1415" s="1"/>
  <c r="F1416" s="1"/>
  <c r="F1417" s="1"/>
  <c r="F1418" s="1"/>
  <c r="F1419" s="1"/>
  <c r="F1420" s="1"/>
  <c r="F1421" s="1"/>
  <c r="F1422" s="1"/>
  <c r="F1423" s="1"/>
  <c r="F1424" s="1"/>
  <c r="F1425" s="1"/>
  <c r="F1426" s="1"/>
  <c r="F1427" s="1"/>
  <c r="F1428" s="1"/>
  <c r="F1429" s="1"/>
  <c r="F1430" s="1"/>
  <c r="F1431" s="1"/>
  <c r="F1432" s="1"/>
  <c r="F1433" s="1"/>
  <c r="F1434" s="1"/>
  <c r="F1435" s="1"/>
  <c r="F1436" s="1"/>
  <c r="F1437" s="1"/>
  <c r="F1438" s="1"/>
  <c r="F1439" s="1"/>
  <c r="F1440" s="1"/>
  <c r="F1441" s="1"/>
  <c r="E1438"/>
  <c r="F1445"/>
  <c r="F1446" s="1"/>
  <c r="F1447" s="1"/>
  <c r="F1448" s="1"/>
  <c r="F1449" s="1"/>
  <c r="F1450" s="1"/>
  <c r="F1451" s="1"/>
  <c r="F1452" s="1"/>
  <c r="F1453" s="1"/>
  <c r="F1454" s="1"/>
  <c r="F1455" s="1"/>
  <c r="F1456" s="1"/>
  <c r="F1457" s="1"/>
  <c r="F1458" s="1"/>
  <c r="F1459" s="1"/>
  <c r="F1460" s="1"/>
  <c r="F1461" s="1"/>
  <c r="F1462" s="1"/>
  <c r="F1463" s="1"/>
  <c r="F1464" s="1"/>
  <c r="F1465" s="1"/>
  <c r="F1466" s="1"/>
  <c r="F1467" s="1"/>
  <c r="F1468" s="1"/>
  <c r="F1469" s="1"/>
  <c r="F1470" s="1"/>
  <c r="F1471" s="1"/>
  <c r="F1472" s="1"/>
  <c r="F1473" s="1"/>
  <c r="F1474" s="1"/>
  <c r="F1475" s="1"/>
  <c r="F1476" s="1"/>
  <c r="F1477" s="1"/>
  <c r="F1478" s="1"/>
  <c r="F1479" s="1"/>
  <c r="F1480" s="1"/>
  <c r="F1481" s="1"/>
  <c r="F1482" s="1"/>
  <c r="F1483" s="1"/>
  <c r="F1484" s="1"/>
  <c r="F1485" s="1"/>
  <c r="F1486" s="1"/>
  <c r="F1487" s="1"/>
  <c r="F1488" s="1"/>
  <c r="F1489" s="1"/>
  <c r="F1490" s="1"/>
  <c r="F1491" s="1"/>
  <c r="F1492" s="1"/>
  <c r="F1493" s="1"/>
  <c r="F1494" s="1"/>
  <c r="F1495" s="1"/>
  <c r="F1496" s="1"/>
  <c r="F1497" s="1"/>
  <c r="F1498" s="1"/>
  <c r="F1499" s="1"/>
  <c r="F1500" s="1"/>
  <c r="F1501" s="1"/>
  <c r="F1502" s="1"/>
  <c r="F1503" s="1"/>
  <c r="F1504" s="1"/>
  <c r="F1505" s="1"/>
  <c r="F1506" s="1"/>
  <c r="F1507" s="1"/>
  <c r="F1508" s="1"/>
  <c r="F1509" s="1"/>
  <c r="F1510" s="1"/>
  <c r="F1511" s="1"/>
  <c r="F1512" s="1"/>
  <c r="F1513" s="1"/>
  <c r="F1521"/>
  <c r="F1522" s="1"/>
  <c r="F1523" s="1"/>
  <c r="F1524" s="1"/>
  <c r="F1525" s="1"/>
  <c r="F1526" s="1"/>
  <c r="F1527" s="1"/>
  <c r="F1528" s="1"/>
  <c r="F1529" s="1"/>
  <c r="F1530" s="1"/>
  <c r="F1531" s="1"/>
  <c r="F1532" s="1"/>
  <c r="F1533" s="1"/>
  <c r="F1534" s="1"/>
  <c r="F1535" s="1"/>
  <c r="F1536" s="1"/>
  <c r="F1537" s="1"/>
  <c r="F1538" s="1"/>
  <c r="F1539" s="1"/>
  <c r="F1540" s="1"/>
  <c r="F1541" s="1"/>
  <c r="F1542" s="1"/>
  <c r="F1543" s="1"/>
  <c r="F1544" s="1"/>
  <c r="F1545" s="1"/>
  <c r="F1546" s="1"/>
  <c r="F1547" s="1"/>
  <c r="F1548" s="1"/>
  <c r="F1549" s="1"/>
  <c r="F1550" s="1"/>
  <c r="F1551" s="1"/>
  <c r="F1552" s="1"/>
  <c r="F1553" s="1"/>
  <c r="F1554" s="1"/>
  <c r="F1555" s="1"/>
  <c r="F1556" s="1"/>
  <c r="F1557" s="1"/>
  <c r="F1558" s="1"/>
  <c r="F1559" s="1"/>
  <c r="F1560" s="1"/>
  <c r="F1561" s="1"/>
  <c r="F1562" s="1"/>
  <c r="F1563" s="1"/>
  <c r="F1564" s="1"/>
  <c r="F1565" s="1"/>
  <c r="F1566" s="1"/>
  <c r="F1567" s="1"/>
  <c r="F1568" s="1"/>
  <c r="F1569" s="1"/>
  <c r="F1570" s="1"/>
  <c r="F1571" s="1"/>
  <c r="F1572" s="1"/>
  <c r="F1573" s="1"/>
  <c r="F1574" s="1"/>
  <c r="F1575" s="1"/>
  <c r="F1576" s="1"/>
  <c r="F1577" s="1"/>
  <c r="F1578" s="1"/>
  <c r="F1579" s="1"/>
  <c r="F1580" s="1"/>
  <c r="F1581" s="1"/>
  <c r="F1582" s="1"/>
  <c r="F1583" s="1"/>
  <c r="F1584" s="1"/>
  <c r="F1585" s="1"/>
  <c r="F1586" s="1"/>
  <c r="F1587" s="1"/>
  <c r="F1588" s="1"/>
  <c r="F1589" s="1"/>
  <c r="F1590" s="1"/>
  <c r="F1591" s="1"/>
  <c r="F1592" s="1"/>
  <c r="F1593" s="1"/>
  <c r="F1594" s="1"/>
  <c r="F1595" s="1"/>
  <c r="E1591"/>
  <c r="F1600"/>
  <c r="F1601" s="1"/>
  <c r="F1602" s="1"/>
  <c r="F1603" s="1"/>
  <c r="F1604" s="1"/>
  <c r="F1605" s="1"/>
  <c r="F1606" s="1"/>
  <c r="F1607" s="1"/>
  <c r="F1608" s="1"/>
  <c r="F1609" s="1"/>
  <c r="F1610" s="1"/>
  <c r="F1611" s="1"/>
  <c r="F1612" s="1"/>
  <c r="F1613" s="1"/>
  <c r="F1614" s="1"/>
  <c r="F1615" s="1"/>
  <c r="F1616" s="1"/>
  <c r="F1617" s="1"/>
  <c r="F1618" s="1"/>
  <c r="F1619" s="1"/>
  <c r="F1620" s="1"/>
  <c r="F1621" s="1"/>
  <c r="F1622" s="1"/>
  <c r="F1623" s="1"/>
  <c r="F1624" s="1"/>
  <c r="F1625" s="1"/>
  <c r="F1626" s="1"/>
  <c r="F1627" s="1"/>
  <c r="F1628" s="1"/>
  <c r="F1629" s="1"/>
  <c r="F1630" s="1"/>
  <c r="F1631" s="1"/>
  <c r="F1632" s="1"/>
  <c r="F1633" s="1"/>
  <c r="F1634" s="1"/>
  <c r="F1635" s="1"/>
  <c r="F1636" s="1"/>
  <c r="F1637" s="1"/>
  <c r="F1638" s="1"/>
  <c r="F1639" s="1"/>
  <c r="F1640" s="1"/>
  <c r="F1641" s="1"/>
  <c r="F1642" s="1"/>
  <c r="F1643" s="1"/>
  <c r="F1644" s="1"/>
  <c r="F1645" s="1"/>
  <c r="F1646" s="1"/>
  <c r="F1647" s="1"/>
  <c r="F1648" s="1"/>
  <c r="F1649" s="1"/>
  <c r="F1650" s="1"/>
  <c r="F1651" s="1"/>
  <c r="F1652" s="1"/>
  <c r="F1653" s="1"/>
  <c r="F1654" s="1"/>
  <c r="F1655" s="1"/>
  <c r="F1656" s="1"/>
  <c r="F1657" s="1"/>
  <c r="F1658" s="1"/>
  <c r="F1659" s="1"/>
  <c r="F1660" s="1"/>
  <c r="F1661" s="1"/>
  <c r="F1662" s="1"/>
  <c r="F1663" s="1"/>
  <c r="F1664" s="1"/>
  <c r="F1665" s="1"/>
  <c r="F1666" s="1"/>
  <c r="F1667" s="1"/>
  <c r="F1668" s="1"/>
  <c r="F1669" s="1"/>
  <c r="F1670" s="1"/>
  <c r="F1671" s="1"/>
  <c r="F1672" s="1"/>
  <c r="F1673" s="1"/>
  <c r="F1674" s="1"/>
  <c r="F1675" s="1"/>
  <c r="F1676" s="1"/>
  <c r="F1677" s="1"/>
  <c r="F1678" s="1"/>
  <c r="F1679" s="1"/>
  <c r="F1680" s="1"/>
  <c r="F1681" s="1"/>
  <c r="F1682" s="1"/>
  <c r="F1683" s="1"/>
  <c r="F1684" s="1"/>
  <c r="F1685" s="1"/>
  <c r="F1686" s="1"/>
  <c r="F1688" s="1"/>
  <c r="F1689" s="1"/>
  <c r="F1690" s="1"/>
  <c r="F1691" s="1"/>
  <c r="E1687"/>
  <c r="F1696"/>
  <c r="F1697" s="1"/>
  <c r="F1698" s="1"/>
  <c r="F1699" s="1"/>
  <c r="F1700" s="1"/>
  <c r="F1701" s="1"/>
  <c r="F1702" s="1"/>
  <c r="F1703" s="1"/>
  <c r="F1704" s="1"/>
  <c r="F1705" s="1"/>
  <c r="F1706" s="1"/>
  <c r="F1707" s="1"/>
  <c r="F1708" s="1"/>
  <c r="F1709" s="1"/>
  <c r="F1710" s="1"/>
  <c r="F1711" s="1"/>
  <c r="F1712" s="1"/>
  <c r="F1713" s="1"/>
  <c r="F1714" s="1"/>
  <c r="F1715" s="1"/>
  <c r="F1716" s="1"/>
  <c r="F1717" s="1"/>
  <c r="F1718" s="1"/>
  <c r="F1719" s="1"/>
  <c r="F1720" s="1"/>
  <c r="F1721" s="1"/>
  <c r="F1722" s="1"/>
  <c r="F1723" s="1"/>
  <c r="F1724" s="1"/>
  <c r="F1725" s="1"/>
  <c r="F1726" s="1"/>
  <c r="F1727" s="1"/>
  <c r="F1728" s="1"/>
  <c r="F1729" s="1"/>
  <c r="F1730" s="1"/>
  <c r="F1731" s="1"/>
  <c r="F1732" s="1"/>
  <c r="F1733" s="1"/>
  <c r="F1734" s="1"/>
  <c r="F1735" s="1"/>
  <c r="F1736" s="1"/>
  <c r="F1737" s="1"/>
  <c r="F1738" s="1"/>
  <c r="F1739" s="1"/>
  <c r="F1740" s="1"/>
  <c r="F1741" s="1"/>
  <c r="F1742" s="1"/>
  <c r="F1743" s="1"/>
  <c r="F1744" s="1"/>
  <c r="F1745" s="1"/>
  <c r="F1746" s="1"/>
  <c r="F1747" s="1"/>
  <c r="F1748" s="1"/>
  <c r="F1749" s="1"/>
  <c r="F1750" s="1"/>
  <c r="F1751" s="1"/>
  <c r="F1752" s="1"/>
  <c r="F1753" s="1"/>
  <c r="F1754" s="1"/>
  <c r="F1755" s="1"/>
  <c r="F1756" s="1"/>
  <c r="F1757" s="1"/>
  <c r="F1758" s="1"/>
  <c r="F1759" s="1"/>
  <c r="F1760" s="1"/>
  <c r="F1761" s="1"/>
  <c r="F1762" s="1"/>
  <c r="F1763" s="1"/>
  <c r="F1764" s="1"/>
  <c r="F1765" s="1"/>
  <c r="F1766" s="1"/>
  <c r="F1767" s="1"/>
  <c r="F1768" s="1"/>
  <c r="F1769" s="1"/>
  <c r="F1770" s="1"/>
  <c r="F1771" s="1"/>
  <c r="F1772" s="1"/>
  <c r="F1773" s="1"/>
  <c r="F1774" s="1"/>
  <c r="F1775" s="1"/>
  <c r="F1776" s="1"/>
  <c r="F1777" s="1"/>
  <c r="F1778" s="1"/>
  <c r="F1779" s="1"/>
  <c r="F1780" s="1"/>
  <c r="F1781" s="1"/>
  <c r="E1782"/>
  <c r="F1786"/>
  <c r="F1787" s="1"/>
  <c r="F1788" s="1"/>
  <c r="F1789" s="1"/>
  <c r="F1790" s="1"/>
  <c r="F1791" s="1"/>
  <c r="F1792" s="1"/>
  <c r="F1793" s="1"/>
  <c r="F1794" s="1"/>
  <c r="F1795" s="1"/>
  <c r="F1796" s="1"/>
  <c r="F1797" s="1"/>
  <c r="F1798" s="1"/>
  <c r="F1799" s="1"/>
  <c r="F1800" s="1"/>
  <c r="F1801" s="1"/>
  <c r="F1802" s="1"/>
  <c r="F1803" s="1"/>
  <c r="F1804" s="1"/>
  <c r="F1805" s="1"/>
  <c r="F1806" s="1"/>
  <c r="F1807" s="1"/>
  <c r="F1808" s="1"/>
  <c r="F1809" s="1"/>
  <c r="F1810" s="1"/>
  <c r="F1811" s="1"/>
  <c r="F1812" s="1"/>
  <c r="F1813" s="1"/>
  <c r="F1814" s="1"/>
  <c r="F1815" s="1"/>
  <c r="F1816" s="1"/>
  <c r="F1817" s="1"/>
  <c r="F1818" s="1"/>
  <c r="F1819" s="1"/>
  <c r="F1820" s="1"/>
  <c r="F1821" s="1"/>
  <c r="F1822" s="1"/>
  <c r="F1823" s="1"/>
  <c r="F1824" s="1"/>
  <c r="F1825" s="1"/>
  <c r="F1826" s="1"/>
  <c r="F1827" s="1"/>
  <c r="F1828" s="1"/>
  <c r="F1829" s="1"/>
  <c r="F1830" s="1"/>
  <c r="F1831" s="1"/>
  <c r="F1832" s="1"/>
  <c r="F1833" s="1"/>
  <c r="F1834" s="1"/>
  <c r="F1835" s="1"/>
  <c r="F1836" s="1"/>
  <c r="F1837" s="1"/>
  <c r="F1838" s="1"/>
  <c r="F1839" s="1"/>
  <c r="F1840" s="1"/>
  <c r="F1841" s="1"/>
  <c r="F1842" s="1"/>
  <c r="F1843" s="1"/>
  <c r="E1870"/>
  <c r="F1875"/>
  <c r="F1876" s="1"/>
  <c r="F1877" s="1"/>
  <c r="F1878" s="1"/>
  <c r="F1879" s="1"/>
  <c r="F1880" s="1"/>
  <c r="F1881" s="1"/>
  <c r="F1882" s="1"/>
  <c r="F1883" s="1"/>
  <c r="F1884" s="1"/>
  <c r="F1885" s="1"/>
  <c r="F1886" s="1"/>
  <c r="F1887" s="1"/>
  <c r="F1888" s="1"/>
  <c r="F1889" s="1"/>
  <c r="F1890" s="1"/>
  <c r="F1891" s="1"/>
  <c r="F1892" s="1"/>
  <c r="F1893" s="1"/>
  <c r="F1894" s="1"/>
  <c r="F1895" s="1"/>
  <c r="F1896" s="1"/>
  <c r="F1897" s="1"/>
  <c r="F1898" s="1"/>
  <c r="F1899" s="1"/>
  <c r="F1900" s="1"/>
  <c r="F1901" s="1"/>
  <c r="F1902" s="1"/>
  <c r="F1903" s="1"/>
  <c r="F1904" s="1"/>
  <c r="F1905" s="1"/>
  <c r="F1906" s="1"/>
  <c r="F1907" s="1"/>
  <c r="F1908" s="1"/>
  <c r="F1909" s="1"/>
  <c r="F1910" s="1"/>
  <c r="F1911" s="1"/>
  <c r="F1912" s="1"/>
  <c r="F1913" s="1"/>
  <c r="F1914" s="1"/>
  <c r="F1915" s="1"/>
  <c r="F1916" s="1"/>
  <c r="F1917" s="1"/>
  <c r="F1918" s="1"/>
  <c r="F1919" s="1"/>
  <c r="F1920" s="1"/>
  <c r="F1921" s="1"/>
  <c r="F1922" s="1"/>
  <c r="F1923" s="1"/>
  <c r="F1924" s="1"/>
  <c r="F1925" s="1"/>
  <c r="F1926" s="1"/>
  <c r="F1927" s="1"/>
  <c r="F1928" s="1"/>
  <c r="F1929" s="1"/>
  <c r="F1930" s="1"/>
  <c r="F1931" s="1"/>
  <c r="F1932" s="1"/>
  <c r="F1933" s="1"/>
  <c r="F1934" s="1"/>
  <c r="F1935" s="1"/>
  <c r="F1936" s="1"/>
  <c r="F1937" s="1"/>
  <c r="F1938" s="1"/>
  <c r="F1939" s="1"/>
  <c r="F1940" s="1"/>
  <c r="F1941" s="1"/>
  <c r="F1942" s="1"/>
  <c r="F1943" s="1"/>
  <c r="F1944" s="1"/>
  <c r="F1945" s="1"/>
  <c r="F1946" s="1"/>
  <c r="F1947" s="1"/>
  <c r="F1948" s="1"/>
  <c r="F1949" s="1"/>
  <c r="F1950" s="1"/>
  <c r="F1951" s="1"/>
  <c r="F1952" s="1"/>
  <c r="F1953" s="1"/>
  <c r="F1954" s="1"/>
  <c r="E1956"/>
  <c r="F1960"/>
  <c r="F1961" s="1"/>
  <c r="F1962" s="1"/>
  <c r="F1963" s="1"/>
  <c r="F1964" s="1"/>
  <c r="F1965" s="1"/>
  <c r="F1966" s="1"/>
  <c r="F1967" s="1"/>
  <c r="F1968" s="1"/>
  <c r="F1969" s="1"/>
  <c r="F1970" s="1"/>
  <c r="F1971" s="1"/>
  <c r="F1972" s="1"/>
  <c r="F1973" s="1"/>
  <c r="F1974" s="1"/>
  <c r="F1975" s="1"/>
  <c r="F1976" s="1"/>
  <c r="F1977" s="1"/>
  <c r="F1978" s="1"/>
  <c r="F1979" s="1"/>
  <c r="F1980" s="1"/>
  <c r="F1981" s="1"/>
  <c r="F1982" s="1"/>
  <c r="F1983" s="1"/>
  <c r="F1984" s="1"/>
  <c r="F1985" s="1"/>
  <c r="F1986" s="1"/>
  <c r="F1987" s="1"/>
  <c r="F1988" s="1"/>
  <c r="F1989" s="1"/>
  <c r="F1990" s="1"/>
  <c r="F1991" s="1"/>
  <c r="F1992" s="1"/>
  <c r="F1993" s="1"/>
  <c r="F1994" s="1"/>
  <c r="F1995" s="1"/>
  <c r="F1996" s="1"/>
  <c r="F1997" s="1"/>
  <c r="F1998" s="1"/>
  <c r="F1999" s="1"/>
  <c r="F2000" s="1"/>
  <c r="F2001" s="1"/>
  <c r="F2002" s="1"/>
  <c r="F2003" s="1"/>
  <c r="F2004" s="1"/>
  <c r="F2005" s="1"/>
  <c r="F2006" s="1"/>
  <c r="F2007" s="1"/>
  <c r="F2008" s="1"/>
  <c r="F2009" s="1"/>
  <c r="F2010" s="1"/>
  <c r="F2011" s="1"/>
  <c r="F2012" s="1"/>
  <c r="F2013" s="1"/>
  <c r="F2014" s="1"/>
  <c r="F2015" s="1"/>
  <c r="F2016" s="1"/>
  <c r="F2017" s="1"/>
  <c r="F2018" s="1"/>
  <c r="F2019" s="1"/>
  <c r="F2020" s="1"/>
  <c r="F2021" s="1"/>
  <c r="F2022" s="1"/>
  <c r="F2023" s="1"/>
  <c r="F2024" s="1"/>
  <c r="F2025" s="1"/>
  <c r="F2026" s="1"/>
  <c r="F2027" s="1"/>
  <c r="F2028" s="1"/>
  <c r="F2029" s="1"/>
  <c r="F2030" s="1"/>
  <c r="F2031" s="1"/>
  <c r="F2032" s="1"/>
  <c r="F2033" s="1"/>
  <c r="F2034" s="1"/>
  <c r="F2035" s="1"/>
  <c r="F2036" s="1"/>
  <c r="F2037" s="1"/>
  <c r="F2038" s="1"/>
  <c r="F2039" s="1"/>
  <c r="F2040" s="1"/>
  <c r="F2041" s="1"/>
  <c r="F2042" s="1"/>
  <c r="F2043" s="1"/>
  <c r="F2044" s="1"/>
  <c r="F2045" s="1"/>
  <c r="F2046" s="1"/>
  <c r="F2047" s="1"/>
  <c r="F2048" s="1"/>
  <c r="F2049" s="1"/>
  <c r="F2050" s="1"/>
  <c r="F2051" s="1"/>
  <c r="F2052" s="1"/>
  <c r="E2053"/>
  <c r="F2057"/>
  <c r="F2058" s="1"/>
  <c r="F2059" s="1"/>
  <c r="F2060" s="1"/>
  <c r="F2061" s="1"/>
  <c r="F2062" s="1"/>
  <c r="F2063" s="1"/>
  <c r="F2064" s="1"/>
  <c r="F2065" s="1"/>
  <c r="F2066" s="1"/>
  <c r="F2067" s="1"/>
  <c r="F2068" s="1"/>
  <c r="F2069" s="1"/>
  <c r="F2070" s="1"/>
  <c r="F2071" s="1"/>
  <c r="F2072" s="1"/>
  <c r="F2073" s="1"/>
  <c r="F2074" s="1"/>
  <c r="F2075" s="1"/>
  <c r="F2076" s="1"/>
  <c r="F2077" s="1"/>
  <c r="F2078" s="1"/>
  <c r="F2079" s="1"/>
  <c r="F2080" s="1"/>
  <c r="F2081" s="1"/>
  <c r="F2082" s="1"/>
  <c r="F2083" s="1"/>
  <c r="F2084" s="1"/>
  <c r="F2085" s="1"/>
  <c r="F2086" s="1"/>
  <c r="F2087" s="1"/>
  <c r="F2088" s="1"/>
  <c r="F2089" s="1"/>
  <c r="F2090" s="1"/>
  <c r="F2091" s="1"/>
  <c r="F2092" s="1"/>
  <c r="F2093" s="1"/>
  <c r="F2094" s="1"/>
  <c r="F2095" s="1"/>
  <c r="F2096" s="1"/>
  <c r="F2097" s="1"/>
  <c r="F2098" s="1"/>
  <c r="F2099" s="1"/>
  <c r="F2100" s="1"/>
  <c r="F2101" s="1"/>
  <c r="F2102" s="1"/>
  <c r="F2103" s="1"/>
  <c r="F2104" s="1"/>
  <c r="F2105" s="1"/>
  <c r="F2106" s="1"/>
  <c r="F2107" s="1"/>
  <c r="F2108" s="1"/>
  <c r="F2109" s="1"/>
  <c r="F2110" s="1"/>
  <c r="F2111" s="1"/>
  <c r="F2112" s="1"/>
  <c r="F2113" s="1"/>
  <c r="F2114" s="1"/>
  <c r="F2115" s="1"/>
  <c r="F2116" s="1"/>
  <c r="F2117" s="1"/>
  <c r="F2118" s="1"/>
  <c r="F2119" s="1"/>
  <c r="F2120" s="1"/>
  <c r="F2121" s="1"/>
  <c r="F2122" s="1"/>
  <c r="F2123" s="1"/>
  <c r="F2124" s="1"/>
  <c r="F2125" s="1"/>
  <c r="F2126" s="1"/>
  <c r="F2127" s="1"/>
  <c r="F2128" s="1"/>
  <c r="F2129" s="1"/>
  <c r="F2130" s="1"/>
  <c r="F2131" s="1"/>
  <c r="E2133"/>
  <c r="F2137"/>
  <c r="F2138" s="1"/>
  <c r="F2139" s="1"/>
  <c r="F2140" s="1"/>
  <c r="F2141" s="1"/>
  <c r="F2142" s="1"/>
  <c r="F2143" s="1"/>
  <c r="F2144" s="1"/>
  <c r="F2145" s="1"/>
  <c r="F2146" s="1"/>
  <c r="F2147" s="1"/>
  <c r="F2148" s="1"/>
  <c r="F2149" s="1"/>
  <c r="F2150" s="1"/>
  <c r="F2151" s="1"/>
  <c r="F2152" s="1"/>
  <c r="F2153" s="1"/>
  <c r="F2154" s="1"/>
  <c r="F2155" s="1"/>
  <c r="F2156" s="1"/>
  <c r="F2157" s="1"/>
  <c r="F2158" s="1"/>
  <c r="F2159" s="1"/>
  <c r="F2160" s="1"/>
  <c r="F2161" s="1"/>
  <c r="F2162" s="1"/>
  <c r="F2163" s="1"/>
  <c r="F2164" s="1"/>
  <c r="F2165" s="1"/>
  <c r="F2166" s="1"/>
  <c r="F2167" s="1"/>
  <c r="F2168" s="1"/>
  <c r="F2169" s="1"/>
  <c r="F2170" s="1"/>
  <c r="F2171" s="1"/>
  <c r="F2172" s="1"/>
  <c r="F2173" s="1"/>
  <c r="F2174" s="1"/>
  <c r="F2175" s="1"/>
  <c r="F2176" s="1"/>
  <c r="F2177" s="1"/>
  <c r="F2178" s="1"/>
  <c r="F2179" s="1"/>
  <c r="F2180" s="1"/>
  <c r="F2181" s="1"/>
  <c r="F2182" s="1"/>
  <c r="F2183" s="1"/>
  <c r="F2184" s="1"/>
  <c r="F2185" s="1"/>
  <c r="F2186" s="1"/>
  <c r="F2187" s="1"/>
  <c r="F2188" s="1"/>
  <c r="F2189" s="1"/>
  <c r="F2190" s="1"/>
  <c r="F2191" s="1"/>
  <c r="F2192" s="1"/>
  <c r="F2193" s="1"/>
  <c r="F2194" s="1"/>
  <c r="F2195" s="1"/>
  <c r="F2196" s="1"/>
  <c r="F2197" s="1"/>
  <c r="F2198" s="1"/>
  <c r="F2199" s="1"/>
  <c r="F2200" s="1"/>
  <c r="F2201" s="1"/>
  <c r="F2202" s="1"/>
  <c r="F2203" s="1"/>
  <c r="F2204" s="1"/>
  <c r="F2205" s="1"/>
  <c r="F2206" s="1"/>
  <c r="F2207" s="1"/>
  <c r="F2208" s="1"/>
  <c r="F2209" s="1"/>
  <c r="F2210" s="1"/>
  <c r="F2211" s="1"/>
  <c r="F2212" s="1"/>
  <c r="F2213" s="1"/>
  <c r="E2214"/>
  <c r="E2215" s="1"/>
  <c r="F2219"/>
  <c r="F2220" s="1"/>
  <c r="F2221" s="1"/>
  <c r="F2222" s="1"/>
  <c r="F2223" s="1"/>
  <c r="F2224" s="1"/>
  <c r="F2225" s="1"/>
  <c r="F2226" s="1"/>
  <c r="F2227" s="1"/>
  <c r="F2228" s="1"/>
  <c r="F2229" s="1"/>
  <c r="F2230" s="1"/>
  <c r="F2231" s="1"/>
  <c r="F2232" s="1"/>
  <c r="F2233" s="1"/>
  <c r="F2234" s="1"/>
  <c r="F2235" s="1"/>
  <c r="F2236" s="1"/>
  <c r="F2237" s="1"/>
  <c r="F2238" s="1"/>
  <c r="F2239" s="1"/>
  <c r="F2240" s="1"/>
  <c r="F2241" s="1"/>
  <c r="F2242" s="1"/>
  <c r="F2243" s="1"/>
  <c r="F2244" s="1"/>
  <c r="F2245" s="1"/>
  <c r="F2246" s="1"/>
  <c r="F2247" s="1"/>
  <c r="F2248" s="1"/>
  <c r="F2249" s="1"/>
  <c r="F2250" s="1"/>
  <c r="F2251" s="1"/>
  <c r="F2252" s="1"/>
  <c r="F2253" s="1"/>
  <c r="F2254" s="1"/>
  <c r="F2255" s="1"/>
  <c r="F2256" s="1"/>
  <c r="F2257" s="1"/>
  <c r="F2258" s="1"/>
  <c r="F2259" s="1"/>
  <c r="F2260" s="1"/>
  <c r="F2261" s="1"/>
  <c r="F2262" s="1"/>
  <c r="F2263" s="1"/>
  <c r="F2264" s="1"/>
  <c r="F2265" s="1"/>
  <c r="F2266" s="1"/>
  <c r="F2267" s="1"/>
  <c r="F2268" s="1"/>
  <c r="F2269" s="1"/>
  <c r="F2270" s="1"/>
  <c r="F2271" s="1"/>
  <c r="F2272" s="1"/>
  <c r="F2273" s="1"/>
  <c r="F2274" s="1"/>
  <c r="F2275" s="1"/>
  <c r="F2276" s="1"/>
  <c r="F2277" s="1"/>
  <c r="F2278" s="1"/>
  <c r="F2279" s="1"/>
  <c r="F2280" s="1"/>
  <c r="F2281" s="1"/>
  <c r="F2282" s="1"/>
  <c r="F2283" s="1"/>
  <c r="F2284" s="1"/>
  <c r="F2285" s="1"/>
  <c r="F2286" s="1"/>
  <c r="F2287" s="1"/>
  <c r="F2288" s="1"/>
  <c r="F2289" s="1"/>
  <c r="F2290" s="1"/>
  <c r="F2291" s="1"/>
  <c r="F2292" s="1"/>
  <c r="E2293"/>
  <c r="E2294" s="1"/>
  <c r="F2300"/>
  <c r="F2301" s="1"/>
  <c r="F2302" s="1"/>
  <c r="F2303" s="1"/>
  <c r="F2304" s="1"/>
  <c r="F2305" s="1"/>
  <c r="F2306" s="1"/>
  <c r="F2307" s="1"/>
  <c r="F2308" s="1"/>
  <c r="F2309" s="1"/>
  <c r="F2310" s="1"/>
  <c r="F2311" s="1"/>
  <c r="F2312" s="1"/>
  <c r="F2313" s="1"/>
  <c r="F2314" s="1"/>
  <c r="F2315" s="1"/>
  <c r="F2316" s="1"/>
  <c r="F2317" s="1"/>
  <c r="F2318" s="1"/>
  <c r="F2319" s="1"/>
  <c r="F2320" s="1"/>
  <c r="F2321" s="1"/>
  <c r="F2322" s="1"/>
  <c r="F2323" s="1"/>
  <c r="F2324" s="1"/>
  <c r="F2325" s="1"/>
  <c r="F2326" s="1"/>
  <c r="F2327" s="1"/>
  <c r="F2328" s="1"/>
  <c r="F2329" s="1"/>
  <c r="F2330" s="1"/>
  <c r="F2331" s="1"/>
  <c r="F2332" s="1"/>
  <c r="F2333" s="1"/>
  <c r="F2334" s="1"/>
  <c r="F2335" s="1"/>
  <c r="F2336" s="1"/>
  <c r="F2337" s="1"/>
  <c r="F2338" s="1"/>
  <c r="F2339" s="1"/>
  <c r="F2340" s="1"/>
  <c r="F2341" s="1"/>
  <c r="F2342" s="1"/>
  <c r="F2343" s="1"/>
  <c r="F2344" s="1"/>
  <c r="F2345" s="1"/>
  <c r="F2346" s="1"/>
  <c r="F2347" s="1"/>
  <c r="F2348" s="1"/>
  <c r="F2349" s="1"/>
  <c r="F2350" s="1"/>
  <c r="F2351" s="1"/>
  <c r="F2352" s="1"/>
  <c r="F2353" s="1"/>
  <c r="F2354" s="1"/>
  <c r="F2355" s="1"/>
  <c r="F2356" s="1"/>
  <c r="F2357" s="1"/>
  <c r="F2358" s="1"/>
  <c r="F2359" s="1"/>
  <c r="F2360" s="1"/>
  <c r="F2361" s="1"/>
  <c r="F2362" s="1"/>
  <c r="F2363" s="1"/>
  <c r="F2364" s="1"/>
  <c r="F2365" s="1"/>
  <c r="F2366" s="1"/>
  <c r="F2367" s="1"/>
  <c r="F2368" s="1"/>
  <c r="F2369" s="1"/>
  <c r="F2370" s="1"/>
  <c r="F2371" s="1"/>
  <c r="E2372"/>
  <c r="E2373" s="1"/>
  <c r="D2374"/>
  <c r="F2377"/>
  <c r="F2378" s="1"/>
  <c r="F2379" s="1"/>
  <c r="F2380" s="1"/>
  <c r="F2381" s="1"/>
  <c r="F2382" s="1"/>
  <c r="F2383" s="1"/>
  <c r="F2384" s="1"/>
  <c r="F2385" s="1"/>
  <c r="F2386" s="1"/>
  <c r="F2387" s="1"/>
  <c r="F2388" s="1"/>
  <c r="F2389" s="1"/>
  <c r="F2390" s="1"/>
  <c r="F2391" s="1"/>
  <c r="F2392" s="1"/>
  <c r="F2393" s="1"/>
  <c r="F2394" s="1"/>
  <c r="F2395" s="1"/>
  <c r="F2396" s="1"/>
  <c r="F2397" s="1"/>
  <c r="F2398" s="1"/>
  <c r="F2399" s="1"/>
  <c r="F2400" s="1"/>
  <c r="F2401" s="1"/>
  <c r="F2402" s="1"/>
  <c r="F2403" s="1"/>
  <c r="F2404" s="1"/>
  <c r="F2405" s="1"/>
  <c r="F2406" s="1"/>
  <c r="F2407" s="1"/>
  <c r="F2408" s="1"/>
  <c r="F2409" s="1"/>
  <c r="F2410" s="1"/>
  <c r="F2411" s="1"/>
  <c r="F2412" s="1"/>
  <c r="F2413" s="1"/>
  <c r="F2414" s="1"/>
  <c r="F2415" s="1"/>
  <c r="F2416" s="1"/>
  <c r="F2417" s="1"/>
  <c r="F2418" s="1"/>
  <c r="F2419" s="1"/>
  <c r="F2420" s="1"/>
  <c r="F2421" s="1"/>
  <c r="F2422" s="1"/>
  <c r="F2423" s="1"/>
  <c r="F2424" s="1"/>
  <c r="F2425" s="1"/>
  <c r="F2426" s="1"/>
  <c r="F2427" s="1"/>
  <c r="F2428" s="1"/>
  <c r="F2429" s="1"/>
  <c r="F2430" s="1"/>
  <c r="F2431" s="1"/>
  <c r="F2432" s="1"/>
  <c r="F2433" s="1"/>
  <c r="F2434" s="1"/>
  <c r="F2435" s="1"/>
  <c r="F2436" s="1"/>
  <c r="F2437" s="1"/>
  <c r="F2438" s="1"/>
  <c r="F2439" s="1"/>
  <c r="F2440" s="1"/>
  <c r="F2441" s="1"/>
  <c r="F2442" s="1"/>
  <c r="F2443" s="1"/>
  <c r="F2444" s="1"/>
  <c r="F2445" s="1"/>
  <c r="F2446" s="1"/>
  <c r="F2447" s="1"/>
  <c r="F2448" s="1"/>
  <c r="F2449" s="1"/>
  <c r="F2450" s="1"/>
  <c r="F2451" s="1"/>
  <c r="F2452" s="1"/>
  <c r="F2453" s="1"/>
  <c r="F2454" s="1"/>
  <c r="F2455" s="1"/>
  <c r="F2456" s="1"/>
  <c r="F2457" s="1"/>
  <c r="F2458" s="1"/>
  <c r="D2459"/>
  <c r="E2459"/>
  <c r="E2460" s="1"/>
  <c r="F2463"/>
  <c r="F2464" s="1"/>
  <c r="F2465" s="1"/>
  <c r="F2466" s="1"/>
  <c r="F2467" s="1"/>
  <c r="F2468" s="1"/>
  <c r="F2469" s="1"/>
  <c r="F2470" s="1"/>
  <c r="F2471" s="1"/>
  <c r="F2472" s="1"/>
  <c r="F2473" s="1"/>
  <c r="F2474" s="1"/>
  <c r="F2475" s="1"/>
  <c r="F2476" s="1"/>
  <c r="F2477" s="1"/>
  <c r="F2478" s="1"/>
  <c r="F2479" s="1"/>
  <c r="F2480" s="1"/>
  <c r="F2481" s="1"/>
  <c r="F2482" s="1"/>
  <c r="F2483" s="1"/>
  <c r="F2484" s="1"/>
  <c r="F2485" s="1"/>
  <c r="F2486" s="1"/>
  <c r="F2487" s="1"/>
  <c r="F2488" s="1"/>
  <c r="F2489" s="1"/>
  <c r="F2490" s="1"/>
  <c r="F2491" s="1"/>
  <c r="F2492" s="1"/>
  <c r="F2493" s="1"/>
  <c r="F2494" s="1"/>
  <c r="F2495" s="1"/>
  <c r="F2496" s="1"/>
  <c r="F2497" s="1"/>
  <c r="F2498" s="1"/>
  <c r="F2499" s="1"/>
  <c r="F2500" s="1"/>
  <c r="F2501" s="1"/>
  <c r="F2502" s="1"/>
  <c r="F2503" s="1"/>
  <c r="F2504" s="1"/>
  <c r="F2505" s="1"/>
  <c r="F2506" s="1"/>
  <c r="F2507" s="1"/>
  <c r="F2508" s="1"/>
  <c r="F2509" s="1"/>
  <c r="F2510" s="1"/>
  <c r="F2511" s="1"/>
  <c r="F2512" s="1"/>
  <c r="F2513" s="1"/>
  <c r="F2514" s="1"/>
  <c r="F2515" s="1"/>
  <c r="F2516" s="1"/>
  <c r="F2517" s="1"/>
  <c r="F2518" s="1"/>
  <c r="F2519" s="1"/>
  <c r="F2520" s="1"/>
  <c r="F2521" s="1"/>
  <c r="F2522" s="1"/>
  <c r="F2523" s="1"/>
  <c r="F2524" s="1"/>
  <c r="F2525" s="1"/>
  <c r="E2526"/>
  <c r="E2527" s="1"/>
  <c r="F2531"/>
  <c r="F2532" s="1"/>
  <c r="F2533" s="1"/>
  <c r="F2534" s="1"/>
  <c r="F2535" s="1"/>
  <c r="F2536" s="1"/>
  <c r="F2537" s="1"/>
  <c r="F2538" s="1"/>
  <c r="F2539" s="1"/>
  <c r="F2540" s="1"/>
  <c r="F2541" s="1"/>
  <c r="F2542" s="1"/>
  <c r="F2543" s="1"/>
  <c r="F2544" s="1"/>
  <c r="F2545" s="1"/>
  <c r="F2546" s="1"/>
  <c r="F2547" s="1"/>
  <c r="F2548" s="1"/>
  <c r="F2549" s="1"/>
  <c r="F2550" s="1"/>
  <c r="F2551" s="1"/>
  <c r="F2552" s="1"/>
  <c r="F2553" s="1"/>
  <c r="F2554" s="1"/>
  <c r="F2555" s="1"/>
  <c r="F2556" s="1"/>
  <c r="F2557" s="1"/>
  <c r="F2558" s="1"/>
  <c r="F2559" s="1"/>
  <c r="F2560" s="1"/>
  <c r="F2561" s="1"/>
  <c r="F2562" s="1"/>
  <c r="F2563" s="1"/>
  <c r="F2564" s="1"/>
  <c r="F2565" s="1"/>
  <c r="F2566" s="1"/>
  <c r="F2567" s="1"/>
  <c r="F2568" s="1"/>
  <c r="F2569" s="1"/>
  <c r="F2570" s="1"/>
  <c r="F2571" s="1"/>
  <c r="F2572" s="1"/>
  <c r="F2573" s="1"/>
  <c r="F2574" s="1"/>
  <c r="F2575" s="1"/>
  <c r="F2576" s="1"/>
  <c r="F2577" s="1"/>
  <c r="F2578" s="1"/>
  <c r="F2579" s="1"/>
  <c r="F2580" s="1"/>
  <c r="F2581" s="1"/>
  <c r="F2582" s="1"/>
  <c r="F2583" s="1"/>
  <c r="F2584" s="1"/>
  <c r="F2585" s="1"/>
  <c r="F2586" s="1"/>
  <c r="F2587" s="1"/>
  <c r="F2588" s="1"/>
  <c r="F2589" s="1"/>
  <c r="F2590" s="1"/>
  <c r="F2591" s="1"/>
  <c r="F2592" s="1"/>
  <c r="F2593" s="1"/>
  <c r="F2594" s="1"/>
  <c r="F2595" s="1"/>
  <c r="F2596" s="1"/>
  <c r="F2597" s="1"/>
  <c r="F2598" s="1"/>
  <c r="F2599" s="1"/>
  <c r="F2600" s="1"/>
  <c r="F2601" s="1"/>
  <c r="F2602" s="1"/>
  <c r="F2603" s="1"/>
  <c r="F2604" s="1"/>
  <c r="F2605" s="1"/>
  <c r="F2606" s="1"/>
  <c r="F2607" s="1"/>
  <c r="F2608" s="1"/>
  <c r="F2609" s="1"/>
  <c r="F2610" s="1"/>
  <c r="F2611" s="1"/>
  <c r="F2612" s="1"/>
  <c r="F2613" s="1"/>
  <c r="F2614" s="1"/>
  <c r="F2615" s="1"/>
  <c r="F2616" s="1"/>
  <c r="F2617" s="1"/>
  <c r="F2618" s="1"/>
  <c r="F2619" s="1"/>
  <c r="F2620" s="1"/>
  <c r="F2621" s="1"/>
  <c r="F2622" s="1"/>
  <c r="F2623" s="1"/>
  <c r="F2624" s="1"/>
  <c r="D2625"/>
  <c r="E2625"/>
  <c r="E2626" s="1"/>
  <c r="F2630"/>
  <c r="F2631" s="1"/>
  <c r="F2632" s="1"/>
  <c r="F2633" s="1"/>
  <c r="F2634" s="1"/>
  <c r="F2635" s="1"/>
  <c r="F2636" s="1"/>
  <c r="F2637" s="1"/>
  <c r="F2638" s="1"/>
  <c r="F2639" s="1"/>
  <c r="F2640" s="1"/>
  <c r="F2641" s="1"/>
  <c r="F2642" s="1"/>
  <c r="F2643" s="1"/>
  <c r="F2644" s="1"/>
  <c r="F2645" s="1"/>
  <c r="F2646" s="1"/>
  <c r="F2647" s="1"/>
  <c r="F2648" s="1"/>
  <c r="F2649" s="1"/>
  <c r="F2650" s="1"/>
  <c r="F2651" s="1"/>
  <c r="F2652" s="1"/>
  <c r="F2653" s="1"/>
  <c r="F2654" s="1"/>
  <c r="F2655" s="1"/>
  <c r="F2656" s="1"/>
  <c r="F2657" s="1"/>
  <c r="F2658" s="1"/>
  <c r="F2659" s="1"/>
  <c r="F2660" s="1"/>
  <c r="F2661" s="1"/>
  <c r="F2662" s="1"/>
  <c r="F2663" s="1"/>
  <c r="F2664" s="1"/>
  <c r="F2665" s="1"/>
  <c r="F2666" s="1"/>
  <c r="F2667" s="1"/>
  <c r="F2668" s="1"/>
  <c r="F2669" s="1"/>
  <c r="F2670" s="1"/>
  <c r="F2671" s="1"/>
  <c r="F2672" s="1"/>
  <c r="F2673" s="1"/>
  <c r="F2674" s="1"/>
  <c r="F2675" s="1"/>
  <c r="F2676" s="1"/>
  <c r="F2677" s="1"/>
  <c r="F2678" s="1"/>
  <c r="F2679" s="1"/>
  <c r="F2680" s="1"/>
  <c r="F2681" s="1"/>
  <c r="F2682" s="1"/>
  <c r="F2683" s="1"/>
  <c r="F2684" s="1"/>
  <c r="F2685" s="1"/>
  <c r="F2686" s="1"/>
  <c r="F2687" s="1"/>
  <c r="F2688" s="1"/>
  <c r="F2689" s="1"/>
  <c r="F2690" s="1"/>
  <c r="F2691" s="1"/>
  <c r="F2692" s="1"/>
  <c r="F2693" s="1"/>
  <c r="F2694" s="1"/>
  <c r="F2695" s="1"/>
  <c r="F2696" s="1"/>
  <c r="F2697" s="1"/>
  <c r="F2698" s="1"/>
  <c r="F2699" s="1"/>
  <c r="F2700" s="1"/>
  <c r="F2701" s="1"/>
  <c r="F2702" s="1"/>
  <c r="F2703" s="1"/>
  <c r="F2704" s="1"/>
  <c r="F2705" s="1"/>
  <c r="F2706" s="1"/>
  <c r="F2707" s="1"/>
  <c r="F2708" s="1"/>
  <c r="E2709"/>
  <c r="E2710" s="1"/>
  <c r="F2713"/>
  <c r="F2714" s="1"/>
  <c r="F2715" s="1"/>
  <c r="F2716" s="1"/>
  <c r="F2717" s="1"/>
  <c r="F2718" s="1"/>
  <c r="F2719" s="1"/>
  <c r="F2720" s="1"/>
  <c r="F2721" s="1"/>
  <c r="F2722" s="1"/>
  <c r="F2723" s="1"/>
  <c r="F2724" s="1"/>
  <c r="F2725" s="1"/>
  <c r="F2726" s="1"/>
  <c r="F2727" s="1"/>
  <c r="F2728" s="1"/>
  <c r="F2729" s="1"/>
  <c r="F2730" s="1"/>
  <c r="F2731" s="1"/>
  <c r="F2732" s="1"/>
  <c r="F2733" s="1"/>
  <c r="F2734" s="1"/>
  <c r="F2735" s="1"/>
  <c r="F2736" s="1"/>
  <c r="F2737" s="1"/>
  <c r="F2738" s="1"/>
  <c r="F2739" s="1"/>
  <c r="F2740" s="1"/>
  <c r="F2741" s="1"/>
  <c r="F2742" s="1"/>
  <c r="F2743" s="1"/>
  <c r="F2744" s="1"/>
  <c r="F2745" s="1"/>
  <c r="F2746" s="1"/>
  <c r="F2747" s="1"/>
  <c r="F2748" s="1"/>
  <c r="F2749" s="1"/>
  <c r="F2750" s="1"/>
  <c r="F2751" s="1"/>
  <c r="F2752" s="1"/>
  <c r="F2753" s="1"/>
  <c r="F2754" s="1"/>
  <c r="F2755" s="1"/>
  <c r="F2756" s="1"/>
  <c r="F2757" s="1"/>
  <c r="F2758" s="1"/>
  <c r="F2759" s="1"/>
  <c r="F2760" s="1"/>
  <c r="F2761" s="1"/>
  <c r="F2762" s="1"/>
  <c r="F2763" s="1"/>
  <c r="F2764" s="1"/>
  <c r="F2765" s="1"/>
  <c r="F2766" s="1"/>
  <c r="F2767" s="1"/>
  <c r="F2768" s="1"/>
  <c r="F2769" s="1"/>
  <c r="F2770" s="1"/>
  <c r="F2771" s="1"/>
  <c r="F2772" s="1"/>
  <c r="F2773" s="1"/>
  <c r="F2774" s="1"/>
  <c r="F2775" s="1"/>
  <c r="F2776" s="1"/>
  <c r="F2777" s="1"/>
  <c r="F2778" s="1"/>
  <c r="F2779" s="1"/>
  <c r="F2780" s="1"/>
  <c r="F2781" s="1"/>
  <c r="F2782" s="1"/>
  <c r="F2783" s="1"/>
  <c r="F2784" s="1"/>
  <c r="F2785" s="1"/>
  <c r="F2786" s="1"/>
  <c r="F2787" s="1"/>
  <c r="F2788" s="1"/>
  <c r="F2789" s="1"/>
  <c r="F2790" s="1"/>
  <c r="F2791" s="1"/>
  <c r="F2792" s="1"/>
  <c r="F2793" s="1"/>
  <c r="F2794" s="1"/>
  <c r="F2795" s="1"/>
  <c r="F2796" s="1"/>
  <c r="F2797" s="1"/>
  <c r="F2798" s="1"/>
  <c r="F2799" s="1"/>
  <c r="F2800" s="1"/>
  <c r="F2805" s="1"/>
  <c r="F2806" s="1"/>
  <c r="F2807" s="1"/>
  <c r="F2808" s="1"/>
  <c r="F2809" s="1"/>
  <c r="F2810" s="1"/>
  <c r="F2811" s="1"/>
  <c r="F2812" s="1"/>
  <c r="F2813" s="1"/>
  <c r="F2814" s="1"/>
  <c r="F2815" s="1"/>
  <c r="F2816" s="1"/>
  <c r="F2817" s="1"/>
  <c r="F2818" s="1"/>
  <c r="F2819" s="1"/>
  <c r="F2820" s="1"/>
  <c r="F2821" s="1"/>
  <c r="F2822" s="1"/>
  <c r="F2823" s="1"/>
  <c r="F2824" s="1"/>
  <c r="F2825" s="1"/>
  <c r="F2826" s="1"/>
  <c r="F2827" s="1"/>
  <c r="F2828" s="1"/>
  <c r="F2829" s="1"/>
  <c r="F2830" s="1"/>
  <c r="F2831" s="1"/>
  <c r="F2832" s="1"/>
  <c r="F2833" s="1"/>
  <c r="F2834" s="1"/>
  <c r="F2835" s="1"/>
  <c r="F2836" s="1"/>
  <c r="F2837" s="1"/>
  <c r="F2838" s="1"/>
  <c r="F2839" s="1"/>
  <c r="F2840" s="1"/>
  <c r="F2841" s="1"/>
  <c r="F2842" s="1"/>
  <c r="F2843" s="1"/>
  <c r="F2844" s="1"/>
  <c r="F2845" s="1"/>
  <c r="F2846" s="1"/>
  <c r="F2847" s="1"/>
  <c r="F2848" s="1"/>
  <c r="F2849" s="1"/>
  <c r="F2850" s="1"/>
  <c r="F2851" s="1"/>
  <c r="F2852" s="1"/>
  <c r="F2853" s="1"/>
  <c r="F2854" s="1"/>
  <c r="F2855" s="1"/>
  <c r="F2856" s="1"/>
  <c r="F2857" s="1"/>
  <c r="F2858" s="1"/>
  <c r="F2859" s="1"/>
  <c r="F2860" s="1"/>
  <c r="F2861" s="1"/>
  <c r="F2862" s="1"/>
  <c r="F2863" s="1"/>
  <c r="F2864" s="1"/>
  <c r="F2865" s="1"/>
  <c r="F2866" s="1"/>
  <c r="F2867" s="1"/>
  <c r="F2868" s="1"/>
  <c r="F2869" s="1"/>
  <c r="F2870" s="1"/>
  <c r="F2871" s="1"/>
  <c r="F2872" s="1"/>
  <c r="F2873" s="1"/>
  <c r="F2874" s="1"/>
  <c r="F2875" s="1"/>
  <c r="F2876" s="1"/>
  <c r="F2877" s="1"/>
  <c r="F2878" s="1"/>
  <c r="F2879" s="1"/>
  <c r="F2880" s="1"/>
  <c r="F2881" s="1"/>
  <c r="F2882" s="1"/>
  <c r="F2883" s="1"/>
  <c r="F2884" s="1"/>
  <c r="F2885" s="1"/>
  <c r="F2886" s="1"/>
  <c r="F2887" s="1"/>
  <c r="F2888" s="1"/>
  <c r="F2889" s="1"/>
  <c r="F2893" s="1"/>
  <c r="F2894" s="1"/>
  <c r="F2895" s="1"/>
  <c r="F2896" s="1"/>
  <c r="F2897" s="1"/>
  <c r="F2898" s="1"/>
  <c r="F2899" s="1"/>
  <c r="F2900" s="1"/>
  <c r="F2901" s="1"/>
  <c r="F2902" s="1"/>
  <c r="F2903" s="1"/>
  <c r="F2904" s="1"/>
  <c r="F2905" s="1"/>
  <c r="F2906" s="1"/>
  <c r="F2907" s="1"/>
  <c r="F2908" s="1"/>
  <c r="F2909" s="1"/>
  <c r="F2910" s="1"/>
  <c r="F2911" s="1"/>
  <c r="F2912" s="1"/>
  <c r="F2913" s="1"/>
  <c r="F2914" s="1"/>
  <c r="F2915" s="1"/>
  <c r="F2916" s="1"/>
  <c r="F2917" s="1"/>
  <c r="F2918" s="1"/>
  <c r="F2919" s="1"/>
  <c r="F2920" s="1"/>
  <c r="F2921" s="1"/>
  <c r="F2922" s="1"/>
  <c r="F2923" s="1"/>
  <c r="F2924" s="1"/>
  <c r="F2925" s="1"/>
  <c r="F2926" s="1"/>
  <c r="F2927" s="1"/>
  <c r="F2928" s="1"/>
  <c r="F2929" s="1"/>
  <c r="F2930" s="1"/>
  <c r="F2931" s="1"/>
  <c r="F2932" s="1"/>
  <c r="F2933" s="1"/>
  <c r="F2934" s="1"/>
  <c r="F2935" s="1"/>
  <c r="F2936" s="1"/>
  <c r="F2937" s="1"/>
  <c r="F2938" s="1"/>
  <c r="F2939" s="1"/>
  <c r="F2940" s="1"/>
  <c r="F2941" s="1"/>
  <c r="F2942" s="1"/>
  <c r="F2943" s="1"/>
  <c r="F2944" s="1"/>
  <c r="F2945" s="1"/>
  <c r="F2946" s="1"/>
  <c r="F2947" s="1"/>
  <c r="F2948" s="1"/>
  <c r="F2949" s="1"/>
  <c r="F2950" s="1"/>
  <c r="F2951" s="1"/>
  <c r="F2952" s="1"/>
  <c r="F2953" s="1"/>
  <c r="F2954" s="1"/>
  <c r="F2955" s="1"/>
  <c r="F2956" s="1"/>
  <c r="F2957" s="1"/>
  <c r="F2961" s="1"/>
  <c r="F2962" s="1"/>
  <c r="F2963" s="1"/>
  <c r="F2964" s="1"/>
  <c r="F2965" s="1"/>
  <c r="F2966" s="1"/>
  <c r="F2967" s="1"/>
  <c r="F2968" s="1"/>
  <c r="F2969" s="1"/>
  <c r="F2970" s="1"/>
  <c r="F2971" s="1"/>
  <c r="F2972" s="1"/>
  <c r="F2973" s="1"/>
  <c r="F2974" s="1"/>
  <c r="F2975" s="1"/>
  <c r="F2976" s="1"/>
  <c r="F2977" s="1"/>
  <c r="F2978" s="1"/>
  <c r="F2979" s="1"/>
  <c r="F2980" s="1"/>
  <c r="F2981" s="1"/>
  <c r="F2982" s="1"/>
  <c r="F2983" s="1"/>
  <c r="F2984" s="1"/>
  <c r="F2985" s="1"/>
  <c r="F2986" s="1"/>
  <c r="F2987" s="1"/>
  <c r="F2988" s="1"/>
  <c r="F2989" s="1"/>
  <c r="F2990" s="1"/>
  <c r="F2991" s="1"/>
  <c r="F2992" s="1"/>
  <c r="F2993" s="1"/>
  <c r="F2994" s="1"/>
  <c r="F2995" s="1"/>
  <c r="F2996" s="1"/>
  <c r="F2997" s="1"/>
  <c r="F2998" s="1"/>
  <c r="F2999" s="1"/>
  <c r="F3000" s="1"/>
  <c r="F3001" s="1"/>
  <c r="F3002" s="1"/>
  <c r="F3003" s="1"/>
  <c r="F3004" s="1"/>
  <c r="F3005" s="1"/>
  <c r="F3006" s="1"/>
  <c r="F3007" s="1"/>
  <c r="F3008" s="1"/>
  <c r="F3009" s="1"/>
  <c r="F3010" s="1"/>
  <c r="F3011" s="1"/>
  <c r="F3012" s="1"/>
  <c r="F3013" s="1"/>
  <c r="F3014" s="1"/>
  <c r="F3015" s="1"/>
  <c r="F3016" s="1"/>
  <c r="F3017" s="1"/>
  <c r="F3018" s="1"/>
  <c r="F3019" s="1"/>
  <c r="F3020" s="1"/>
  <c r="F3021" s="1"/>
  <c r="F3022" s="1"/>
  <c r="F3023" s="1"/>
  <c r="F3024" s="1"/>
  <c r="F3025" s="1"/>
  <c r="F3031" s="1"/>
  <c r="F3032" s="1"/>
  <c r="F3033" s="1"/>
  <c r="F3034" s="1"/>
  <c r="F3035" s="1"/>
  <c r="F3036" s="1"/>
  <c r="F3037" s="1"/>
  <c r="F3038" s="1"/>
  <c r="F3039" s="1"/>
  <c r="F3040" s="1"/>
  <c r="F3041" s="1"/>
  <c r="F3042" s="1"/>
  <c r="F3043" s="1"/>
  <c r="F3044" s="1"/>
  <c r="F3045" s="1"/>
  <c r="F3046" s="1"/>
  <c r="F3047" s="1"/>
  <c r="F3048" s="1"/>
  <c r="F3049" s="1"/>
  <c r="F3050" s="1"/>
  <c r="F3051" s="1"/>
  <c r="F3052" s="1"/>
  <c r="F3053" s="1"/>
  <c r="F3054" s="1"/>
  <c r="F3055" s="1"/>
  <c r="F3056" s="1"/>
  <c r="F3057" s="1"/>
  <c r="F3058" s="1"/>
  <c r="F3059" s="1"/>
  <c r="F3060" s="1"/>
  <c r="F3061" s="1"/>
  <c r="F3062" s="1"/>
  <c r="F3063" s="1"/>
  <c r="F3064" s="1"/>
  <c r="F3065" s="1"/>
  <c r="F3066" s="1"/>
  <c r="F3067" s="1"/>
  <c r="F3068" s="1"/>
  <c r="F3069" s="1"/>
  <c r="F3070" s="1"/>
  <c r="F3071" s="1"/>
  <c r="F3072" s="1"/>
  <c r="F3073" s="1"/>
  <c r="F3074" s="1"/>
  <c r="F3075" s="1"/>
  <c r="F3076" s="1"/>
  <c r="F3077" s="1"/>
  <c r="F3078" s="1"/>
  <c r="F3079" s="1"/>
  <c r="F3080" s="1"/>
  <c r="F3081" s="1"/>
  <c r="F3082" s="1"/>
  <c r="F3083" s="1"/>
  <c r="F3084" s="1"/>
  <c r="F3085" s="1"/>
  <c r="F3086" s="1"/>
  <c r="F3087" s="1"/>
  <c r="F3088" s="1"/>
  <c r="F3089" s="1"/>
  <c r="F3090" s="1"/>
  <c r="F3091" s="1"/>
  <c r="F3092" s="1"/>
  <c r="F3093" s="1"/>
  <c r="F3094" s="1"/>
  <c r="F3095" s="1"/>
  <c r="F3096" s="1"/>
  <c r="F3097" s="1"/>
  <c r="F3098" s="1"/>
  <c r="F3103" s="1"/>
  <c r="F3104" s="1"/>
  <c r="F3105" s="1"/>
  <c r="F3106" s="1"/>
  <c r="F3107" s="1"/>
  <c r="F3108" s="1"/>
  <c r="F3109" s="1"/>
  <c r="F3110" s="1"/>
  <c r="F3111" s="1"/>
  <c r="F3112" s="1"/>
  <c r="F3113" s="1"/>
  <c r="F3114" s="1"/>
  <c r="F3115" s="1"/>
  <c r="F3116" s="1"/>
  <c r="F3117" s="1"/>
  <c r="F3118" s="1"/>
  <c r="F3119" s="1"/>
  <c r="F3120" s="1"/>
  <c r="F3121" s="1"/>
  <c r="F3122" s="1"/>
  <c r="F3123" s="1"/>
  <c r="F3124" s="1"/>
  <c r="F3125" s="1"/>
  <c r="F3126" s="1"/>
  <c r="F3127" s="1"/>
  <c r="F3128" s="1"/>
  <c r="F3129" s="1"/>
  <c r="F3130" s="1"/>
  <c r="F3131" s="1"/>
  <c r="F3132" s="1"/>
  <c r="F3133" s="1"/>
  <c r="F3134" s="1"/>
  <c r="F3135" s="1"/>
  <c r="F3136" s="1"/>
  <c r="F3137" s="1"/>
  <c r="F3138" s="1"/>
  <c r="F3139" s="1"/>
  <c r="F3140" s="1"/>
  <c r="F3141" s="1"/>
  <c r="F3142" s="1"/>
  <c r="F3143" s="1"/>
  <c r="F3144" s="1"/>
  <c r="F3145" s="1"/>
  <c r="F3146" s="1"/>
  <c r="F3147" s="1"/>
  <c r="F3148" s="1"/>
  <c r="F3149" s="1"/>
  <c r="F3150" s="1"/>
  <c r="F3151" s="1"/>
  <c r="F3152" s="1"/>
  <c r="F3153" s="1"/>
  <c r="F3154" s="1"/>
  <c r="F3155" s="1"/>
  <c r="F3156" s="1"/>
  <c r="F3157" s="1"/>
  <c r="F3158" s="1"/>
  <c r="F3159" s="1"/>
  <c r="F3160" s="1"/>
  <c r="F3161" s="1"/>
  <c r="F3162" s="1"/>
  <c r="F3163" s="1"/>
  <c r="F3164" s="1"/>
  <c r="F3165" s="1"/>
  <c r="F3166" s="1"/>
  <c r="F3167" s="1"/>
  <c r="F3168" s="1"/>
  <c r="F3169" s="1"/>
  <c r="F3170" s="1"/>
  <c r="F3171" s="1"/>
  <c r="F3172" s="1"/>
  <c r="F3173" s="1"/>
  <c r="F3174" s="1"/>
  <c r="F3175" s="1"/>
  <c r="F3176" s="1"/>
  <c r="F3177" s="1"/>
  <c r="F3178" s="1"/>
  <c r="F3179" s="1"/>
  <c r="F3180" s="1"/>
  <c r="F3181" s="1"/>
  <c r="F3182" s="1"/>
  <c r="F3183" s="1"/>
  <c r="F3184" s="1"/>
  <c r="F3185" s="1"/>
  <c r="F3186" s="1"/>
  <c r="E2802"/>
  <c r="E2803" s="1"/>
  <c r="E2890"/>
  <c r="E2891" s="1"/>
  <c r="E2958"/>
  <c r="E2959" s="1"/>
  <c r="E3028"/>
  <c r="E3029" s="1"/>
  <c r="E3100"/>
  <c r="E3101" s="1"/>
  <c r="E3189"/>
  <c r="E3190" s="1"/>
  <c r="E507" i="4" l="1"/>
  <c r="E510" s="1"/>
  <c r="E1209" i="5"/>
  <c r="E1212" s="1"/>
  <c r="E323"/>
  <c r="E326" s="1"/>
  <c r="E854"/>
  <c r="E857" s="1"/>
  <c r="E732"/>
  <c r="E735" s="1"/>
  <c r="E629"/>
  <c r="E632" s="1"/>
  <c r="E209"/>
  <c r="E309" i="4"/>
  <c r="E752" i="3"/>
  <c r="E1359" i="5"/>
  <c r="E468"/>
  <c r="F370" i="1"/>
  <c r="E590" i="3"/>
  <c r="E392" i="4"/>
  <c r="E1507" i="5"/>
  <c r="F313" i="1"/>
  <c r="F314" s="1"/>
  <c r="F315" s="1"/>
  <c r="F316" s="1"/>
  <c r="F317" s="1"/>
  <c r="F318" s="1"/>
  <c r="F319" s="1"/>
  <c r="F320" s="1"/>
  <c r="F321" s="1"/>
  <c r="F322" s="1"/>
  <c r="F323" s="1"/>
  <c r="F324" s="1"/>
  <c r="F325" s="1"/>
  <c r="F326" s="1"/>
  <c r="F327" s="1"/>
  <c r="F328" s="1"/>
  <c r="F329" s="1"/>
  <c r="F330" s="1"/>
  <c r="F331" s="1"/>
  <c r="F332" s="1"/>
  <c r="F333" s="1"/>
  <c r="F334" s="1"/>
  <c r="F335" s="1"/>
  <c r="F336" s="1"/>
  <c r="F337" s="1"/>
  <c r="F338" s="1"/>
  <c r="F339" s="1"/>
  <c r="F340" s="1"/>
  <c r="F341" s="1"/>
  <c r="F342" s="1"/>
  <c r="F343" s="1"/>
  <c r="F344" s="1"/>
  <c r="F345" s="1"/>
  <c r="F346" s="1"/>
  <c r="F347" s="1"/>
  <c r="F348" s="1"/>
  <c r="F349" s="1"/>
  <c r="F350" s="1"/>
  <c r="F351" s="1"/>
  <c r="F352" s="1"/>
  <c r="F353" s="1"/>
  <c r="F354" s="1"/>
  <c r="F355" s="1"/>
  <c r="F356" s="1"/>
  <c r="F357" s="1"/>
  <c r="F358" s="1"/>
  <c r="F359" s="1"/>
  <c r="F360" s="1"/>
  <c r="F361" s="1"/>
  <c r="F362" s="1"/>
  <c r="F363" s="1"/>
  <c r="F364" s="1"/>
  <c r="F365" s="1"/>
  <c r="F368" s="1"/>
  <c r="F312"/>
  <c r="F642"/>
  <c r="F643" s="1"/>
  <c r="F644" s="1"/>
  <c r="F645" s="1"/>
  <c r="F646" s="1"/>
  <c r="F647" s="1"/>
  <c r="F648" s="1"/>
  <c r="F649" s="1"/>
  <c r="F650" s="1"/>
  <c r="F651" s="1"/>
  <c r="F652" s="1"/>
  <c r="F653" s="1"/>
  <c r="F654" s="1"/>
  <c r="F655" s="1"/>
  <c r="F656" s="1"/>
  <c r="F657" s="1"/>
  <c r="F658" s="1"/>
  <c r="F659" s="1"/>
  <c r="F660" s="1"/>
  <c r="F661" s="1"/>
  <c r="F662" s="1"/>
  <c r="F663" s="1"/>
  <c r="F664" s="1"/>
  <c r="F665" s="1"/>
  <c r="F666" s="1"/>
  <c r="F667" s="1"/>
  <c r="F668" s="1"/>
  <c r="F669" s="1"/>
  <c r="F670" s="1"/>
  <c r="F671" s="1"/>
  <c r="F672" s="1"/>
  <c r="F673" s="1"/>
  <c r="F674" s="1"/>
  <c r="F675" s="1"/>
  <c r="F676" s="1"/>
  <c r="F677" s="1"/>
  <c r="F678" s="1"/>
  <c r="F679" s="1"/>
  <c r="F680" s="1"/>
  <c r="F681" s="1"/>
  <c r="F682" s="1"/>
  <c r="F683" s="1"/>
  <c r="F684" s="1"/>
  <c r="F685" s="1"/>
  <c r="F686" s="1"/>
  <c r="F687" s="1"/>
  <c r="F688" s="1"/>
  <c r="F689" s="1"/>
  <c r="F690" s="1"/>
  <c r="F691" s="1"/>
  <c r="F692" s="1"/>
  <c r="F693" s="1"/>
  <c r="F694" s="1"/>
  <c r="F695" s="1"/>
  <c r="F696" s="1"/>
  <c r="F697" s="1"/>
  <c r="F698" s="1"/>
  <c r="F699" s="1"/>
  <c r="F700" s="1"/>
  <c r="F701" s="1"/>
  <c r="F641"/>
  <c r="F1845"/>
  <c r="F1846" s="1"/>
  <c r="F1847" s="1"/>
  <c r="F1848" s="1"/>
  <c r="F1849" s="1"/>
  <c r="F1850" s="1"/>
  <c r="F1851" s="1"/>
  <c r="F1852" s="1"/>
  <c r="F1853" s="1"/>
  <c r="F1854" s="1"/>
  <c r="F1855" s="1"/>
  <c r="F1856" s="1"/>
  <c r="F1857" s="1"/>
  <c r="F1858" s="1"/>
  <c r="F1859" s="1"/>
  <c r="F1860" s="1"/>
  <c r="F1861" s="1"/>
  <c r="F1862" s="1"/>
  <c r="F1863" s="1"/>
  <c r="F1864" s="1"/>
  <c r="F1865" s="1"/>
  <c r="F1866" s="1"/>
  <c r="F1867" s="1"/>
  <c r="F1868" s="1"/>
  <c r="F1844"/>
  <c r="F558"/>
  <c r="F559" s="1"/>
  <c r="F560" s="1"/>
  <c r="F561" s="1"/>
  <c r="F562" s="1"/>
  <c r="F563" s="1"/>
  <c r="F564" s="1"/>
  <c r="F565" s="1"/>
  <c r="F566" s="1"/>
  <c r="F567" s="1"/>
  <c r="F568" s="1"/>
  <c r="F569" s="1"/>
  <c r="F570" s="1"/>
  <c r="F571" s="1"/>
  <c r="F572" s="1"/>
  <c r="F573" s="1"/>
  <c r="F574" s="1"/>
  <c r="F575" s="1"/>
  <c r="F576" s="1"/>
  <c r="F577" s="1"/>
  <c r="F578" s="1"/>
  <c r="F579" s="1"/>
  <c r="F580" s="1"/>
  <c r="F581" s="1"/>
  <c r="F582" s="1"/>
  <c r="F583" s="1"/>
  <c r="F584" s="1"/>
  <c r="F585" s="1"/>
  <c r="F586" s="1"/>
  <c r="F587" s="1"/>
  <c r="F588" s="1"/>
  <c r="F589" s="1"/>
  <c r="F590" s="1"/>
  <c r="F591" s="1"/>
  <c r="F592" s="1"/>
  <c r="F593" s="1"/>
  <c r="F594" s="1"/>
  <c r="F595" s="1"/>
  <c r="F596" s="1"/>
  <c r="F597" s="1"/>
  <c r="F598" s="1"/>
  <c r="F599" s="1"/>
  <c r="F600" s="1"/>
  <c r="F601" s="1"/>
  <c r="F602" s="1"/>
  <c r="F603" s="1"/>
  <c r="F604" s="1"/>
  <c r="F605" s="1"/>
  <c r="F606" s="1"/>
  <c r="F607" s="1"/>
  <c r="F557"/>
  <c r="F477"/>
  <c r="F478" s="1"/>
  <c r="F479" s="1"/>
  <c r="F480" s="1"/>
  <c r="F481" s="1"/>
  <c r="F482" s="1"/>
  <c r="F483" s="1"/>
  <c r="F484" s="1"/>
  <c r="F485" s="1"/>
  <c r="F486" s="1"/>
  <c r="F487" s="1"/>
  <c r="F488" s="1"/>
  <c r="F489" s="1"/>
  <c r="F490" s="1"/>
  <c r="F491" s="1"/>
  <c r="F492" s="1"/>
  <c r="F493" s="1"/>
  <c r="F494" s="1"/>
  <c r="F495" s="1"/>
  <c r="F496" s="1"/>
  <c r="F497" s="1"/>
  <c r="F498" s="1"/>
  <c r="F499" s="1"/>
  <c r="F500" s="1"/>
  <c r="F501" s="1"/>
  <c r="F502" s="1"/>
  <c r="F503" s="1"/>
  <c r="F504" s="1"/>
  <c r="F505" s="1"/>
  <c r="F506" s="1"/>
  <c r="F507" s="1"/>
  <c r="F508" s="1"/>
  <c r="F509" s="1"/>
  <c r="F510" s="1"/>
  <c r="F511" s="1"/>
  <c r="F512" s="1"/>
  <c r="F513" s="1"/>
  <c r="F514" s="1"/>
  <c r="F515" s="1"/>
  <c r="F516" s="1"/>
  <c r="F517" s="1"/>
  <c r="F518" s="1"/>
  <c r="F519" s="1"/>
  <c r="F520" s="1"/>
  <c r="F521" s="1"/>
  <c r="F522" s="1"/>
  <c r="F523" s="1"/>
  <c r="F524" s="1"/>
  <c r="F476"/>
  <c r="E678" i="3"/>
  <c r="E677"/>
  <c r="E1248" i="4"/>
  <c r="E1247"/>
  <c r="E482" i="3"/>
  <c r="E481"/>
  <c r="E742" i="2"/>
  <c r="E862" i="3"/>
  <c r="E861"/>
  <c r="E391"/>
  <c r="E390"/>
  <c r="E306"/>
  <c r="E176"/>
  <c r="E1035" i="4"/>
  <c r="E620"/>
  <c r="E623" s="1"/>
  <c r="E1168" i="3"/>
  <c r="E949"/>
  <c r="F65" i="2"/>
  <c r="F73" s="1"/>
  <c r="F158" s="1"/>
  <c r="F74"/>
  <c r="F75" s="1"/>
  <c r="F76" s="1"/>
  <c r="F77" s="1"/>
  <c r="F78" s="1"/>
  <c r="F79" s="1"/>
  <c r="F80" s="1"/>
  <c r="F81" s="1"/>
  <c r="F82" s="1"/>
  <c r="F83" s="1"/>
  <c r="F84" s="1"/>
  <c r="F85" s="1"/>
  <c r="F86" s="1"/>
  <c r="F87" s="1"/>
  <c r="F88" s="1"/>
  <c r="F89" s="1"/>
  <c r="F90" s="1"/>
  <c r="F91" s="1"/>
  <c r="F92" s="1"/>
  <c r="F93" s="1"/>
  <c r="F94" s="1"/>
  <c r="F95" s="1"/>
  <c r="F96" s="1"/>
  <c r="F97" s="1"/>
  <c r="F98" s="1"/>
  <c r="F99" s="1"/>
  <c r="F100" s="1"/>
  <c r="F101" s="1"/>
  <c r="F102" s="1"/>
  <c r="F103" s="1"/>
  <c r="F104" s="1"/>
  <c r="F105" s="1"/>
  <c r="F106" s="1"/>
  <c r="F107" s="1"/>
  <c r="F108" s="1"/>
  <c r="F109" s="1"/>
  <c r="F110" s="1"/>
  <c r="F111" s="1"/>
  <c r="F112" s="1"/>
  <c r="F113" s="1"/>
  <c r="F114" s="1"/>
  <c r="F115" s="1"/>
  <c r="F116" s="1"/>
  <c r="F117" s="1"/>
  <c r="F118" s="1"/>
  <c r="F119" s="1"/>
  <c r="F120" s="1"/>
  <c r="F121" s="1"/>
  <c r="F122" s="1"/>
  <c r="F123" s="1"/>
  <c r="F124" s="1"/>
  <c r="F125" s="1"/>
  <c r="F126" s="1"/>
  <c r="F127" s="1"/>
  <c r="F128" s="1"/>
  <c r="F129" s="1"/>
  <c r="F130" s="1"/>
  <c r="F131" s="1"/>
  <c r="F132" s="1"/>
  <c r="F133" s="1"/>
  <c r="F134" s="1"/>
  <c r="F135" s="1"/>
  <c r="F136" s="1"/>
  <c r="F137" s="1"/>
  <c r="F138" s="1"/>
  <c r="F139" s="1"/>
  <c r="F140" s="1"/>
  <c r="F141" s="1"/>
  <c r="F142" s="1"/>
  <c r="F143" s="1"/>
  <c r="F144" s="1"/>
  <c r="F145" s="1"/>
  <c r="F146" s="1"/>
  <c r="F147" s="1"/>
  <c r="F148" s="1"/>
  <c r="F149" s="1"/>
  <c r="F150" s="1"/>
  <c r="F151" s="1"/>
  <c r="F152" s="1"/>
  <c r="F153" s="1"/>
  <c r="F154" s="1"/>
  <c r="F155" s="1"/>
  <c r="F156" s="1"/>
  <c r="F157" s="1"/>
  <c r="F167" s="1"/>
  <c r="F168" l="1"/>
  <c r="F169" s="1"/>
  <c r="F170" s="1"/>
  <c r="F171" s="1"/>
  <c r="F172" s="1"/>
  <c r="F173" s="1"/>
  <c r="F174" s="1"/>
  <c r="F175" s="1"/>
  <c r="F176" s="1"/>
  <c r="F177" s="1"/>
  <c r="F178" s="1"/>
  <c r="F179" s="1"/>
  <c r="F180" s="1"/>
  <c r="F181" s="1"/>
  <c r="F182" s="1"/>
  <c r="F183" s="1"/>
  <c r="F184" s="1"/>
  <c r="F185" s="1"/>
  <c r="F186" s="1"/>
  <c r="F187" s="1"/>
  <c r="F188" s="1"/>
  <c r="F189" s="1"/>
  <c r="F190" s="1"/>
  <c r="F191" s="1"/>
  <c r="F192" s="1"/>
  <c r="F193" s="1"/>
  <c r="F194" s="1"/>
  <c r="F195" s="1"/>
  <c r="F196" s="1"/>
  <c r="F197" s="1"/>
  <c r="F198" s="1"/>
  <c r="F199" s="1"/>
  <c r="F200" s="1"/>
  <c r="F201" s="1"/>
  <c r="F202" s="1"/>
  <c r="F203" s="1"/>
  <c r="F204" s="1"/>
  <c r="F205" s="1"/>
  <c r="F206" s="1"/>
  <c r="F207" s="1"/>
  <c r="F208" s="1"/>
  <c r="F209" s="1"/>
  <c r="F210" s="1"/>
  <c r="F211" s="1"/>
  <c r="F212" s="1"/>
  <c r="F213" s="1"/>
  <c r="F214" s="1"/>
  <c r="F215" s="1"/>
  <c r="F216" s="1"/>
  <c r="F217" s="1"/>
  <c r="F218" s="1"/>
  <c r="F219" s="1"/>
  <c r="F220" s="1"/>
  <c r="F221" s="1"/>
  <c r="F222" s="1"/>
  <c r="F223" s="1"/>
  <c r="F224" s="1"/>
  <c r="F225" s="1"/>
  <c r="F226" s="1"/>
  <c r="F227" s="1"/>
  <c r="F228" s="1"/>
  <c r="F229" s="1"/>
  <c r="F230" s="1"/>
  <c r="F231" s="1"/>
  <c r="F232" s="1"/>
  <c r="F233" s="1"/>
  <c r="F234" s="1"/>
  <c r="F235" s="1"/>
  <c r="F244" s="1"/>
  <c r="F236"/>
  <c r="F245" l="1"/>
  <c r="F246" s="1"/>
  <c r="F247" s="1"/>
  <c r="F248" s="1"/>
  <c r="F249" s="1"/>
  <c r="F250" s="1"/>
  <c r="F251" s="1"/>
  <c r="F252" s="1"/>
  <c r="F253" s="1"/>
  <c r="F254" s="1"/>
  <c r="F255" s="1"/>
  <c r="F256" s="1"/>
  <c r="F257" s="1"/>
  <c r="F258" s="1"/>
  <c r="F259" s="1"/>
  <c r="F260" s="1"/>
  <c r="F261" s="1"/>
  <c r="F262" s="1"/>
  <c r="F263" s="1"/>
  <c r="F264" s="1"/>
  <c r="F265" s="1"/>
  <c r="F266" s="1"/>
  <c r="F267" s="1"/>
  <c r="F268" s="1"/>
  <c r="F269" s="1"/>
  <c r="F270" s="1"/>
  <c r="F271" s="1"/>
  <c r="F272" s="1"/>
  <c r="F273" s="1"/>
  <c r="F274" s="1"/>
  <c r="F275" s="1"/>
  <c r="F276" s="1"/>
  <c r="F277" s="1"/>
  <c r="F278" s="1"/>
  <c r="F279" s="1"/>
  <c r="F280" s="1"/>
  <c r="F281" s="1"/>
  <c r="F282" s="1"/>
  <c r="F283" s="1"/>
  <c r="F284" s="1"/>
  <c r="F285" s="1"/>
  <c r="F286" s="1"/>
  <c r="F287" s="1"/>
  <c r="F288" s="1"/>
  <c r="F289" s="1"/>
  <c r="F290" s="1"/>
  <c r="F291" s="1"/>
  <c r="F292" s="1"/>
  <c r="F293" s="1"/>
  <c r="F294" s="1"/>
  <c r="F295" s="1"/>
  <c r="F296" s="1"/>
  <c r="F297" s="1"/>
  <c r="F298" s="1"/>
  <c r="F299" s="1"/>
  <c r="F300" s="1"/>
  <c r="F301" s="1"/>
  <c r="F302" s="1"/>
  <c r="F303" s="1"/>
  <c r="F304" s="1"/>
  <c r="F305" s="1"/>
  <c r="F306" s="1"/>
  <c r="F307" s="1"/>
  <c r="F308" s="1"/>
  <c r="F309" s="1"/>
  <c r="F310" s="1"/>
  <c r="F320" s="1"/>
  <c r="F311"/>
  <c r="F398" l="1"/>
  <c r="F321"/>
  <c r="F322" s="1"/>
  <c r="F323" s="1"/>
  <c r="F324" s="1"/>
  <c r="F325" s="1"/>
  <c r="F326" s="1"/>
  <c r="F327" s="1"/>
  <c r="F328" s="1"/>
  <c r="F329" s="1"/>
  <c r="F330" s="1"/>
  <c r="F331" s="1"/>
  <c r="F332" s="1"/>
  <c r="F333" s="1"/>
  <c r="F334" s="1"/>
  <c r="F335" s="1"/>
  <c r="F336" s="1"/>
  <c r="F337" s="1"/>
  <c r="F338" s="1"/>
  <c r="F339" s="1"/>
  <c r="F340" s="1"/>
  <c r="F341" s="1"/>
  <c r="F342" s="1"/>
  <c r="F343" s="1"/>
  <c r="F344" s="1"/>
  <c r="F345" s="1"/>
  <c r="F346" s="1"/>
  <c r="F347" s="1"/>
  <c r="F348" s="1"/>
  <c r="F349" s="1"/>
  <c r="F350" s="1"/>
  <c r="F351" s="1"/>
  <c r="F352" s="1"/>
  <c r="F353" s="1"/>
  <c r="F354" s="1"/>
  <c r="F355" s="1"/>
  <c r="F356" s="1"/>
  <c r="F357" s="1"/>
  <c r="F358" s="1"/>
  <c r="F359" s="1"/>
  <c r="F360" s="1"/>
  <c r="F361" s="1"/>
  <c r="F362" s="1"/>
  <c r="F363" s="1"/>
  <c r="F364" s="1"/>
  <c r="F365" s="1"/>
  <c r="F366" s="1"/>
  <c r="F367" s="1"/>
  <c r="F368" s="1"/>
  <c r="F369" s="1"/>
  <c r="F370" s="1"/>
  <c r="F371" s="1"/>
  <c r="F372" s="1"/>
  <c r="F373" s="1"/>
  <c r="F374" s="1"/>
  <c r="F375" s="1"/>
  <c r="F376" s="1"/>
  <c r="F377" s="1"/>
  <c r="F378" s="1"/>
  <c r="F379" s="1"/>
  <c r="F380" s="1"/>
  <c r="F381" s="1"/>
  <c r="F382" s="1"/>
  <c r="F383" s="1"/>
  <c r="F384" s="1"/>
  <c r="F385" s="1"/>
  <c r="F386" s="1"/>
  <c r="F387" s="1"/>
  <c r="F388" s="1"/>
  <c r="F389" s="1"/>
  <c r="F390" s="1"/>
  <c r="F391" s="1"/>
  <c r="F392" s="1"/>
  <c r="F393" s="1"/>
  <c r="F394" s="1"/>
  <c r="F395" s="1"/>
  <c r="F396" s="1"/>
  <c r="F397" s="1"/>
  <c r="F406" s="1"/>
  <c r="F407" l="1"/>
  <c r="F408" s="1"/>
  <c r="F409" s="1"/>
  <c r="F410" s="1"/>
  <c r="F411" s="1"/>
  <c r="F412" s="1"/>
  <c r="F413" s="1"/>
  <c r="F414" s="1"/>
  <c r="F415" s="1"/>
  <c r="F416" s="1"/>
  <c r="F417" s="1"/>
  <c r="F418" s="1"/>
  <c r="F419" s="1"/>
  <c r="F420" s="1"/>
  <c r="F421" s="1"/>
  <c r="F422" s="1"/>
  <c r="F423" s="1"/>
  <c r="F424" s="1"/>
  <c r="F425" s="1"/>
  <c r="F426" s="1"/>
  <c r="F427" s="1"/>
  <c r="F428" s="1"/>
  <c r="F429" s="1"/>
  <c r="F430" s="1"/>
  <c r="F431" s="1"/>
  <c r="F432" s="1"/>
  <c r="F433" s="1"/>
  <c r="F434" s="1"/>
  <c r="F435" s="1"/>
  <c r="F436" s="1"/>
  <c r="F437" s="1"/>
  <c r="F438" s="1"/>
  <c r="F439" s="1"/>
  <c r="F440" s="1"/>
  <c r="F441" s="1"/>
  <c r="F442" s="1"/>
  <c r="F443" s="1"/>
  <c r="F444" s="1"/>
  <c r="F445" s="1"/>
  <c r="F446" s="1"/>
  <c r="F447" s="1"/>
  <c r="F448" s="1"/>
  <c r="F449" s="1"/>
  <c r="F450" s="1"/>
  <c r="F451" s="1"/>
  <c r="F452" s="1"/>
  <c r="F453" s="1"/>
  <c r="F454" s="1"/>
  <c r="F455" s="1"/>
  <c r="F456" s="1"/>
  <c r="F457" s="1"/>
  <c r="F458" s="1"/>
  <c r="F459" s="1"/>
  <c r="F460" s="1"/>
  <c r="F461" s="1"/>
  <c r="F462" s="1"/>
  <c r="F463" s="1"/>
  <c r="F464" s="1"/>
  <c r="F465" s="1"/>
  <c r="F466" s="1"/>
  <c r="F467" s="1"/>
  <c r="F468" s="1"/>
  <c r="F469" s="1"/>
  <c r="F470" s="1"/>
  <c r="F471" s="1"/>
  <c r="F472" s="1"/>
  <c r="F473" s="1"/>
  <c r="F474"/>
  <c r="F483" s="1"/>
  <c r="F484" l="1"/>
  <c r="F485" s="1"/>
  <c r="F486" s="1"/>
  <c r="F487" s="1"/>
  <c r="F488" s="1"/>
  <c r="F489" s="1"/>
  <c r="F490" s="1"/>
  <c r="F491" s="1"/>
  <c r="F492" s="1"/>
  <c r="F493" s="1"/>
  <c r="F494" s="1"/>
  <c r="F495" s="1"/>
  <c r="F496" s="1"/>
  <c r="F497" s="1"/>
  <c r="F498" s="1"/>
  <c r="F499" s="1"/>
  <c r="F500" s="1"/>
  <c r="F501" s="1"/>
  <c r="F502" s="1"/>
  <c r="F503" s="1"/>
  <c r="F504" s="1"/>
  <c r="F505" s="1"/>
  <c r="F506" s="1"/>
  <c r="F507" s="1"/>
  <c r="F508" s="1"/>
  <c r="F509" s="1"/>
  <c r="F510" s="1"/>
  <c r="F511" s="1"/>
  <c r="F512" s="1"/>
  <c r="F513" s="1"/>
  <c r="F514" s="1"/>
  <c r="F515" s="1"/>
  <c r="F516" s="1"/>
  <c r="F517" s="1"/>
  <c r="F518" s="1"/>
  <c r="F519" s="1"/>
  <c r="F520" s="1"/>
  <c r="F521" s="1"/>
  <c r="F522" s="1"/>
  <c r="F523" s="1"/>
  <c r="F524" s="1"/>
  <c r="F525" s="1"/>
  <c r="F526" s="1"/>
  <c r="F527" s="1"/>
  <c r="F528" s="1"/>
  <c r="F529" s="1"/>
  <c r="F530" s="1"/>
  <c r="F531" s="1"/>
  <c r="F532" s="1"/>
  <c r="F533" s="1"/>
  <c r="F534" s="1"/>
  <c r="F535" s="1"/>
  <c r="F536" s="1"/>
  <c r="F537" s="1"/>
  <c r="F538" s="1"/>
  <c r="F539" s="1"/>
  <c r="F540" s="1"/>
  <c r="F541" s="1"/>
  <c r="F542" s="1"/>
  <c r="F543" s="1"/>
  <c r="F544" s="1"/>
  <c r="F545" s="1"/>
  <c r="F546" s="1"/>
  <c r="F547" s="1"/>
  <c r="F548" s="1"/>
  <c r="F549" s="1"/>
  <c r="F550" s="1"/>
  <c r="F551" s="1"/>
  <c r="F552" s="1"/>
  <c r="F553" s="1"/>
  <c r="F554" s="1"/>
  <c r="F555" s="1"/>
  <c r="F556" s="1"/>
  <c r="F557" s="1"/>
  <c r="F558" s="1"/>
  <c r="F559" s="1"/>
  <c r="F560" s="1"/>
  <c r="F561" s="1"/>
  <c r="F562" s="1"/>
  <c r="F563" s="1"/>
  <c r="F564" s="1"/>
  <c r="F565" s="1"/>
  <c r="F566" s="1"/>
  <c r="F567" s="1"/>
  <c r="F568" s="1"/>
  <c r="F569" s="1"/>
  <c r="F570" s="1"/>
  <c r="F571" s="1"/>
  <c r="F572" s="1"/>
  <c r="F573" s="1"/>
  <c r="F574" s="1"/>
  <c r="F575" s="1"/>
  <c r="F576" s="1"/>
  <c r="F577" s="1"/>
  <c r="F578" s="1"/>
  <c r="F579" s="1"/>
  <c r="F589" s="1"/>
  <c r="F580"/>
  <c r="F661" l="1"/>
  <c r="F590"/>
  <c r="F591" s="1"/>
  <c r="F592" s="1"/>
  <c r="F593" s="1"/>
  <c r="F594" s="1"/>
  <c r="F595" s="1"/>
  <c r="F596" s="1"/>
  <c r="F597" s="1"/>
  <c r="F598" s="1"/>
  <c r="F599" s="1"/>
  <c r="F600" s="1"/>
  <c r="F601" s="1"/>
  <c r="F602" s="1"/>
  <c r="F603" s="1"/>
  <c r="F604" s="1"/>
  <c r="F605" s="1"/>
  <c r="F606" s="1"/>
  <c r="F607" s="1"/>
  <c r="F608" s="1"/>
  <c r="F609" s="1"/>
  <c r="F610" s="1"/>
  <c r="F611" s="1"/>
  <c r="F612" s="1"/>
  <c r="F613" s="1"/>
  <c r="F614" s="1"/>
  <c r="F615" s="1"/>
  <c r="F616" s="1"/>
  <c r="F617" s="1"/>
  <c r="F618" s="1"/>
  <c r="F619" s="1"/>
  <c r="F620" s="1"/>
  <c r="F621" s="1"/>
  <c r="F622" s="1"/>
  <c r="F623" s="1"/>
  <c r="F624" s="1"/>
  <c r="F625" s="1"/>
  <c r="F626" s="1"/>
  <c r="F627" s="1"/>
  <c r="F628" s="1"/>
  <c r="F629" s="1"/>
  <c r="F630" s="1"/>
  <c r="F631" s="1"/>
  <c r="F632" s="1"/>
  <c r="F633" s="1"/>
  <c r="F634" s="1"/>
  <c r="F635" s="1"/>
  <c r="F636" s="1"/>
  <c r="F637" s="1"/>
  <c r="F638" s="1"/>
  <c r="F639" s="1"/>
  <c r="F640" s="1"/>
  <c r="F641" s="1"/>
  <c r="F642" s="1"/>
  <c r="F643" s="1"/>
  <c r="F644" s="1"/>
  <c r="F645" s="1"/>
  <c r="F646" s="1"/>
  <c r="F647" s="1"/>
  <c r="F648" s="1"/>
  <c r="F649" s="1"/>
  <c r="F650" s="1"/>
  <c r="F651" s="1"/>
  <c r="F652" s="1"/>
  <c r="F653" s="1"/>
  <c r="F654" s="1"/>
  <c r="F655" s="1"/>
  <c r="F656" s="1"/>
  <c r="F657" s="1"/>
  <c r="F658" s="1"/>
  <c r="F659" s="1"/>
  <c r="F660" s="1"/>
  <c r="F670" s="1"/>
  <c r="F671" l="1"/>
  <c r="F672" s="1"/>
  <c r="F673" s="1"/>
  <c r="F674" s="1"/>
  <c r="F675" s="1"/>
  <c r="F676" s="1"/>
  <c r="F677" s="1"/>
  <c r="F678" s="1"/>
  <c r="F679" s="1"/>
  <c r="F680" s="1"/>
  <c r="F681" s="1"/>
  <c r="F682" s="1"/>
  <c r="F683" s="1"/>
  <c r="F684" s="1"/>
  <c r="F685" s="1"/>
  <c r="F686" s="1"/>
  <c r="F687" s="1"/>
  <c r="F688" s="1"/>
  <c r="F689" s="1"/>
  <c r="F690" s="1"/>
  <c r="F691" s="1"/>
  <c r="F692" s="1"/>
  <c r="F693" s="1"/>
  <c r="F694" s="1"/>
  <c r="F695" s="1"/>
  <c r="F696" s="1"/>
  <c r="F697" s="1"/>
  <c r="F698" s="1"/>
  <c r="F699" s="1"/>
  <c r="F700" s="1"/>
  <c r="F701" s="1"/>
  <c r="F702" s="1"/>
  <c r="F703" s="1"/>
  <c r="F704" s="1"/>
  <c r="F705" s="1"/>
  <c r="F706" s="1"/>
  <c r="F707" s="1"/>
  <c r="F708" s="1"/>
  <c r="F709" s="1"/>
  <c r="F710" s="1"/>
  <c r="F711" s="1"/>
  <c r="F712" s="1"/>
  <c r="F713" s="1"/>
  <c r="F714" s="1"/>
  <c r="F715" s="1"/>
  <c r="F716" s="1"/>
  <c r="F717" s="1"/>
  <c r="F718" s="1"/>
  <c r="F719" s="1"/>
  <c r="F720" s="1"/>
  <c r="F721" s="1"/>
  <c r="F722" s="1"/>
  <c r="F723" s="1"/>
  <c r="F724" s="1"/>
  <c r="F725" s="1"/>
  <c r="F726" s="1"/>
  <c r="F727" s="1"/>
  <c r="F728" s="1"/>
  <c r="F729" s="1"/>
  <c r="F730" s="1"/>
  <c r="F731" s="1"/>
  <c r="F732" s="1"/>
  <c r="F733" s="1"/>
  <c r="F734" s="1"/>
  <c r="F735" s="1"/>
  <c r="F736" s="1"/>
  <c r="F737" s="1"/>
  <c r="F738" s="1"/>
  <c r="F739" s="1"/>
  <c r="F740" s="1"/>
  <c r="F741" s="1"/>
  <c r="F754" s="1"/>
  <c r="F742"/>
  <c r="F755" l="1"/>
  <c r="F756" s="1"/>
  <c r="F757" s="1"/>
  <c r="F758" s="1"/>
  <c r="F759" s="1"/>
  <c r="F760" s="1"/>
  <c r="F761" s="1"/>
  <c r="F762" s="1"/>
  <c r="F763" s="1"/>
  <c r="F764" s="1"/>
  <c r="F765" s="1"/>
  <c r="F766" s="1"/>
  <c r="F767" s="1"/>
  <c r="F768" s="1"/>
  <c r="F769" s="1"/>
  <c r="F770" s="1"/>
  <c r="F771" s="1"/>
  <c r="F772" s="1"/>
  <c r="F773" s="1"/>
  <c r="F774" s="1"/>
  <c r="F775" s="1"/>
  <c r="F776" s="1"/>
  <c r="F777" s="1"/>
  <c r="F778" s="1"/>
  <c r="F779" s="1"/>
  <c r="F780" s="1"/>
  <c r="F781" s="1"/>
  <c r="F782" s="1"/>
  <c r="F783" s="1"/>
  <c r="F784" s="1"/>
  <c r="F785" s="1"/>
  <c r="F786" s="1"/>
  <c r="F787" s="1"/>
  <c r="F788" s="1"/>
  <c r="F789" s="1"/>
  <c r="F790" s="1"/>
  <c r="F791" s="1"/>
  <c r="F792" s="1"/>
  <c r="F793" s="1"/>
  <c r="F794" s="1"/>
  <c r="F795" s="1"/>
  <c r="F796" s="1"/>
  <c r="F797" s="1"/>
  <c r="F798" s="1"/>
  <c r="F799" s="1"/>
  <c r="F800" s="1"/>
  <c r="F801" s="1"/>
  <c r="F802" s="1"/>
  <c r="F803" s="1"/>
  <c r="F804" s="1"/>
  <c r="F805" s="1"/>
  <c r="F806" s="1"/>
  <c r="F807" s="1"/>
  <c r="F808" s="1"/>
  <c r="F809" s="1"/>
  <c r="F810" s="1"/>
  <c r="F811" s="1"/>
  <c r="F812" s="1"/>
  <c r="F813" s="1"/>
  <c r="F814" s="1"/>
  <c r="F815" s="1"/>
  <c r="F816" s="1"/>
  <c r="F817" s="1"/>
  <c r="F818" s="1"/>
  <c r="F819" s="1"/>
  <c r="F820" s="1"/>
  <c r="F831" s="1"/>
  <c r="F821"/>
  <c r="F926" l="1"/>
  <c r="F832"/>
  <c r="F833" s="1"/>
  <c r="F834" s="1"/>
  <c r="F835" s="1"/>
  <c r="F836" s="1"/>
  <c r="F837" s="1"/>
  <c r="F838" s="1"/>
  <c r="F839" s="1"/>
  <c r="F840" s="1"/>
  <c r="F841" s="1"/>
  <c r="F842" s="1"/>
  <c r="F843" s="1"/>
  <c r="F844" s="1"/>
  <c r="F845" s="1"/>
  <c r="F846" s="1"/>
  <c r="F847" s="1"/>
  <c r="F848" s="1"/>
  <c r="F849" s="1"/>
  <c r="F850" s="1"/>
  <c r="F851" s="1"/>
  <c r="F852" s="1"/>
  <c r="F853" s="1"/>
  <c r="F854" s="1"/>
  <c r="F855" s="1"/>
  <c r="F856" s="1"/>
  <c r="F857" s="1"/>
  <c r="F858" s="1"/>
  <c r="F859" s="1"/>
  <c r="F860" s="1"/>
  <c r="F861" s="1"/>
  <c r="F862" s="1"/>
  <c r="F863" s="1"/>
  <c r="F864" s="1"/>
  <c r="F865" s="1"/>
  <c r="F866" s="1"/>
  <c r="F867" s="1"/>
  <c r="F868" s="1"/>
  <c r="F869" s="1"/>
  <c r="F870" s="1"/>
  <c r="F871" s="1"/>
  <c r="F872" s="1"/>
  <c r="F873" s="1"/>
  <c r="F874" s="1"/>
  <c r="F875" s="1"/>
  <c r="F876" s="1"/>
  <c r="F877" s="1"/>
  <c r="F878" s="1"/>
  <c r="F879" s="1"/>
  <c r="F880" s="1"/>
  <c r="F881" s="1"/>
  <c r="F882" s="1"/>
  <c r="F883" s="1"/>
  <c r="F884" s="1"/>
  <c r="F885" s="1"/>
  <c r="F886" s="1"/>
  <c r="F887" s="1"/>
  <c r="F888" s="1"/>
  <c r="F889" s="1"/>
  <c r="F890" s="1"/>
  <c r="F891" s="1"/>
  <c r="F892" s="1"/>
  <c r="F893" s="1"/>
  <c r="F894" s="1"/>
  <c r="F895" s="1"/>
  <c r="F896" s="1"/>
  <c r="F897" s="1"/>
  <c r="F898" s="1"/>
  <c r="F899" s="1"/>
  <c r="F900" s="1"/>
  <c r="F901" s="1"/>
  <c r="F902" s="1"/>
  <c r="F903" s="1"/>
  <c r="F904" s="1"/>
  <c r="F905" s="1"/>
  <c r="F906" s="1"/>
  <c r="F907" s="1"/>
  <c r="F908" s="1"/>
  <c r="F909" s="1"/>
  <c r="F910" s="1"/>
  <c r="F911" s="1"/>
  <c r="F912" s="1"/>
  <c r="F913" s="1"/>
  <c r="F914" s="1"/>
  <c r="F915" s="1"/>
  <c r="F916" s="1"/>
  <c r="F917" s="1"/>
  <c r="F918" s="1"/>
  <c r="F919" s="1"/>
  <c r="F920" s="1"/>
  <c r="F921" s="1"/>
  <c r="F922" s="1"/>
  <c r="F923" s="1"/>
  <c r="F924" s="1"/>
  <c r="F925" s="1"/>
  <c r="F936" s="1"/>
  <c r="F937" l="1"/>
  <c r="F938" s="1"/>
  <c r="F939" s="1"/>
  <c r="F940" s="1"/>
  <c r="F941" s="1"/>
  <c r="F942" s="1"/>
  <c r="F943" s="1"/>
  <c r="F944" s="1"/>
  <c r="F945" s="1"/>
  <c r="F946" s="1"/>
  <c r="F947" s="1"/>
  <c r="F948" s="1"/>
  <c r="F949" s="1"/>
  <c r="F950" s="1"/>
  <c r="F951" s="1"/>
  <c r="F952" s="1"/>
  <c r="F953" s="1"/>
  <c r="F954" s="1"/>
  <c r="F955" s="1"/>
  <c r="F956" s="1"/>
  <c r="F957" s="1"/>
  <c r="F958" s="1"/>
  <c r="F959" s="1"/>
  <c r="F960" s="1"/>
  <c r="F961" s="1"/>
  <c r="F962" s="1"/>
  <c r="F963" s="1"/>
  <c r="F964" s="1"/>
  <c r="F965" s="1"/>
  <c r="F966" s="1"/>
  <c r="F967" s="1"/>
  <c r="F968" s="1"/>
  <c r="F969" s="1"/>
  <c r="F970" s="1"/>
  <c r="F971" s="1"/>
  <c r="F972" s="1"/>
  <c r="F973" s="1"/>
  <c r="F974" s="1"/>
  <c r="F975" s="1"/>
  <c r="F976" s="1"/>
  <c r="F977" s="1"/>
  <c r="F978" s="1"/>
  <c r="F979" s="1"/>
  <c r="F980" s="1"/>
  <c r="F981" s="1"/>
  <c r="F982" s="1"/>
  <c r="F983" s="1"/>
  <c r="F984" s="1"/>
  <c r="F985" s="1"/>
  <c r="F986" s="1"/>
  <c r="F987" s="1"/>
  <c r="F988" s="1"/>
  <c r="F989" s="1"/>
  <c r="F990" s="1"/>
  <c r="F991" s="1"/>
  <c r="F992" s="1"/>
  <c r="F993" s="1"/>
  <c r="F994" s="1"/>
  <c r="F995" s="1"/>
  <c r="F996" s="1"/>
  <c r="F997" s="1"/>
  <c r="F998" s="1"/>
  <c r="F999" s="1"/>
  <c r="F1000" s="1"/>
  <c r="F1001" s="1"/>
  <c r="F1002" s="1"/>
  <c r="F1003" s="1"/>
  <c r="F1004" s="1"/>
  <c r="F1005" s="1"/>
  <c r="F1006" s="1"/>
  <c r="F1007" s="1"/>
  <c r="F1008" s="1"/>
  <c r="F1009" s="1"/>
  <c r="F1010" s="1"/>
  <c r="F1011" s="1"/>
  <c r="F1012" s="1"/>
  <c r="F1013" s="1"/>
  <c r="F1014" s="1"/>
  <c r="F1015" s="1"/>
  <c r="F1016" s="1"/>
  <c r="F1017" s="1"/>
  <c r="F1018" s="1"/>
  <c r="F1019" s="1"/>
  <c r="F1020" s="1"/>
  <c r="F1021" s="1"/>
  <c r="F1022" s="1"/>
  <c r="F1023" s="1"/>
  <c r="F1024" s="1"/>
  <c r="F1025" s="1"/>
  <c r="F1026" s="1"/>
  <c r="F1027" s="1"/>
  <c r="F1028" s="1"/>
  <c r="F1029" s="1"/>
  <c r="F1030" s="1"/>
  <c r="F1031" s="1"/>
  <c r="F1032" s="1"/>
  <c r="F1033" s="1"/>
  <c r="F1034" s="1"/>
  <c r="F1035" s="1"/>
  <c r="F1036" s="1"/>
  <c r="F1037" s="1"/>
  <c r="F1038" s="1"/>
  <c r="F1039" s="1"/>
  <c r="F1040" s="1"/>
  <c r="F1041" s="1"/>
  <c r="F1042" s="1"/>
  <c r="F1043" s="1"/>
  <c r="F1044" s="1"/>
  <c r="F1045" s="1"/>
  <c r="F1046" s="1"/>
  <c r="F6" i="3" s="1"/>
  <c r="F1047" i="2"/>
  <c r="F7" i="3" l="1"/>
  <c r="F8" s="1"/>
  <c r="F9" s="1"/>
  <c r="F10" s="1"/>
  <c r="F11" s="1"/>
  <c r="F12" s="1"/>
  <c r="F13" s="1"/>
  <c r="F14" s="1"/>
  <c r="F15" s="1"/>
  <c r="F16" s="1"/>
  <c r="F17" s="1"/>
  <c r="F18" s="1"/>
  <c r="F19" s="1"/>
  <c r="F20" s="1"/>
  <c r="F21" s="1"/>
  <c r="F22" s="1"/>
  <c r="F23" s="1"/>
  <c r="F24" s="1"/>
  <c r="F25" s="1"/>
  <c r="F26" s="1"/>
  <c r="F27" s="1"/>
  <c r="F28" s="1"/>
  <c r="F29" s="1"/>
  <c r="F30" s="1"/>
  <c r="F31" s="1"/>
  <c r="F32" s="1"/>
  <c r="F33" s="1"/>
  <c r="F34" s="1"/>
  <c r="F35" s="1"/>
  <c r="F36" s="1"/>
  <c r="F37" s="1"/>
  <c r="F38" s="1"/>
  <c r="F39" s="1"/>
  <c r="F40" s="1"/>
  <c r="F41" s="1"/>
  <c r="F42" s="1"/>
  <c r="F43" s="1"/>
  <c r="F44" s="1"/>
  <c r="F45" s="1"/>
  <c r="F46" s="1"/>
  <c r="F47" s="1"/>
  <c r="F48" s="1"/>
  <c r="F49" s="1"/>
  <c r="F50" s="1"/>
  <c r="F51" s="1"/>
  <c r="F52" s="1"/>
  <c r="F53" s="1"/>
  <c r="F54" s="1"/>
  <c r="F55" s="1"/>
  <c r="F56" s="1"/>
  <c r="F57" s="1"/>
  <c r="F58" s="1"/>
  <c r="F59" s="1"/>
  <c r="F60" s="1"/>
  <c r="F61" s="1"/>
  <c r="F62" s="1"/>
  <c r="F63" s="1"/>
  <c r="F64" s="1"/>
  <c r="F65" s="1"/>
  <c r="F66" s="1"/>
  <c r="F67" s="1"/>
  <c r="F68" s="1"/>
  <c r="F69" s="1"/>
  <c r="F70" s="1"/>
  <c r="F71" s="1"/>
  <c r="F72" s="1"/>
  <c r="F73" s="1"/>
  <c r="F74" s="1"/>
  <c r="F75" s="1"/>
  <c r="F84" s="1"/>
  <c r="F76"/>
  <c r="F85" l="1"/>
  <c r="F86" s="1"/>
  <c r="F87" s="1"/>
  <c r="F88" s="1"/>
  <c r="F89" s="1"/>
  <c r="F90" s="1"/>
  <c r="F91" s="1"/>
  <c r="F92" s="1"/>
  <c r="F93" s="1"/>
  <c r="F94" s="1"/>
  <c r="F95" s="1"/>
  <c r="F96" s="1"/>
  <c r="F97" s="1"/>
  <c r="F98" s="1"/>
  <c r="F99" s="1"/>
  <c r="F100" s="1"/>
  <c r="F101" s="1"/>
  <c r="F102" s="1"/>
  <c r="F103" s="1"/>
  <c r="F104" s="1"/>
  <c r="F105" s="1"/>
  <c r="F106" s="1"/>
  <c r="F107" s="1"/>
  <c r="F108" s="1"/>
  <c r="F109" s="1"/>
  <c r="F110" s="1"/>
  <c r="F111" s="1"/>
  <c r="F112" s="1"/>
  <c r="F113" s="1"/>
  <c r="F114" s="1"/>
  <c r="F115" s="1"/>
  <c r="F116" s="1"/>
  <c r="F117" s="1"/>
  <c r="F118" s="1"/>
  <c r="F119" s="1"/>
  <c r="F120" s="1"/>
  <c r="F121" s="1"/>
  <c r="F122" s="1"/>
  <c r="F123" s="1"/>
  <c r="F124" s="1"/>
  <c r="F125" s="1"/>
  <c r="F126" s="1"/>
  <c r="F127" s="1"/>
  <c r="F128" s="1"/>
  <c r="F129" s="1"/>
  <c r="F130" s="1"/>
  <c r="F131" s="1"/>
  <c r="F132" s="1"/>
  <c r="F133" s="1"/>
  <c r="F134" s="1"/>
  <c r="F135" s="1"/>
  <c r="F136" s="1"/>
  <c r="F137" s="1"/>
  <c r="F138" s="1"/>
  <c r="F139" s="1"/>
  <c r="F140" s="1"/>
  <c r="F141" s="1"/>
  <c r="F142" s="1"/>
  <c r="F143" s="1"/>
  <c r="F144" s="1"/>
  <c r="F145" s="1"/>
  <c r="F146" s="1"/>
  <c r="F147" s="1"/>
  <c r="F148" s="1"/>
  <c r="F149" s="1"/>
  <c r="F150" s="1"/>
  <c r="F151" s="1"/>
  <c r="F152" s="1"/>
  <c r="F153" s="1"/>
  <c r="F154" s="1"/>
  <c r="F155" s="1"/>
  <c r="F156" s="1"/>
  <c r="F157" s="1"/>
  <c r="F158" s="1"/>
  <c r="F159" s="1"/>
  <c r="F160" s="1"/>
  <c r="F161" s="1"/>
  <c r="F162" s="1"/>
  <c r="F163" s="1"/>
  <c r="F164" s="1"/>
  <c r="F165" s="1"/>
  <c r="F166" s="1"/>
  <c r="F167" s="1"/>
  <c r="F168" s="1"/>
  <c r="F169" s="1"/>
  <c r="F170" s="1"/>
  <c r="F171" s="1"/>
  <c r="F172" s="1"/>
  <c r="F173"/>
  <c r="F181" s="1"/>
  <c r="F182" l="1"/>
  <c r="F183" s="1"/>
  <c r="F184" s="1"/>
  <c r="F185" s="1"/>
  <c r="F186" s="1"/>
  <c r="F187" s="1"/>
  <c r="F188" s="1"/>
  <c r="F189" s="1"/>
  <c r="F190" s="1"/>
  <c r="F191" s="1"/>
  <c r="F192" s="1"/>
  <c r="F193" s="1"/>
  <c r="F194" s="1"/>
  <c r="F195" s="1"/>
  <c r="F196" s="1"/>
  <c r="F197" s="1"/>
  <c r="F198" s="1"/>
  <c r="F199" s="1"/>
  <c r="F200" s="1"/>
  <c r="F201" s="1"/>
  <c r="F202" s="1"/>
  <c r="F203" s="1"/>
  <c r="F204" s="1"/>
  <c r="F205" s="1"/>
  <c r="F206" s="1"/>
  <c r="F207" s="1"/>
  <c r="F208" s="1"/>
  <c r="F209" s="1"/>
  <c r="F211" s="1"/>
  <c r="F212" s="1"/>
  <c r="F213" s="1"/>
  <c r="F214" s="1"/>
  <c r="F215" s="1"/>
  <c r="F216" s="1"/>
  <c r="F217" s="1"/>
  <c r="F218" s="1"/>
  <c r="F219" s="1"/>
  <c r="F220" s="1"/>
  <c r="F221" s="1"/>
  <c r="F222" s="1"/>
  <c r="F223" s="1"/>
  <c r="F224" s="1"/>
  <c r="F225" s="1"/>
  <c r="F226" s="1"/>
  <c r="F227" s="1"/>
  <c r="F228" s="1"/>
  <c r="F229" s="1"/>
  <c r="F230" s="1"/>
  <c r="F231" s="1"/>
  <c r="F232" s="1"/>
  <c r="F233" s="1"/>
  <c r="F234" s="1"/>
  <c r="F235" s="1"/>
  <c r="F236" s="1"/>
  <c r="F237" s="1"/>
  <c r="F238" s="1"/>
  <c r="F239" s="1"/>
  <c r="F240" s="1"/>
  <c r="F241" s="1"/>
  <c r="F242" s="1"/>
  <c r="F243" s="1"/>
  <c r="F244" s="1"/>
  <c r="F245" s="1"/>
  <c r="F246" s="1"/>
  <c r="F247" s="1"/>
  <c r="F248" s="1"/>
  <c r="F249" s="1"/>
  <c r="F250" s="1"/>
  <c r="F251" s="1"/>
  <c r="F252" s="1"/>
  <c r="F253" s="1"/>
  <c r="F254" s="1"/>
  <c r="F255" s="1"/>
  <c r="F256" s="1"/>
  <c r="F257" s="1"/>
  <c r="F258" s="1"/>
  <c r="F259" s="1"/>
  <c r="F260" s="1"/>
  <c r="F261" s="1"/>
  <c r="F262" s="1"/>
  <c r="F263" s="1"/>
  <c r="F264" s="1"/>
  <c r="F265" s="1"/>
  <c r="F266" s="1"/>
  <c r="F267" s="1"/>
  <c r="F268" s="1"/>
  <c r="F269" s="1"/>
  <c r="F270" s="1"/>
  <c r="F271" s="1"/>
  <c r="F272" s="1"/>
  <c r="F273" s="1"/>
  <c r="F274" s="1"/>
  <c r="F275" s="1"/>
  <c r="F276" s="1"/>
  <c r="F277" s="1"/>
  <c r="F278" s="1"/>
  <c r="F279" s="1"/>
  <c r="F280" s="1"/>
  <c r="F281" s="1"/>
  <c r="F282" s="1"/>
  <c r="F283" s="1"/>
  <c r="F284" s="1"/>
  <c r="F285" s="1"/>
  <c r="F286" s="1"/>
  <c r="F287" s="1"/>
  <c r="F288" s="1"/>
  <c r="F289" s="1"/>
  <c r="F290" s="1"/>
  <c r="F291" s="1"/>
  <c r="F292" s="1"/>
  <c r="F293" s="1"/>
  <c r="F294" s="1"/>
  <c r="F295" s="1"/>
  <c r="F296" s="1"/>
  <c r="F297" s="1"/>
  <c r="F298" s="1"/>
  <c r="F299" s="1"/>
  <c r="F300" s="1"/>
  <c r="F301" s="1"/>
  <c r="F302" s="1"/>
  <c r="F303"/>
  <c r="F311" s="1"/>
  <c r="F388" l="1"/>
  <c r="F396" s="1"/>
  <c r="F312"/>
  <c r="F313" s="1"/>
  <c r="F314" s="1"/>
  <c r="F315" s="1"/>
  <c r="F316" s="1"/>
  <c r="F317" s="1"/>
  <c r="F318" s="1"/>
  <c r="F319" s="1"/>
  <c r="F320" s="1"/>
  <c r="F321" s="1"/>
  <c r="F322" s="1"/>
  <c r="F323" s="1"/>
  <c r="F324" s="1"/>
  <c r="F325" s="1"/>
  <c r="F326" s="1"/>
  <c r="F327" s="1"/>
  <c r="F328" s="1"/>
  <c r="F329" s="1"/>
  <c r="F330" s="1"/>
  <c r="F331" s="1"/>
  <c r="F332" s="1"/>
  <c r="F333" s="1"/>
  <c r="F334" s="1"/>
  <c r="F335" s="1"/>
  <c r="F336" s="1"/>
  <c r="F337" s="1"/>
  <c r="F338" s="1"/>
  <c r="F339" s="1"/>
  <c r="F340" s="1"/>
  <c r="F341" s="1"/>
  <c r="F342" s="1"/>
  <c r="F343" s="1"/>
  <c r="F344" s="1"/>
  <c r="F345" s="1"/>
  <c r="F346" s="1"/>
  <c r="F347" s="1"/>
  <c r="F348" s="1"/>
  <c r="F349" s="1"/>
  <c r="F350" s="1"/>
  <c r="F351" s="1"/>
  <c r="F352" s="1"/>
  <c r="F353" s="1"/>
  <c r="F354" s="1"/>
  <c r="F355" s="1"/>
  <c r="F356" s="1"/>
  <c r="F357" s="1"/>
  <c r="F358" s="1"/>
  <c r="F359" s="1"/>
  <c r="F360" s="1"/>
  <c r="F361" s="1"/>
  <c r="F362" s="1"/>
  <c r="F363" s="1"/>
  <c r="F364" s="1"/>
  <c r="F365" s="1"/>
  <c r="F366" s="1"/>
  <c r="F367" s="1"/>
  <c r="F368" s="1"/>
  <c r="F369" s="1"/>
  <c r="F370" s="1"/>
  <c r="F371" s="1"/>
  <c r="F372" s="1"/>
  <c r="F373" s="1"/>
  <c r="F374" s="1"/>
  <c r="F375" s="1"/>
  <c r="F376" s="1"/>
  <c r="F377" s="1"/>
  <c r="F378" s="1"/>
  <c r="F379" s="1"/>
  <c r="F380" s="1"/>
  <c r="F381" s="1"/>
  <c r="F382" s="1"/>
  <c r="F383" s="1"/>
  <c r="F384" s="1"/>
  <c r="F385" s="1"/>
  <c r="F386" s="1"/>
  <c r="F387" s="1"/>
  <c r="F397" l="1"/>
  <c r="F398" s="1"/>
  <c r="F399" s="1"/>
  <c r="F400" s="1"/>
  <c r="F401" s="1"/>
  <c r="F402" s="1"/>
  <c r="F403" s="1"/>
  <c r="F404" s="1"/>
  <c r="F405" s="1"/>
  <c r="F406" s="1"/>
  <c r="F407" s="1"/>
  <c r="F408" s="1"/>
  <c r="F409" s="1"/>
  <c r="F410" s="1"/>
  <c r="F411" s="1"/>
  <c r="F412" s="1"/>
  <c r="F413" s="1"/>
  <c r="F414" s="1"/>
  <c r="F415" s="1"/>
  <c r="F416" s="1"/>
  <c r="F417" s="1"/>
  <c r="F418" s="1"/>
  <c r="F419" s="1"/>
  <c r="F420" s="1"/>
  <c r="F421" s="1"/>
  <c r="F422" s="1"/>
  <c r="F423" s="1"/>
  <c r="F424" s="1"/>
  <c r="F425" s="1"/>
  <c r="F426" s="1"/>
  <c r="F427" s="1"/>
  <c r="F428" s="1"/>
  <c r="F429" s="1"/>
  <c r="F430" s="1"/>
  <c r="F431" s="1"/>
  <c r="F432" s="1"/>
  <c r="F433" s="1"/>
  <c r="F434" s="1"/>
  <c r="F435" s="1"/>
  <c r="F436" s="1"/>
  <c r="F437" s="1"/>
  <c r="F438" s="1"/>
  <c r="F439" s="1"/>
  <c r="F440" s="1"/>
  <c r="F441" s="1"/>
  <c r="F442" s="1"/>
  <c r="F443" s="1"/>
  <c r="F444" s="1"/>
  <c r="F445" s="1"/>
  <c r="F446" s="1"/>
  <c r="F447" s="1"/>
  <c r="F448" s="1"/>
  <c r="F449" s="1"/>
  <c r="F450" s="1"/>
  <c r="F451" s="1"/>
  <c r="F452" s="1"/>
  <c r="F453" s="1"/>
  <c r="F454" s="1"/>
  <c r="F455" s="1"/>
  <c r="F456" s="1"/>
  <c r="F457" s="1"/>
  <c r="F458" s="1"/>
  <c r="F459" s="1"/>
  <c r="F460" s="1"/>
  <c r="F461" s="1"/>
  <c r="F462" s="1"/>
  <c r="F463" s="1"/>
  <c r="F464" s="1"/>
  <c r="F465" s="1"/>
  <c r="F466" s="1"/>
  <c r="F467" s="1"/>
  <c r="F468" s="1"/>
  <c r="F469" s="1"/>
  <c r="F470" s="1"/>
  <c r="F471" s="1"/>
  <c r="F472" s="1"/>
  <c r="F473" s="1"/>
  <c r="F474" s="1"/>
  <c r="F475" s="1"/>
  <c r="F476" s="1"/>
  <c r="F477" s="1"/>
  <c r="F478" s="1"/>
  <c r="F479"/>
  <c r="F487" s="1"/>
  <c r="F588" l="1"/>
  <c r="F596" s="1"/>
  <c r="F488"/>
  <c r="F489" s="1"/>
  <c r="F490" s="1"/>
  <c r="F491" s="1"/>
  <c r="F492" s="1"/>
  <c r="F493" s="1"/>
  <c r="F494" s="1"/>
  <c r="F495" s="1"/>
  <c r="F496" s="1"/>
  <c r="F497" s="1"/>
  <c r="F498" s="1"/>
  <c r="F499" s="1"/>
  <c r="F500" s="1"/>
  <c r="F501" s="1"/>
  <c r="F502" s="1"/>
  <c r="F503" s="1"/>
  <c r="F504" s="1"/>
  <c r="F505" s="1"/>
  <c r="F506" s="1"/>
  <c r="F507" s="1"/>
  <c r="F508" s="1"/>
  <c r="F509" s="1"/>
  <c r="F510" s="1"/>
  <c r="F511" s="1"/>
  <c r="F512" s="1"/>
  <c r="F513" s="1"/>
  <c r="F514" s="1"/>
  <c r="F515" s="1"/>
  <c r="F516" s="1"/>
  <c r="F517" s="1"/>
  <c r="F518" s="1"/>
  <c r="F519" s="1"/>
  <c r="F520" s="1"/>
  <c r="F521" s="1"/>
  <c r="F522" s="1"/>
  <c r="F523" s="1"/>
  <c r="F524" s="1"/>
  <c r="F525" s="1"/>
  <c r="F526" s="1"/>
  <c r="F527" s="1"/>
  <c r="F528" s="1"/>
  <c r="F529" s="1"/>
  <c r="F530" s="1"/>
  <c r="F531" s="1"/>
  <c r="F532" s="1"/>
  <c r="F533" s="1"/>
  <c r="F534" s="1"/>
  <c r="F535" s="1"/>
  <c r="F536" s="1"/>
  <c r="F537" s="1"/>
  <c r="F538" s="1"/>
  <c r="F539" s="1"/>
  <c r="F540" s="1"/>
  <c r="F541" s="1"/>
  <c r="F542" s="1"/>
  <c r="F543" s="1"/>
  <c r="F544" s="1"/>
  <c r="F545" s="1"/>
  <c r="F546" s="1"/>
  <c r="F547" s="1"/>
  <c r="F548" s="1"/>
  <c r="F549" s="1"/>
  <c r="F550" s="1"/>
  <c r="F551" s="1"/>
  <c r="F552" s="1"/>
  <c r="F553" s="1"/>
  <c r="F554" s="1"/>
  <c r="F555" s="1"/>
  <c r="F556" s="1"/>
  <c r="F557" s="1"/>
  <c r="F558" s="1"/>
  <c r="F559" s="1"/>
  <c r="F560" s="1"/>
  <c r="F561" s="1"/>
  <c r="F562" s="1"/>
  <c r="F563" s="1"/>
  <c r="F564" s="1"/>
  <c r="F565" s="1"/>
  <c r="F566" s="1"/>
  <c r="F567" s="1"/>
  <c r="F568" s="1"/>
  <c r="F569" s="1"/>
  <c r="F570" s="1"/>
  <c r="F571" s="1"/>
  <c r="F572" s="1"/>
  <c r="F573" s="1"/>
  <c r="F574" s="1"/>
  <c r="F575" s="1"/>
  <c r="F576" s="1"/>
  <c r="F577" s="1"/>
  <c r="F578" s="1"/>
  <c r="F579" s="1"/>
  <c r="F580" s="1"/>
  <c r="F581" s="1"/>
  <c r="F582" s="1"/>
  <c r="F583" s="1"/>
  <c r="F584" s="1"/>
  <c r="F585" s="1"/>
  <c r="F586" s="1"/>
  <c r="F587" s="1"/>
  <c r="F597" l="1"/>
  <c r="F598" s="1"/>
  <c r="F599" s="1"/>
  <c r="F600" s="1"/>
  <c r="F601" s="1"/>
  <c r="F602" s="1"/>
  <c r="F603" s="1"/>
  <c r="F604" s="1"/>
  <c r="F605" s="1"/>
  <c r="F606" s="1"/>
  <c r="F607" s="1"/>
  <c r="F608" s="1"/>
  <c r="F609" s="1"/>
  <c r="F610" s="1"/>
  <c r="F611" s="1"/>
  <c r="F612" s="1"/>
  <c r="F613" s="1"/>
  <c r="F614" s="1"/>
  <c r="F615" s="1"/>
  <c r="F616" s="1"/>
  <c r="F617" s="1"/>
  <c r="F618" s="1"/>
  <c r="F619" s="1"/>
  <c r="F620" s="1"/>
  <c r="F621" s="1"/>
  <c r="F622" s="1"/>
  <c r="F623" s="1"/>
  <c r="F624" s="1"/>
  <c r="F625" s="1"/>
  <c r="F626" s="1"/>
  <c r="F627" s="1"/>
  <c r="F628" s="1"/>
  <c r="F629" s="1"/>
  <c r="F630" s="1"/>
  <c r="F631" s="1"/>
  <c r="F632" s="1"/>
  <c r="F633" s="1"/>
  <c r="F634" s="1"/>
  <c r="F635" s="1"/>
  <c r="F636" s="1"/>
  <c r="F637" s="1"/>
  <c r="F638" s="1"/>
  <c r="F639" s="1"/>
  <c r="F640" s="1"/>
  <c r="F641" s="1"/>
  <c r="F642" s="1"/>
  <c r="F643" s="1"/>
  <c r="F644" s="1"/>
  <c r="F645" s="1"/>
  <c r="F646" s="1"/>
  <c r="F647" s="1"/>
  <c r="F648" s="1"/>
  <c r="F649" s="1"/>
  <c r="F650" s="1"/>
  <c r="F651" s="1"/>
  <c r="F652" s="1"/>
  <c r="F653" s="1"/>
  <c r="F654" s="1"/>
  <c r="F655" s="1"/>
  <c r="F656" s="1"/>
  <c r="F657" s="1"/>
  <c r="F658" s="1"/>
  <c r="F659" s="1"/>
  <c r="F660" s="1"/>
  <c r="F661" s="1"/>
  <c r="F662" s="1"/>
  <c r="F663" s="1"/>
  <c r="F664" s="1"/>
  <c r="F665" s="1"/>
  <c r="F666" s="1"/>
  <c r="F667" s="1"/>
  <c r="F668" s="1"/>
  <c r="F669" s="1"/>
  <c r="F670" s="1"/>
  <c r="F671" s="1"/>
  <c r="F672" s="1"/>
  <c r="F673" s="1"/>
  <c r="F674" s="1"/>
  <c r="F675"/>
  <c r="F683" s="1"/>
  <c r="F684" l="1"/>
  <c r="F685" s="1"/>
  <c r="F686" s="1"/>
  <c r="F687" s="1"/>
  <c r="F688" s="1"/>
  <c r="F689" s="1"/>
  <c r="F690" s="1"/>
  <c r="F691" s="1"/>
  <c r="F692" s="1"/>
  <c r="F693" s="1"/>
  <c r="F694" s="1"/>
  <c r="F695" s="1"/>
  <c r="F696" s="1"/>
  <c r="F697" s="1"/>
  <c r="F698" s="1"/>
  <c r="F699" s="1"/>
  <c r="F700" s="1"/>
  <c r="F701" s="1"/>
  <c r="F702" s="1"/>
  <c r="F703" s="1"/>
  <c r="F704" s="1"/>
  <c r="F705" s="1"/>
  <c r="F706" s="1"/>
  <c r="F707" s="1"/>
  <c r="F708" s="1"/>
  <c r="F709" s="1"/>
  <c r="F710" s="1"/>
  <c r="F711" s="1"/>
  <c r="F712" s="1"/>
  <c r="F713" s="1"/>
  <c r="F714" s="1"/>
  <c r="F715" s="1"/>
  <c r="F716" s="1"/>
  <c r="F717" s="1"/>
  <c r="F718" s="1"/>
  <c r="F719" s="1"/>
  <c r="F720" s="1"/>
  <c r="F721" s="1"/>
  <c r="F722" s="1"/>
  <c r="F723" s="1"/>
  <c r="F724" s="1"/>
  <c r="F725" s="1"/>
  <c r="F726" s="1"/>
  <c r="F727" s="1"/>
  <c r="F728" s="1"/>
  <c r="F729" s="1"/>
  <c r="F730" s="1"/>
  <c r="F731" s="1"/>
  <c r="F732" s="1"/>
  <c r="F733" s="1"/>
  <c r="F734" s="1"/>
  <c r="F735" s="1"/>
  <c r="F736" s="1"/>
  <c r="F737" s="1"/>
  <c r="F738" s="1"/>
  <c r="F739" s="1"/>
  <c r="F740" s="1"/>
  <c r="F741" s="1"/>
  <c r="F742" s="1"/>
  <c r="F743" s="1"/>
  <c r="F744" s="1"/>
  <c r="F745" s="1"/>
  <c r="F746" s="1"/>
  <c r="F747" s="1"/>
  <c r="F748" s="1"/>
  <c r="F749" s="1"/>
  <c r="F750"/>
  <c r="F758" s="1"/>
  <c r="F759" l="1"/>
  <c r="F760" s="1"/>
  <c r="F761" s="1"/>
  <c r="F762" s="1"/>
  <c r="F763" s="1"/>
  <c r="F764" s="1"/>
  <c r="F765" s="1"/>
  <c r="F766" s="1"/>
  <c r="F767" s="1"/>
  <c r="F768" s="1"/>
  <c r="F769" s="1"/>
  <c r="F770" s="1"/>
  <c r="F771" s="1"/>
  <c r="F772" s="1"/>
  <c r="F773" s="1"/>
  <c r="F774" s="1"/>
  <c r="F775" s="1"/>
  <c r="F776" s="1"/>
  <c r="F777" s="1"/>
  <c r="F778" s="1"/>
  <c r="F779" s="1"/>
  <c r="F780" s="1"/>
  <c r="F781" s="1"/>
  <c r="F782" s="1"/>
  <c r="F783" s="1"/>
  <c r="F784" s="1"/>
  <c r="F785" s="1"/>
  <c r="F786" s="1"/>
  <c r="F787" s="1"/>
  <c r="F788" s="1"/>
  <c r="F789" s="1"/>
  <c r="F790" s="1"/>
  <c r="F791" s="1"/>
  <c r="F792" s="1"/>
  <c r="F793" s="1"/>
  <c r="F794" s="1"/>
  <c r="F795" s="1"/>
  <c r="F796" s="1"/>
  <c r="F797" s="1"/>
  <c r="F798" s="1"/>
  <c r="F799" s="1"/>
  <c r="F800" s="1"/>
  <c r="F801" s="1"/>
  <c r="F802" s="1"/>
  <c r="F803" s="1"/>
  <c r="F804" s="1"/>
  <c r="F805" s="1"/>
  <c r="F806" s="1"/>
  <c r="F807" s="1"/>
  <c r="F808" s="1"/>
  <c r="F809" s="1"/>
  <c r="F810" s="1"/>
  <c r="F811" s="1"/>
  <c r="F812" s="1"/>
  <c r="F813" s="1"/>
  <c r="F814" s="1"/>
  <c r="F815" s="1"/>
  <c r="F816" s="1"/>
  <c r="F817" s="1"/>
  <c r="F818" s="1"/>
  <c r="F819" s="1"/>
  <c r="F820" s="1"/>
  <c r="F821" s="1"/>
  <c r="F822" s="1"/>
  <c r="F823" s="1"/>
  <c r="F824" s="1"/>
  <c r="F825" s="1"/>
  <c r="F826" s="1"/>
  <c r="F827" s="1"/>
  <c r="F828" s="1"/>
  <c r="F829" s="1"/>
  <c r="F830" s="1"/>
  <c r="F831" s="1"/>
  <c r="F832" s="1"/>
  <c r="F833" s="1"/>
  <c r="F834" s="1"/>
  <c r="F835" s="1"/>
  <c r="F836" s="1"/>
  <c r="F837" s="1"/>
  <c r="F838" s="1"/>
  <c r="F839" s="1"/>
  <c r="F840" s="1"/>
  <c r="F841" s="1"/>
  <c r="F842" s="1"/>
  <c r="F843" s="1"/>
  <c r="F844" s="1"/>
  <c r="F845" s="1"/>
  <c r="F846" s="1"/>
  <c r="F847" s="1"/>
  <c r="F848" s="1"/>
  <c r="F849" s="1"/>
  <c r="F850" s="1"/>
  <c r="F851" s="1"/>
  <c r="F852" s="1"/>
  <c r="F853" s="1"/>
  <c r="F854" s="1"/>
  <c r="F855" s="1"/>
  <c r="F856" s="1"/>
  <c r="F857" s="1"/>
  <c r="F858" s="1"/>
  <c r="F859"/>
  <c r="F867" s="1"/>
  <c r="F868" l="1"/>
  <c r="F869" s="1"/>
  <c r="F870" s="1"/>
  <c r="F871" s="1"/>
  <c r="F872" s="1"/>
  <c r="F873" s="1"/>
  <c r="F874" s="1"/>
  <c r="F875" s="1"/>
  <c r="F876" s="1"/>
  <c r="F877" s="1"/>
  <c r="F878" s="1"/>
  <c r="F879" s="1"/>
  <c r="F880" s="1"/>
  <c r="F881" s="1"/>
  <c r="F882" s="1"/>
  <c r="F883" s="1"/>
  <c r="F884" s="1"/>
  <c r="F885" s="1"/>
  <c r="F886" s="1"/>
  <c r="F887" s="1"/>
  <c r="F888" s="1"/>
  <c r="F889" s="1"/>
  <c r="F890" s="1"/>
  <c r="F891" s="1"/>
  <c r="F892" s="1"/>
  <c r="F893" s="1"/>
  <c r="F894" s="1"/>
  <c r="F895" s="1"/>
  <c r="F896" s="1"/>
  <c r="F897" s="1"/>
  <c r="F898" s="1"/>
  <c r="F899" s="1"/>
  <c r="F900" s="1"/>
  <c r="F901" s="1"/>
  <c r="F902" s="1"/>
  <c r="F903" s="1"/>
  <c r="F904" s="1"/>
  <c r="F905" s="1"/>
  <c r="F906" s="1"/>
  <c r="F907" s="1"/>
  <c r="F908" s="1"/>
  <c r="F909" s="1"/>
  <c r="F910" s="1"/>
  <c r="F911" s="1"/>
  <c r="F912" s="1"/>
  <c r="F913" s="1"/>
  <c r="F914" s="1"/>
  <c r="F915" s="1"/>
  <c r="F916" s="1"/>
  <c r="F917" s="1"/>
  <c r="F918" s="1"/>
  <c r="F919" s="1"/>
  <c r="F920" s="1"/>
  <c r="F921" s="1"/>
  <c r="F922" s="1"/>
  <c r="F923" s="1"/>
  <c r="F924" s="1"/>
  <c r="F925" s="1"/>
  <c r="F926" s="1"/>
  <c r="F927" s="1"/>
  <c r="F928" s="1"/>
  <c r="F929" s="1"/>
  <c r="F930" s="1"/>
  <c r="F931" s="1"/>
  <c r="F932" s="1"/>
  <c r="F933" s="1"/>
  <c r="F934" s="1"/>
  <c r="F935" s="1"/>
  <c r="F936" s="1"/>
  <c r="F937" s="1"/>
  <c r="F938" s="1"/>
  <c r="F939" s="1"/>
  <c r="F940" s="1"/>
  <c r="F941" s="1"/>
  <c r="F942" s="1"/>
  <c r="F943" s="1"/>
  <c r="F944" s="1"/>
  <c r="F945" s="1"/>
  <c r="F946"/>
  <c r="F956" s="1"/>
  <c r="F957" l="1"/>
  <c r="F958" s="1"/>
  <c r="F959" s="1"/>
  <c r="F960" s="1"/>
  <c r="F961" s="1"/>
  <c r="F962" s="1"/>
  <c r="F963" s="1"/>
  <c r="F964" s="1"/>
  <c r="F965" s="1"/>
  <c r="F966" s="1"/>
  <c r="F967" s="1"/>
  <c r="F968" s="1"/>
  <c r="F969" s="1"/>
  <c r="F970" s="1"/>
  <c r="F971" s="1"/>
  <c r="F972" s="1"/>
  <c r="F973" s="1"/>
  <c r="F974" s="1"/>
  <c r="F975" s="1"/>
  <c r="F976" s="1"/>
  <c r="F977" s="1"/>
  <c r="F978" s="1"/>
  <c r="F979" s="1"/>
  <c r="F980" s="1"/>
  <c r="F981" s="1"/>
  <c r="F982" s="1"/>
  <c r="F983" s="1"/>
  <c r="F984" s="1"/>
  <c r="F985" s="1"/>
  <c r="F986" s="1"/>
  <c r="F987" s="1"/>
  <c r="F988" s="1"/>
  <c r="F989" s="1"/>
  <c r="F990" s="1"/>
  <c r="F991" s="1"/>
  <c r="F992" s="1"/>
  <c r="F993" s="1"/>
  <c r="F994" s="1"/>
  <c r="F995" s="1"/>
  <c r="F996" s="1"/>
  <c r="F997" s="1"/>
  <c r="F998" s="1"/>
  <c r="F999" s="1"/>
  <c r="F1000" s="1"/>
  <c r="F1001" s="1"/>
  <c r="F1002" s="1"/>
  <c r="F1003" s="1"/>
  <c r="F1004" s="1"/>
  <c r="F1005" s="1"/>
  <c r="F1006" s="1"/>
  <c r="F1007" s="1"/>
  <c r="F1008" s="1"/>
  <c r="F1009" s="1"/>
  <c r="F1010" s="1"/>
  <c r="F1011" s="1"/>
  <c r="F1012" s="1"/>
  <c r="F1013" s="1"/>
  <c r="F1014" s="1"/>
  <c r="F1015" s="1"/>
  <c r="F1016" s="1"/>
  <c r="F1017" s="1"/>
  <c r="F1018" s="1"/>
  <c r="F1019" s="1"/>
  <c r="F1020" s="1"/>
  <c r="F1021" s="1"/>
  <c r="F1022" s="1"/>
  <c r="F1023" s="1"/>
  <c r="F1024" s="1"/>
  <c r="F1025" s="1"/>
  <c r="F1026" s="1"/>
  <c r="F1027" s="1"/>
  <c r="F1028" s="1"/>
  <c r="F1029" s="1"/>
  <c r="F1030" s="1"/>
  <c r="F1031" s="1"/>
  <c r="F1032" s="1"/>
  <c r="F1033" s="1"/>
  <c r="F1034" s="1"/>
  <c r="F1035" s="1"/>
  <c r="F1036" s="1"/>
  <c r="F1037" s="1"/>
  <c r="F1038" s="1"/>
  <c r="F1039" s="1"/>
  <c r="F1040" s="1"/>
  <c r="F1041" s="1"/>
  <c r="F1042" s="1"/>
  <c r="F1043" s="1"/>
  <c r="F1044" s="1"/>
  <c r="F1045" s="1"/>
  <c r="F1046" s="1"/>
  <c r="F1047" s="1"/>
  <c r="F1048" s="1"/>
  <c r="F1049" s="1"/>
  <c r="F1050" s="1"/>
  <c r="F1051" s="1"/>
  <c r="F1052" s="1"/>
  <c r="F1053" s="1"/>
  <c r="F1054" s="1"/>
  <c r="F1055" s="1"/>
  <c r="F1056" s="1"/>
  <c r="F1057" s="1"/>
  <c r="F1058"/>
  <c r="F1067" s="1"/>
  <c r="F1068" l="1"/>
  <c r="F1069" s="1"/>
  <c r="F1070" s="1"/>
  <c r="F1071" s="1"/>
  <c r="F1072" s="1"/>
  <c r="F1073" s="1"/>
  <c r="F1074" s="1"/>
  <c r="F1075" s="1"/>
  <c r="F1076" s="1"/>
  <c r="F1077" s="1"/>
  <c r="F1078" s="1"/>
  <c r="F1079" s="1"/>
  <c r="F1080" s="1"/>
  <c r="F1081" s="1"/>
  <c r="F1082" s="1"/>
  <c r="F1083" s="1"/>
  <c r="F1084" s="1"/>
  <c r="F1085" s="1"/>
  <c r="F1086" s="1"/>
  <c r="F1087" s="1"/>
  <c r="F1088" s="1"/>
  <c r="F1089" s="1"/>
  <c r="F1090" s="1"/>
  <c r="F1091" s="1"/>
  <c r="F1092" s="1"/>
  <c r="F1093" s="1"/>
  <c r="F1094" s="1"/>
  <c r="F1095" s="1"/>
  <c r="F1096" s="1"/>
  <c r="F1097" s="1"/>
  <c r="F1098" s="1"/>
  <c r="F1099" s="1"/>
  <c r="F1100" s="1"/>
  <c r="F1101" s="1"/>
  <c r="F1102" s="1"/>
  <c r="F1103" s="1"/>
  <c r="F1104" s="1"/>
  <c r="F1105" s="1"/>
  <c r="F1106" s="1"/>
  <c r="F1107" s="1"/>
  <c r="F1108" s="1"/>
  <c r="F1109" s="1"/>
  <c r="F1110" s="1"/>
  <c r="F1111" s="1"/>
  <c r="F1112" s="1"/>
  <c r="F1113" s="1"/>
  <c r="F1114" s="1"/>
  <c r="F1115" s="1"/>
  <c r="F1116" s="1"/>
  <c r="F1117" s="1"/>
  <c r="F1118" s="1"/>
  <c r="F1119" s="1"/>
  <c r="F1120" s="1"/>
  <c r="F1121" s="1"/>
  <c r="F1122" s="1"/>
  <c r="F1123" s="1"/>
  <c r="F1124" s="1"/>
  <c r="F1125" s="1"/>
  <c r="F1126" s="1"/>
  <c r="F1127" s="1"/>
  <c r="F1128" s="1"/>
  <c r="F1129" s="1"/>
  <c r="F1130" s="1"/>
  <c r="F1131" s="1"/>
  <c r="F1132" s="1"/>
  <c r="F1133" s="1"/>
  <c r="F1134" s="1"/>
  <c r="F1135" s="1"/>
  <c r="F1136" s="1"/>
  <c r="F1137" s="1"/>
  <c r="F1138" s="1"/>
  <c r="F1139" s="1"/>
  <c r="F1140" s="1"/>
  <c r="F1141" s="1"/>
  <c r="F1142" s="1"/>
  <c r="F1143" s="1"/>
  <c r="F1144" s="1"/>
  <c r="F1145" s="1"/>
  <c r="F1146" s="1"/>
  <c r="F1147" s="1"/>
  <c r="F1148" s="1"/>
  <c r="F1149" s="1"/>
  <c r="F1150" s="1"/>
  <c r="F1151" s="1"/>
  <c r="F1152" s="1"/>
  <c r="F1153" s="1"/>
  <c r="F1154" s="1"/>
  <c r="F1155" s="1"/>
  <c r="F1156" s="1"/>
  <c r="F1157" s="1"/>
  <c r="F1158" s="1"/>
  <c r="F1159" s="1"/>
  <c r="F1160" s="1"/>
  <c r="F1161" s="1"/>
  <c r="F1162" s="1"/>
  <c r="F1163" s="1"/>
  <c r="F1164" s="1"/>
  <c r="F1165" s="1"/>
  <c r="F1166"/>
  <c r="F6" i="4" s="1"/>
  <c r="F7" l="1"/>
  <c r="F8" s="1"/>
  <c r="F9" s="1"/>
  <c r="F10" s="1"/>
  <c r="F11" s="1"/>
  <c r="F12" s="1"/>
  <c r="F13" s="1"/>
  <c r="F14" s="1"/>
  <c r="F15" s="1"/>
  <c r="F16" s="1"/>
  <c r="F17" s="1"/>
  <c r="F18" s="1"/>
  <c r="F19" s="1"/>
  <c r="F20" s="1"/>
  <c r="F21" s="1"/>
  <c r="F22" s="1"/>
  <c r="F23" s="1"/>
  <c r="F24" s="1"/>
  <c r="F25" s="1"/>
  <c r="F26" s="1"/>
  <c r="F27" s="1"/>
  <c r="F28" s="1"/>
  <c r="F29" s="1"/>
  <c r="F30" s="1"/>
  <c r="F31" s="1"/>
  <c r="F32" s="1"/>
  <c r="F33" s="1"/>
  <c r="F34" s="1"/>
  <c r="F35" s="1"/>
  <c r="F36" s="1"/>
  <c r="F37" s="1"/>
  <c r="F38" s="1"/>
  <c r="F39" s="1"/>
  <c r="F40" s="1"/>
  <c r="F41" s="1"/>
  <c r="F42" s="1"/>
  <c r="F43" s="1"/>
  <c r="F44" s="1"/>
  <c r="F45" s="1"/>
  <c r="F46" s="1"/>
  <c r="F47" s="1"/>
  <c r="F48" s="1"/>
  <c r="F49" s="1"/>
  <c r="F50" s="1"/>
  <c r="F51" s="1"/>
  <c r="F52" s="1"/>
  <c r="F53" s="1"/>
  <c r="F54" s="1"/>
  <c r="F55" s="1"/>
  <c r="F56" s="1"/>
  <c r="F57" s="1"/>
  <c r="F58" s="1"/>
  <c r="F59" s="1"/>
  <c r="F60" s="1"/>
  <c r="F61" s="1"/>
  <c r="F62" s="1"/>
  <c r="F63" s="1"/>
  <c r="F64" s="1"/>
  <c r="F65" s="1"/>
  <c r="F66" s="1"/>
  <c r="F67" s="1"/>
  <c r="F68" s="1"/>
  <c r="F69" s="1"/>
  <c r="F70" s="1"/>
  <c r="F71" s="1"/>
  <c r="F72" s="1"/>
  <c r="F73" s="1"/>
  <c r="F74" s="1"/>
  <c r="F75" s="1"/>
  <c r="F76" s="1"/>
  <c r="F77"/>
  <c r="F86" s="1"/>
  <c r="F87" l="1"/>
  <c r="F88" s="1"/>
  <c r="F89" s="1"/>
  <c r="F90" s="1"/>
  <c r="F91" s="1"/>
  <c r="F92" s="1"/>
  <c r="F93" s="1"/>
  <c r="F94" s="1"/>
  <c r="F95" s="1"/>
  <c r="F96" s="1"/>
  <c r="F97" s="1"/>
  <c r="F98" s="1"/>
  <c r="F99" s="1"/>
  <c r="F100" s="1"/>
  <c r="F101" s="1"/>
  <c r="F102" s="1"/>
  <c r="F103" s="1"/>
  <c r="F104" s="1"/>
  <c r="F105" s="1"/>
  <c r="F106" s="1"/>
  <c r="F107" s="1"/>
  <c r="F108" s="1"/>
  <c r="F109" s="1"/>
  <c r="F110" s="1"/>
  <c r="F111" s="1"/>
  <c r="F112" s="1"/>
  <c r="F113" s="1"/>
  <c r="F114" s="1"/>
  <c r="F115" s="1"/>
  <c r="F116" s="1"/>
  <c r="F117" s="1"/>
  <c r="F118" s="1"/>
  <c r="F119" s="1"/>
  <c r="F120" s="1"/>
  <c r="F121" s="1"/>
  <c r="F122" s="1"/>
  <c r="F123" s="1"/>
  <c r="F124" s="1"/>
  <c r="F125" s="1"/>
  <c r="F126" s="1"/>
  <c r="F127" s="1"/>
  <c r="F128" s="1"/>
  <c r="F129" s="1"/>
  <c r="F130" s="1"/>
  <c r="F131" s="1"/>
  <c r="F132" s="1"/>
  <c r="F133" s="1"/>
  <c r="F134" s="1"/>
  <c r="F135" s="1"/>
  <c r="F136" s="1"/>
  <c r="F137" s="1"/>
  <c r="F138" s="1"/>
  <c r="F139" s="1"/>
  <c r="F140" s="1"/>
  <c r="F141" s="1"/>
  <c r="F142" s="1"/>
  <c r="F143" s="1"/>
  <c r="F144" s="1"/>
  <c r="F145" s="1"/>
  <c r="F146" s="1"/>
  <c r="F147" s="1"/>
  <c r="F148" s="1"/>
  <c r="F149" s="1"/>
  <c r="F150" s="1"/>
  <c r="F151" s="1"/>
  <c r="F152" s="1"/>
  <c r="F153" s="1"/>
  <c r="F154" s="1"/>
  <c r="F155" s="1"/>
  <c r="F156" s="1"/>
  <c r="F157" s="1"/>
  <c r="F158" s="1"/>
  <c r="F159" s="1"/>
  <c r="F160" s="1"/>
  <c r="F161" s="1"/>
  <c r="F162" s="1"/>
  <c r="F163" s="1"/>
  <c r="F164" s="1"/>
  <c r="F165" s="1"/>
  <c r="F166" s="1"/>
  <c r="F167" s="1"/>
  <c r="F168" s="1"/>
  <c r="F169" s="1"/>
  <c r="F170" s="1"/>
  <c r="F171" s="1"/>
  <c r="F172" s="1"/>
  <c r="F173" s="1"/>
  <c r="F174" s="1"/>
  <c r="F175" s="1"/>
  <c r="F176" s="1"/>
  <c r="F177" s="1"/>
  <c r="F178" s="1"/>
  <c r="F179" s="1"/>
  <c r="F180" s="1"/>
  <c r="F181" s="1"/>
  <c r="F182" s="1"/>
  <c r="F183" s="1"/>
  <c r="F184" s="1"/>
  <c r="F185" s="1"/>
  <c r="F186" s="1"/>
  <c r="F187" s="1"/>
  <c r="F188" s="1"/>
  <c r="F189" s="1"/>
  <c r="F190" s="1"/>
  <c r="F191" s="1"/>
  <c r="F192" s="1"/>
  <c r="F193" s="1"/>
  <c r="F194" s="1"/>
  <c r="F195"/>
  <c r="F205" s="1"/>
  <c r="F307" l="1"/>
  <c r="F316" s="1"/>
  <c r="F206"/>
  <c r="F207" s="1"/>
  <c r="F208" s="1"/>
  <c r="F209" s="1"/>
  <c r="F210" s="1"/>
  <c r="F211" s="1"/>
  <c r="F212" s="1"/>
  <c r="F213" s="1"/>
  <c r="F214" s="1"/>
  <c r="F215" s="1"/>
  <c r="F216" s="1"/>
  <c r="F217" s="1"/>
  <c r="F218" s="1"/>
  <c r="F219" s="1"/>
  <c r="F220" s="1"/>
  <c r="F221" s="1"/>
  <c r="F222" s="1"/>
  <c r="F223" s="1"/>
  <c r="F224" s="1"/>
  <c r="F225" s="1"/>
  <c r="F226" s="1"/>
  <c r="F227" s="1"/>
  <c r="F228" s="1"/>
  <c r="F229" s="1"/>
  <c r="F230" s="1"/>
  <c r="F231" s="1"/>
  <c r="F232" s="1"/>
  <c r="F233" s="1"/>
  <c r="F234" s="1"/>
  <c r="F235" s="1"/>
  <c r="F236" s="1"/>
  <c r="F237" s="1"/>
  <c r="F238" s="1"/>
  <c r="F239" s="1"/>
  <c r="F240" s="1"/>
  <c r="F241" s="1"/>
  <c r="F242" s="1"/>
  <c r="F243" s="1"/>
  <c r="F244" s="1"/>
  <c r="F245" s="1"/>
  <c r="F246" s="1"/>
  <c r="F247" s="1"/>
  <c r="F248" s="1"/>
  <c r="F249" s="1"/>
  <c r="F250" s="1"/>
  <c r="F251" s="1"/>
  <c r="F252" s="1"/>
  <c r="F253" s="1"/>
  <c r="F254" s="1"/>
  <c r="F255" s="1"/>
  <c r="F256" s="1"/>
  <c r="F257" s="1"/>
  <c r="F258" s="1"/>
  <c r="F259" s="1"/>
  <c r="F260" s="1"/>
  <c r="F261" s="1"/>
  <c r="F262" s="1"/>
  <c r="F263" s="1"/>
  <c r="F264" s="1"/>
  <c r="F265" s="1"/>
  <c r="F266" s="1"/>
  <c r="F267" s="1"/>
  <c r="F268" s="1"/>
  <c r="F269" s="1"/>
  <c r="F270" s="1"/>
  <c r="F271" s="1"/>
  <c r="F272" s="1"/>
  <c r="F273" s="1"/>
  <c r="F274" s="1"/>
  <c r="F275" s="1"/>
  <c r="F276" s="1"/>
  <c r="F277" s="1"/>
  <c r="F278" s="1"/>
  <c r="F279" s="1"/>
  <c r="F280" s="1"/>
  <c r="F281" s="1"/>
  <c r="F282" s="1"/>
  <c r="F283" s="1"/>
  <c r="F284" s="1"/>
  <c r="F285" s="1"/>
  <c r="F286" s="1"/>
  <c r="F287" s="1"/>
  <c r="F288" s="1"/>
  <c r="F289" s="1"/>
  <c r="F290" s="1"/>
  <c r="F291" s="1"/>
  <c r="F292" s="1"/>
  <c r="F293" s="1"/>
  <c r="F294" s="1"/>
  <c r="F295" s="1"/>
  <c r="F296" s="1"/>
  <c r="F297" s="1"/>
  <c r="F298" s="1"/>
  <c r="F299" s="1"/>
  <c r="F300" s="1"/>
  <c r="F301" s="1"/>
  <c r="F302" s="1"/>
  <c r="F303" s="1"/>
  <c r="F304" s="1"/>
  <c r="F305" s="1"/>
  <c r="F306" s="1"/>
  <c r="F317" l="1"/>
  <c r="F318" s="1"/>
  <c r="F319" s="1"/>
  <c r="F320" s="1"/>
  <c r="F321" s="1"/>
  <c r="F322" s="1"/>
  <c r="F323" s="1"/>
  <c r="F324" s="1"/>
  <c r="F325" s="1"/>
  <c r="F326" s="1"/>
  <c r="F327" s="1"/>
  <c r="F328" s="1"/>
  <c r="F329" s="1"/>
  <c r="F330" s="1"/>
  <c r="F331" s="1"/>
  <c r="F332" s="1"/>
  <c r="F333" s="1"/>
  <c r="F334" s="1"/>
  <c r="F335" s="1"/>
  <c r="F336" s="1"/>
  <c r="F337" s="1"/>
  <c r="F338" s="1"/>
  <c r="F339" s="1"/>
  <c r="F340" s="1"/>
  <c r="F341" s="1"/>
  <c r="F342" s="1"/>
  <c r="F343" s="1"/>
  <c r="F344" s="1"/>
  <c r="F345" s="1"/>
  <c r="F346" s="1"/>
  <c r="F347" s="1"/>
  <c r="F348" s="1"/>
  <c r="F349" s="1"/>
  <c r="F350" s="1"/>
  <c r="F351" s="1"/>
  <c r="F352" s="1"/>
  <c r="F353" s="1"/>
  <c r="F354" s="1"/>
  <c r="F355" s="1"/>
  <c r="F356" s="1"/>
  <c r="F357" s="1"/>
  <c r="F358" s="1"/>
  <c r="F359" s="1"/>
  <c r="F360" s="1"/>
  <c r="F361" s="1"/>
  <c r="F362" s="1"/>
  <c r="F363" s="1"/>
  <c r="F364" s="1"/>
  <c r="F365" s="1"/>
  <c r="F366" s="1"/>
  <c r="F367" s="1"/>
  <c r="F368" s="1"/>
  <c r="F369" s="1"/>
  <c r="F370" s="1"/>
  <c r="F371" s="1"/>
  <c r="F372" s="1"/>
  <c r="F373" s="1"/>
  <c r="F374" s="1"/>
  <c r="F375" s="1"/>
  <c r="F376" s="1"/>
  <c r="F377" s="1"/>
  <c r="F378" s="1"/>
  <c r="F379" s="1"/>
  <c r="F380" s="1"/>
  <c r="F381" s="1"/>
  <c r="F382" s="1"/>
  <c r="F383" s="1"/>
  <c r="F384" s="1"/>
  <c r="F385" s="1"/>
  <c r="F386" s="1"/>
  <c r="F387" s="1"/>
  <c r="F388" s="1"/>
  <c r="F389" s="1"/>
  <c r="F390"/>
  <c r="F400" s="1"/>
  <c r="F507" l="1"/>
  <c r="F517" s="1"/>
  <c r="F401"/>
  <c r="F402" s="1"/>
  <c r="F403" s="1"/>
  <c r="F404" s="1"/>
  <c r="F405" s="1"/>
  <c r="F406" s="1"/>
  <c r="F407" s="1"/>
  <c r="F408" s="1"/>
  <c r="F409" s="1"/>
  <c r="F410" s="1"/>
  <c r="F411" s="1"/>
  <c r="F412" s="1"/>
  <c r="F413" s="1"/>
  <c r="F414" s="1"/>
  <c r="F415" s="1"/>
  <c r="F416" s="1"/>
  <c r="F417" s="1"/>
  <c r="F418" s="1"/>
  <c r="F419" s="1"/>
  <c r="F420" s="1"/>
  <c r="F421" s="1"/>
  <c r="F422" s="1"/>
  <c r="F423" s="1"/>
  <c r="F424" s="1"/>
  <c r="F425" s="1"/>
  <c r="F426" s="1"/>
  <c r="F427" s="1"/>
  <c r="F428" s="1"/>
  <c r="F429" s="1"/>
  <c r="F430" s="1"/>
  <c r="F431" s="1"/>
  <c r="F432" s="1"/>
  <c r="F433" s="1"/>
  <c r="F434" s="1"/>
  <c r="F435" s="1"/>
  <c r="F436" s="1"/>
  <c r="F437" s="1"/>
  <c r="F438" s="1"/>
  <c r="F439" s="1"/>
  <c r="F440" s="1"/>
  <c r="F441" s="1"/>
  <c r="F442" s="1"/>
  <c r="F443" s="1"/>
  <c r="F444" s="1"/>
  <c r="F445" s="1"/>
  <c r="F446" s="1"/>
  <c r="F447" s="1"/>
  <c r="F448" s="1"/>
  <c r="F449" s="1"/>
  <c r="F450" s="1"/>
  <c r="F451" s="1"/>
  <c r="F452" s="1"/>
  <c r="F453" s="1"/>
  <c r="F454" s="1"/>
  <c r="F455" s="1"/>
  <c r="F456" s="1"/>
  <c r="F457" s="1"/>
  <c r="F458" s="1"/>
  <c r="F459" s="1"/>
  <c r="F460" s="1"/>
  <c r="F461" s="1"/>
  <c r="F462" s="1"/>
  <c r="F463" s="1"/>
  <c r="F464" s="1"/>
  <c r="F465" s="1"/>
  <c r="F466" s="1"/>
  <c r="F467" s="1"/>
  <c r="F468" s="1"/>
  <c r="F469" s="1"/>
  <c r="F470" s="1"/>
  <c r="F471" s="1"/>
  <c r="F472" s="1"/>
  <c r="F473" s="1"/>
  <c r="F474" s="1"/>
  <c r="F475" s="1"/>
  <c r="F476" s="1"/>
  <c r="F477" s="1"/>
  <c r="F478" s="1"/>
  <c r="F479" s="1"/>
  <c r="F480" s="1"/>
  <c r="F481" s="1"/>
  <c r="F482" s="1"/>
  <c r="F483" s="1"/>
  <c r="F484" s="1"/>
  <c r="F485" s="1"/>
  <c r="F486" s="1"/>
  <c r="F487" s="1"/>
  <c r="F488" s="1"/>
  <c r="F489" s="1"/>
  <c r="F490" s="1"/>
  <c r="F491" s="1"/>
  <c r="F492" s="1"/>
  <c r="F493" s="1"/>
  <c r="F494" s="1"/>
  <c r="F495" s="1"/>
  <c r="F496" s="1"/>
  <c r="F497" s="1"/>
  <c r="F498" s="1"/>
  <c r="F499" s="1"/>
  <c r="F500" s="1"/>
  <c r="F501" s="1"/>
  <c r="F502" s="1"/>
  <c r="F503" s="1"/>
  <c r="F504" s="1"/>
  <c r="F505" s="1"/>
  <c r="F506" s="1"/>
  <c r="F518" l="1"/>
  <c r="F519" s="1"/>
  <c r="F520" s="1"/>
  <c r="F521" s="1"/>
  <c r="F522" s="1"/>
  <c r="F523" s="1"/>
  <c r="F524" s="1"/>
  <c r="F525" s="1"/>
  <c r="F526" s="1"/>
  <c r="F527" s="1"/>
  <c r="F528" s="1"/>
  <c r="F529" s="1"/>
  <c r="F530" s="1"/>
  <c r="F531" s="1"/>
  <c r="F532" s="1"/>
  <c r="F533" s="1"/>
  <c r="F534" s="1"/>
  <c r="F535" s="1"/>
  <c r="F536" s="1"/>
  <c r="F537" s="1"/>
  <c r="F538" s="1"/>
  <c r="F539" s="1"/>
  <c r="F540" s="1"/>
  <c r="F541" s="1"/>
  <c r="F542" s="1"/>
  <c r="F543" s="1"/>
  <c r="F544" s="1"/>
  <c r="F545" s="1"/>
  <c r="F546" s="1"/>
  <c r="F547" s="1"/>
  <c r="F548" s="1"/>
  <c r="F549" s="1"/>
  <c r="F550" s="1"/>
  <c r="F551" s="1"/>
  <c r="F552" s="1"/>
  <c r="F553" s="1"/>
  <c r="F554" s="1"/>
  <c r="F555" s="1"/>
  <c r="F556" s="1"/>
  <c r="F557" s="1"/>
  <c r="F558" s="1"/>
  <c r="F559" s="1"/>
  <c r="F560" s="1"/>
  <c r="F561" s="1"/>
  <c r="F562" s="1"/>
  <c r="F563" s="1"/>
  <c r="F564" s="1"/>
  <c r="F565" s="1"/>
  <c r="F566" s="1"/>
  <c r="F567" s="1"/>
  <c r="F568" s="1"/>
  <c r="F569" s="1"/>
  <c r="F570" s="1"/>
  <c r="F571" s="1"/>
  <c r="F572" s="1"/>
  <c r="F573" s="1"/>
  <c r="F574" s="1"/>
  <c r="F575" s="1"/>
  <c r="F576" s="1"/>
  <c r="F577" s="1"/>
  <c r="F578" s="1"/>
  <c r="F579" s="1"/>
  <c r="F580" s="1"/>
  <c r="F581" s="1"/>
  <c r="F582" s="1"/>
  <c r="F583" s="1"/>
  <c r="F584" s="1"/>
  <c r="F585" s="1"/>
  <c r="F586" s="1"/>
  <c r="F587" s="1"/>
  <c r="F588" s="1"/>
  <c r="F589" s="1"/>
  <c r="F590" s="1"/>
  <c r="F591" s="1"/>
  <c r="F592" s="1"/>
  <c r="F593" s="1"/>
  <c r="F594" s="1"/>
  <c r="F595" s="1"/>
  <c r="F596" s="1"/>
  <c r="F597" s="1"/>
  <c r="F598" s="1"/>
  <c r="F599" s="1"/>
  <c r="F600" s="1"/>
  <c r="F601" s="1"/>
  <c r="F602" s="1"/>
  <c r="F603" s="1"/>
  <c r="F604" s="1"/>
  <c r="F605" s="1"/>
  <c r="F606" s="1"/>
  <c r="F607" s="1"/>
  <c r="F608" s="1"/>
  <c r="F609" s="1"/>
  <c r="F610" s="1"/>
  <c r="F611" s="1"/>
  <c r="F612" s="1"/>
  <c r="F613" s="1"/>
  <c r="F614" s="1"/>
  <c r="F615" s="1"/>
  <c r="F616" s="1"/>
  <c r="F617" s="1"/>
  <c r="F618" s="1"/>
  <c r="F619" s="1"/>
  <c r="F628" s="1"/>
  <c r="F620"/>
  <c r="F629" l="1"/>
  <c r="F630" s="1"/>
  <c r="F631" s="1"/>
  <c r="F632" s="1"/>
  <c r="F633" s="1"/>
  <c r="F634" s="1"/>
  <c r="F635" s="1"/>
  <c r="F636" s="1"/>
  <c r="F637" s="1"/>
  <c r="F638" s="1"/>
  <c r="F639" s="1"/>
  <c r="F640" s="1"/>
  <c r="F641" s="1"/>
  <c r="F642" s="1"/>
  <c r="F643" s="1"/>
  <c r="F644" s="1"/>
  <c r="F645" s="1"/>
  <c r="F646" s="1"/>
  <c r="F647" s="1"/>
  <c r="F648" s="1"/>
  <c r="F649" s="1"/>
  <c r="F650" s="1"/>
  <c r="F651" s="1"/>
  <c r="F652" s="1"/>
  <c r="F653" s="1"/>
  <c r="F654" s="1"/>
  <c r="F655" s="1"/>
  <c r="F656" s="1"/>
  <c r="F657" s="1"/>
  <c r="F658" s="1"/>
  <c r="F659" s="1"/>
  <c r="F660" s="1"/>
  <c r="F661" s="1"/>
  <c r="F662" s="1"/>
  <c r="F663" s="1"/>
  <c r="F664" s="1"/>
  <c r="F665" s="1"/>
  <c r="F666" s="1"/>
  <c r="F667" s="1"/>
  <c r="F668" s="1"/>
  <c r="F669" s="1"/>
  <c r="F670" s="1"/>
  <c r="F671" s="1"/>
  <c r="F672" s="1"/>
  <c r="F673" s="1"/>
  <c r="F674" s="1"/>
  <c r="F675" s="1"/>
  <c r="F676" s="1"/>
  <c r="F677" s="1"/>
  <c r="F678" s="1"/>
  <c r="F679" s="1"/>
  <c r="F680" s="1"/>
  <c r="F681" s="1"/>
  <c r="F682" s="1"/>
  <c r="F683" s="1"/>
  <c r="F684" s="1"/>
  <c r="F685" s="1"/>
  <c r="F686" s="1"/>
  <c r="F687" s="1"/>
  <c r="F688" s="1"/>
  <c r="F689" s="1"/>
  <c r="F690" s="1"/>
  <c r="F691" s="1"/>
  <c r="F692" s="1"/>
  <c r="F693" s="1"/>
  <c r="F694" s="1"/>
  <c r="F695" s="1"/>
  <c r="F696" s="1"/>
  <c r="F697" s="1"/>
  <c r="F698" s="1"/>
  <c r="F699" s="1"/>
  <c r="F700" s="1"/>
  <c r="F701" s="1"/>
  <c r="F702" s="1"/>
  <c r="F703" s="1"/>
  <c r="F704" s="1"/>
  <c r="F705" s="1"/>
  <c r="F706" s="1"/>
  <c r="F707" s="1"/>
  <c r="F708" s="1"/>
  <c r="F709" s="1"/>
  <c r="F710" s="1"/>
  <c r="F711" s="1"/>
  <c r="F712" s="1"/>
  <c r="F713" s="1"/>
  <c r="F722" s="1"/>
  <c r="F714"/>
  <c r="F723" l="1"/>
  <c r="F724" s="1"/>
  <c r="F725" s="1"/>
  <c r="F726" s="1"/>
  <c r="F727" s="1"/>
  <c r="F728" s="1"/>
  <c r="F729" s="1"/>
  <c r="F730" s="1"/>
  <c r="F731" s="1"/>
  <c r="F732" s="1"/>
  <c r="F733" s="1"/>
  <c r="F734" s="1"/>
  <c r="F735" s="1"/>
  <c r="F736" s="1"/>
  <c r="F737" s="1"/>
  <c r="F738" s="1"/>
  <c r="F739" s="1"/>
  <c r="F740" s="1"/>
  <c r="F741" s="1"/>
  <c r="F742" s="1"/>
  <c r="F743" s="1"/>
  <c r="F744" s="1"/>
  <c r="F745" s="1"/>
  <c r="F746" s="1"/>
  <c r="F747" s="1"/>
  <c r="F748" s="1"/>
  <c r="F749" s="1"/>
  <c r="F750" s="1"/>
  <c r="F751" s="1"/>
  <c r="F752" s="1"/>
  <c r="F753" s="1"/>
  <c r="F754" s="1"/>
  <c r="F755" s="1"/>
  <c r="F756" s="1"/>
  <c r="F757" s="1"/>
  <c r="F758" s="1"/>
  <c r="F759" s="1"/>
  <c r="F760" s="1"/>
  <c r="F761" s="1"/>
  <c r="F762" s="1"/>
  <c r="F763" s="1"/>
  <c r="F764" s="1"/>
  <c r="F765" s="1"/>
  <c r="F766" s="1"/>
  <c r="F767" s="1"/>
  <c r="F768" s="1"/>
  <c r="F769" s="1"/>
  <c r="F770" s="1"/>
  <c r="F771" s="1"/>
  <c r="F772" s="1"/>
  <c r="F773" s="1"/>
  <c r="F774" s="1"/>
  <c r="F775" s="1"/>
  <c r="F776" s="1"/>
  <c r="F777" s="1"/>
  <c r="F778" s="1"/>
  <c r="F779" s="1"/>
  <c r="F780" s="1"/>
  <c r="F781" s="1"/>
  <c r="F782" s="1"/>
  <c r="F783" s="1"/>
  <c r="F784" s="1"/>
  <c r="F785" s="1"/>
  <c r="F786" s="1"/>
  <c r="F787" s="1"/>
  <c r="F788" s="1"/>
  <c r="F789" s="1"/>
  <c r="F790" s="1"/>
  <c r="F791" s="1"/>
  <c r="F792" s="1"/>
  <c r="F793" s="1"/>
  <c r="F794" s="1"/>
  <c r="F795" s="1"/>
  <c r="F796" s="1"/>
  <c r="F797" s="1"/>
  <c r="F798" s="1"/>
  <c r="F799" s="1"/>
  <c r="F800" s="1"/>
  <c r="F801" s="1"/>
  <c r="F802" s="1"/>
  <c r="F803" s="1"/>
  <c r="F804" s="1"/>
  <c r="F805" s="1"/>
  <c r="F806" s="1"/>
  <c r="F807" s="1"/>
  <c r="F808" s="1"/>
  <c r="F809" s="1"/>
  <c r="F810" s="1"/>
  <c r="F811" s="1"/>
  <c r="F812" s="1"/>
  <c r="F813" s="1"/>
  <c r="F814" s="1"/>
  <c r="F815" s="1"/>
  <c r="F816" s="1"/>
  <c r="F817" s="1"/>
  <c r="F818" s="1"/>
  <c r="F819" s="1"/>
  <c r="F820" s="1"/>
  <c r="F821" s="1"/>
  <c r="F822" s="1"/>
  <c r="F823" s="1"/>
  <c r="F833" s="1"/>
  <c r="F824"/>
  <c r="F934" l="1"/>
  <c r="F944" s="1"/>
  <c r="F834"/>
  <c r="F835" s="1"/>
  <c r="F836" s="1"/>
  <c r="F837" s="1"/>
  <c r="F838" s="1"/>
  <c r="F839" s="1"/>
  <c r="F840" s="1"/>
  <c r="F841" s="1"/>
  <c r="F842" s="1"/>
  <c r="F843" s="1"/>
  <c r="F844" s="1"/>
  <c r="F845" s="1"/>
  <c r="F846" s="1"/>
  <c r="F847" s="1"/>
  <c r="F848" s="1"/>
  <c r="F849" s="1"/>
  <c r="F850" s="1"/>
  <c r="F851" s="1"/>
  <c r="F852" s="1"/>
  <c r="F853" s="1"/>
  <c r="F854" s="1"/>
  <c r="F855" s="1"/>
  <c r="F856" s="1"/>
  <c r="F857" s="1"/>
  <c r="F858" s="1"/>
  <c r="F859" s="1"/>
  <c r="F860" s="1"/>
  <c r="F861" s="1"/>
  <c r="F862" s="1"/>
  <c r="F863" s="1"/>
  <c r="F864" s="1"/>
  <c r="F865" s="1"/>
  <c r="F866" s="1"/>
  <c r="F867" s="1"/>
  <c r="F868" s="1"/>
  <c r="F869" s="1"/>
  <c r="F870" s="1"/>
  <c r="F871" s="1"/>
  <c r="F872" s="1"/>
  <c r="F873" s="1"/>
  <c r="F874" s="1"/>
  <c r="F875" s="1"/>
  <c r="F876" s="1"/>
  <c r="F877" s="1"/>
  <c r="F878" s="1"/>
  <c r="F879" s="1"/>
  <c r="F880" s="1"/>
  <c r="F881" s="1"/>
  <c r="F882" s="1"/>
  <c r="F883" s="1"/>
  <c r="F884" s="1"/>
  <c r="F885" s="1"/>
  <c r="F886" s="1"/>
  <c r="F887" s="1"/>
  <c r="F888" s="1"/>
  <c r="F889" s="1"/>
  <c r="F890" s="1"/>
  <c r="F891" s="1"/>
  <c r="F892" s="1"/>
  <c r="F893" s="1"/>
  <c r="F894" s="1"/>
  <c r="F895" s="1"/>
  <c r="F896" s="1"/>
  <c r="F897" s="1"/>
  <c r="F898" s="1"/>
  <c r="F899" s="1"/>
  <c r="F900" s="1"/>
  <c r="F901" s="1"/>
  <c r="F902" s="1"/>
  <c r="F903" s="1"/>
  <c r="F904" s="1"/>
  <c r="F905" s="1"/>
  <c r="F906" s="1"/>
  <c r="F907" s="1"/>
  <c r="F908" s="1"/>
  <c r="F909" s="1"/>
  <c r="F910" s="1"/>
  <c r="F911" s="1"/>
  <c r="F912" s="1"/>
  <c r="F913" s="1"/>
  <c r="F914" s="1"/>
  <c r="F915" s="1"/>
  <c r="F916" s="1"/>
  <c r="F917" s="1"/>
  <c r="F918" s="1"/>
  <c r="F919" s="1"/>
  <c r="F920" s="1"/>
  <c r="F921" s="1"/>
  <c r="F922" s="1"/>
  <c r="F923" s="1"/>
  <c r="F924" s="1"/>
  <c r="F925" s="1"/>
  <c r="F926" s="1"/>
  <c r="F927" s="1"/>
  <c r="F928" s="1"/>
  <c r="F929" s="1"/>
  <c r="F930" s="1"/>
  <c r="F931" s="1"/>
  <c r="F932" s="1"/>
  <c r="F933" s="1"/>
  <c r="F945" l="1"/>
  <c r="F946" s="1"/>
  <c r="F947" s="1"/>
  <c r="F948" s="1"/>
  <c r="F949" s="1"/>
  <c r="F950" s="1"/>
  <c r="F951" s="1"/>
  <c r="F952" s="1"/>
  <c r="F953" s="1"/>
  <c r="F954" s="1"/>
  <c r="F955" s="1"/>
  <c r="F956" s="1"/>
  <c r="F957" s="1"/>
  <c r="F958" s="1"/>
  <c r="F959" s="1"/>
  <c r="F960" s="1"/>
  <c r="F961" s="1"/>
  <c r="F962" s="1"/>
  <c r="F963" s="1"/>
  <c r="F964" s="1"/>
  <c r="F965" s="1"/>
  <c r="F966" s="1"/>
  <c r="F967" s="1"/>
  <c r="F968" s="1"/>
  <c r="F969" s="1"/>
  <c r="F970" s="1"/>
  <c r="F971" s="1"/>
  <c r="F972" s="1"/>
  <c r="F973" s="1"/>
  <c r="F974" s="1"/>
  <c r="F975" s="1"/>
  <c r="F976" s="1"/>
  <c r="F977" s="1"/>
  <c r="F978" s="1"/>
  <c r="F979" s="1"/>
  <c r="F980" s="1"/>
  <c r="F981" s="1"/>
  <c r="F982" s="1"/>
  <c r="F983" s="1"/>
  <c r="F984" s="1"/>
  <c r="F985" s="1"/>
  <c r="F986" s="1"/>
  <c r="F987" s="1"/>
  <c r="F988" s="1"/>
  <c r="F989" s="1"/>
  <c r="F990" s="1"/>
  <c r="F991" s="1"/>
  <c r="F992" s="1"/>
  <c r="F993" s="1"/>
  <c r="F994" s="1"/>
  <c r="F995" s="1"/>
  <c r="F996" s="1"/>
  <c r="F997" s="1"/>
  <c r="F998" s="1"/>
  <c r="F999" s="1"/>
  <c r="F1000" s="1"/>
  <c r="F1001" s="1"/>
  <c r="F1002" s="1"/>
  <c r="F1003" s="1"/>
  <c r="F1004" s="1"/>
  <c r="F1005" s="1"/>
  <c r="F1006" s="1"/>
  <c r="F1007" s="1"/>
  <c r="F1008" s="1"/>
  <c r="F1009" s="1"/>
  <c r="F1010" s="1"/>
  <c r="F1011" s="1"/>
  <c r="F1012" s="1"/>
  <c r="F1013" s="1"/>
  <c r="F1014" s="1"/>
  <c r="F1015" s="1"/>
  <c r="F1016" s="1"/>
  <c r="F1017" s="1"/>
  <c r="F1018" s="1"/>
  <c r="F1019" s="1"/>
  <c r="F1020" s="1"/>
  <c r="F1021" s="1"/>
  <c r="F1022" s="1"/>
  <c r="F1023" s="1"/>
  <c r="F1024" s="1"/>
  <c r="F1025" s="1"/>
  <c r="F1026" s="1"/>
  <c r="F1027" s="1"/>
  <c r="F1028" s="1"/>
  <c r="F1029" s="1"/>
  <c r="F1030" s="1"/>
  <c r="F1031" s="1"/>
  <c r="F1032"/>
  <c r="F1042" s="1"/>
  <c r="F1043" l="1"/>
  <c r="F1044" s="1"/>
  <c r="F1045" s="1"/>
  <c r="F1046" s="1"/>
  <c r="F1047" s="1"/>
  <c r="F1048" s="1"/>
  <c r="F1049" s="1"/>
  <c r="F1050" s="1"/>
  <c r="F1051" s="1"/>
  <c r="F1052" s="1"/>
  <c r="F1053" s="1"/>
  <c r="F1054" s="1"/>
  <c r="F1055" s="1"/>
  <c r="F1056" s="1"/>
  <c r="F1057" s="1"/>
  <c r="F1058" s="1"/>
  <c r="F1059" s="1"/>
  <c r="F1060" s="1"/>
  <c r="F1061" s="1"/>
  <c r="F1062" s="1"/>
  <c r="F1063" s="1"/>
  <c r="F1064" s="1"/>
  <c r="F1065" s="1"/>
  <c r="F1066" s="1"/>
  <c r="F1067" s="1"/>
  <c r="F1068" s="1"/>
  <c r="F1069" s="1"/>
  <c r="F1070" s="1"/>
  <c r="F1071" s="1"/>
  <c r="F1072" s="1"/>
  <c r="F1073" s="1"/>
  <c r="F1074" s="1"/>
  <c r="F1075" s="1"/>
  <c r="F1076" s="1"/>
  <c r="F1077" s="1"/>
  <c r="F1078" s="1"/>
  <c r="F1079" s="1"/>
  <c r="F1080" s="1"/>
  <c r="F1081" s="1"/>
  <c r="F1082" s="1"/>
  <c r="F1083" s="1"/>
  <c r="F1084" s="1"/>
  <c r="F1085" s="1"/>
  <c r="F1086" s="1"/>
  <c r="F1087" s="1"/>
  <c r="F1088" s="1"/>
  <c r="F1089" s="1"/>
  <c r="F1090" s="1"/>
  <c r="F1091" s="1"/>
  <c r="F1092" s="1"/>
  <c r="F1093" s="1"/>
  <c r="F1094" s="1"/>
  <c r="F1095" s="1"/>
  <c r="F1096" s="1"/>
  <c r="F1097" s="1"/>
  <c r="F1098" s="1"/>
  <c r="F1099" s="1"/>
  <c r="F1100" s="1"/>
  <c r="F1101" s="1"/>
  <c r="F1102" s="1"/>
  <c r="F1103" s="1"/>
  <c r="F1104" s="1"/>
  <c r="F1105" s="1"/>
  <c r="F1106" s="1"/>
  <c r="F1107" s="1"/>
  <c r="F1108" s="1"/>
  <c r="F1109" s="1"/>
  <c r="F1110" s="1"/>
  <c r="F1111" s="1"/>
  <c r="F1112" s="1"/>
  <c r="F1113" s="1"/>
  <c r="F1114" s="1"/>
  <c r="F1115" s="1"/>
  <c r="F1116" s="1"/>
  <c r="F1117" s="1"/>
  <c r="F1118" s="1"/>
  <c r="F1119" s="1"/>
  <c r="F1120" s="1"/>
  <c r="F1121" s="1"/>
  <c r="F1131" s="1"/>
  <c r="F1122"/>
  <c r="F1132" l="1"/>
  <c r="F1133" s="1"/>
  <c r="F1134" s="1"/>
  <c r="F1135" s="1"/>
  <c r="F1136" s="1"/>
  <c r="F1137" s="1"/>
  <c r="F1138" s="1"/>
  <c r="F1139" s="1"/>
  <c r="F1140" s="1"/>
  <c r="F1141" s="1"/>
  <c r="F1142" s="1"/>
  <c r="F1143" s="1"/>
  <c r="F1144" s="1"/>
  <c r="F1145" s="1"/>
  <c r="F1146" s="1"/>
  <c r="F1147" s="1"/>
  <c r="F1148" s="1"/>
  <c r="F1149" s="1"/>
  <c r="F1150" s="1"/>
  <c r="F1151" s="1"/>
  <c r="F1152" s="1"/>
  <c r="F1153" s="1"/>
  <c r="F1154" s="1"/>
  <c r="F1155" s="1"/>
  <c r="F1156" s="1"/>
  <c r="F1157" s="1"/>
  <c r="F1158" s="1"/>
  <c r="F1159" s="1"/>
  <c r="F1160" s="1"/>
  <c r="F1161" s="1"/>
  <c r="F1162" s="1"/>
  <c r="F1163" s="1"/>
  <c r="F1164" s="1"/>
  <c r="F1165" s="1"/>
  <c r="F1166" s="1"/>
  <c r="F1167" s="1"/>
  <c r="F1168" s="1"/>
  <c r="F1169" s="1"/>
  <c r="F1170" s="1"/>
  <c r="F1171" s="1"/>
  <c r="F1172" s="1"/>
  <c r="F1173" s="1"/>
  <c r="F1174" s="1"/>
  <c r="F1175" s="1"/>
  <c r="F1176" s="1"/>
  <c r="F1177" s="1"/>
  <c r="F1178" s="1"/>
  <c r="F1179" s="1"/>
  <c r="F1180" s="1"/>
  <c r="F1181" s="1"/>
  <c r="F1182" s="1"/>
  <c r="F1183" s="1"/>
  <c r="F1184" s="1"/>
  <c r="F1185" s="1"/>
  <c r="F1186" s="1"/>
  <c r="F1187" s="1"/>
  <c r="F1188" s="1"/>
  <c r="F1189" s="1"/>
  <c r="F1190" s="1"/>
  <c r="F1191" s="1"/>
  <c r="F1192" s="1"/>
  <c r="F1193" s="1"/>
  <c r="F1194" s="1"/>
  <c r="F1195" s="1"/>
  <c r="F1196" s="1"/>
  <c r="F1197" s="1"/>
  <c r="F1198" s="1"/>
  <c r="F1199" s="1"/>
  <c r="F1200" s="1"/>
  <c r="F1201" s="1"/>
  <c r="F1202" s="1"/>
  <c r="F1203" s="1"/>
  <c r="F1204" s="1"/>
  <c r="F1205" s="1"/>
  <c r="F1206" s="1"/>
  <c r="F1207" s="1"/>
  <c r="F1208" s="1"/>
  <c r="F1209" s="1"/>
  <c r="F1210" s="1"/>
  <c r="F1211" s="1"/>
  <c r="F1212" s="1"/>
  <c r="F1213" s="1"/>
  <c r="F1214" s="1"/>
  <c r="F1215" s="1"/>
  <c r="F1216" s="1"/>
  <c r="F1217" s="1"/>
  <c r="F1218" s="1"/>
  <c r="F1219" s="1"/>
  <c r="F1220" s="1"/>
  <c r="F1221" s="1"/>
  <c r="F1222" s="1"/>
  <c r="F1223" s="1"/>
  <c r="F1224" s="1"/>
  <c r="F1225" s="1"/>
  <c r="F1226" s="1"/>
  <c r="F1227" s="1"/>
  <c r="F1228" s="1"/>
  <c r="F1229" s="1"/>
  <c r="F1230" s="1"/>
  <c r="F1231" s="1"/>
  <c r="F1232" s="1"/>
  <c r="F1233" s="1"/>
  <c r="F1234" s="1"/>
  <c r="F1235" s="1"/>
  <c r="F1236" s="1"/>
  <c r="F1237" s="1"/>
  <c r="F1238" s="1"/>
  <c r="F1239" s="1"/>
  <c r="F1240" s="1"/>
  <c r="F1241" s="1"/>
  <c r="F1242" s="1"/>
  <c r="F1243" s="1"/>
  <c r="F1244" s="1"/>
  <c r="F1245"/>
  <c r="F5" i="5" s="1"/>
  <c r="F6" l="1"/>
  <c r="F7" s="1"/>
  <c r="F8" s="1"/>
  <c r="F9" s="1"/>
  <c r="F10" s="1"/>
  <c r="F11" s="1"/>
  <c r="F12" s="1"/>
  <c r="F13" s="1"/>
  <c r="F14" s="1"/>
  <c r="F15" s="1"/>
  <c r="F16" s="1"/>
  <c r="F17" s="1"/>
  <c r="F18" s="1"/>
  <c r="F19" s="1"/>
  <c r="F20" s="1"/>
  <c r="F21" s="1"/>
  <c r="F22" s="1"/>
  <c r="F23" s="1"/>
  <c r="F24" s="1"/>
  <c r="F25" s="1"/>
  <c r="F26" s="1"/>
  <c r="F27" s="1"/>
  <c r="F28" s="1"/>
  <c r="F29" s="1"/>
  <c r="F30" s="1"/>
  <c r="F31" s="1"/>
  <c r="F32" s="1"/>
  <c r="F33" s="1"/>
  <c r="F34" s="1"/>
  <c r="F35" s="1"/>
  <c r="F36" s="1"/>
  <c r="F37" s="1"/>
  <c r="F38" s="1"/>
  <c r="F39" s="1"/>
  <c r="F40" s="1"/>
  <c r="F41" s="1"/>
  <c r="F42" s="1"/>
  <c r="F43" s="1"/>
  <c r="F44" s="1"/>
  <c r="F45" s="1"/>
  <c r="F46" s="1"/>
  <c r="F47" s="1"/>
  <c r="F48" s="1"/>
  <c r="F49" s="1"/>
  <c r="F50" s="1"/>
  <c r="F51" s="1"/>
  <c r="F52" s="1"/>
  <c r="F53" s="1"/>
  <c r="F54" s="1"/>
  <c r="F55" s="1"/>
  <c r="F56" s="1"/>
  <c r="F57" s="1"/>
  <c r="F58" s="1"/>
  <c r="F59" s="1"/>
  <c r="F60" s="1"/>
  <c r="F61" s="1"/>
  <c r="F62" s="1"/>
  <c r="F63" s="1"/>
  <c r="F64" s="1"/>
  <c r="F65" s="1"/>
  <c r="F66" s="1"/>
  <c r="F67" s="1"/>
  <c r="F68" s="1"/>
  <c r="F69" s="1"/>
  <c r="F70" s="1"/>
  <c r="F71" s="1"/>
  <c r="F72" s="1"/>
  <c r="F73" s="1"/>
  <c r="F74" s="1"/>
  <c r="F75" s="1"/>
  <c r="F76" s="1"/>
  <c r="F77" s="1"/>
  <c r="F78" s="1"/>
  <c r="F79" s="1"/>
  <c r="F80" s="1"/>
  <c r="F81" s="1"/>
  <c r="F82" s="1"/>
  <c r="F83" s="1"/>
  <c r="F84" s="1"/>
  <c r="F85" s="1"/>
  <c r="F86" s="1"/>
  <c r="F87"/>
  <c r="F95" s="1"/>
  <c r="F96" l="1"/>
  <c r="F97" s="1"/>
  <c r="F98" s="1"/>
  <c r="F99" s="1"/>
  <c r="F100" s="1"/>
  <c r="F101" s="1"/>
  <c r="F102" s="1"/>
  <c r="F103" s="1"/>
  <c r="F104" s="1"/>
  <c r="F105" s="1"/>
  <c r="F106" s="1"/>
  <c r="F107" s="1"/>
  <c r="F108" s="1"/>
  <c r="F109" s="1"/>
  <c r="F110" s="1"/>
  <c r="F111" s="1"/>
  <c r="F112" s="1"/>
  <c r="F113" s="1"/>
  <c r="F114" s="1"/>
  <c r="F115" s="1"/>
  <c r="F116" s="1"/>
  <c r="F117" s="1"/>
  <c r="F118" s="1"/>
  <c r="F119" s="1"/>
  <c r="F120" s="1"/>
  <c r="F121" s="1"/>
  <c r="F122" s="1"/>
  <c r="F123" s="1"/>
  <c r="F124" s="1"/>
  <c r="F125" s="1"/>
  <c r="F126" s="1"/>
  <c r="F127" s="1"/>
  <c r="F128" s="1"/>
  <c r="F129" s="1"/>
  <c r="F130" s="1"/>
  <c r="F131" s="1"/>
  <c r="F132" s="1"/>
  <c r="F133" s="1"/>
  <c r="F134" s="1"/>
  <c r="F135" s="1"/>
  <c r="F136" s="1"/>
  <c r="F137" s="1"/>
  <c r="F138" s="1"/>
  <c r="F139" s="1"/>
  <c r="F140" s="1"/>
  <c r="F141" s="1"/>
  <c r="F142" s="1"/>
  <c r="F143" s="1"/>
  <c r="F144" s="1"/>
  <c r="F145" s="1"/>
  <c r="F146" s="1"/>
  <c r="F147" s="1"/>
  <c r="F148" s="1"/>
  <c r="F149" s="1"/>
  <c r="F150" s="1"/>
  <c r="F151" s="1"/>
  <c r="F152" s="1"/>
  <c r="F153" s="1"/>
  <c r="F154" s="1"/>
  <c r="F155" s="1"/>
  <c r="F156" s="1"/>
  <c r="F157" s="1"/>
  <c r="F158" s="1"/>
  <c r="F159" s="1"/>
  <c r="F160" s="1"/>
  <c r="F161" s="1"/>
  <c r="F162" s="1"/>
  <c r="F163" s="1"/>
  <c r="F164" s="1"/>
  <c r="F165" s="1"/>
  <c r="F166" s="1"/>
  <c r="F167" s="1"/>
  <c r="F168" s="1"/>
  <c r="F169" s="1"/>
  <c r="F170" s="1"/>
  <c r="F171" s="1"/>
  <c r="F172" s="1"/>
  <c r="F173" s="1"/>
  <c r="F174" s="1"/>
  <c r="F175" s="1"/>
  <c r="F176" s="1"/>
  <c r="F177" s="1"/>
  <c r="F178" s="1"/>
  <c r="F179" s="1"/>
  <c r="F180" s="1"/>
  <c r="F181" s="1"/>
  <c r="F182" s="1"/>
  <c r="F183" s="1"/>
  <c r="F184" s="1"/>
  <c r="F185" s="1"/>
  <c r="F186" s="1"/>
  <c r="F187" s="1"/>
  <c r="F188" s="1"/>
  <c r="F189" s="1"/>
  <c r="F190" s="1"/>
  <c r="F191" s="1"/>
  <c r="F192" s="1"/>
  <c r="F193" s="1"/>
  <c r="F194" s="1"/>
  <c r="F195" s="1"/>
  <c r="F196" s="1"/>
  <c r="F197" s="1"/>
  <c r="F198" s="1"/>
  <c r="F199" s="1"/>
  <c r="F200" s="1"/>
  <c r="F201" s="1"/>
  <c r="F202" s="1"/>
  <c r="F203" s="1"/>
  <c r="F204" s="1"/>
  <c r="F205" s="1"/>
  <c r="F206" s="1"/>
  <c r="F207"/>
  <c r="F216" s="1"/>
  <c r="F323" l="1"/>
  <c r="F332" s="1"/>
  <c r="F217"/>
  <c r="F218" s="1"/>
  <c r="F219" s="1"/>
  <c r="F220" s="1"/>
  <c r="F221" s="1"/>
  <c r="F222" s="1"/>
  <c r="F223" s="1"/>
  <c r="F224" s="1"/>
  <c r="F225" s="1"/>
  <c r="F226" s="1"/>
  <c r="F227" s="1"/>
  <c r="F228" s="1"/>
  <c r="F229" s="1"/>
  <c r="F230" s="1"/>
  <c r="F231" s="1"/>
  <c r="F232" s="1"/>
  <c r="F233" s="1"/>
  <c r="F234" s="1"/>
  <c r="F235" s="1"/>
  <c r="F236" s="1"/>
  <c r="F237" s="1"/>
  <c r="F238" s="1"/>
  <c r="F239" s="1"/>
  <c r="F240" s="1"/>
  <c r="F241" s="1"/>
  <c r="F242" s="1"/>
  <c r="F243" s="1"/>
  <c r="F244" s="1"/>
  <c r="F245" s="1"/>
  <c r="F246" s="1"/>
  <c r="F247" s="1"/>
  <c r="F248" s="1"/>
  <c r="F249" s="1"/>
  <c r="F250" s="1"/>
  <c r="F251" s="1"/>
  <c r="F252" s="1"/>
  <c r="F253" s="1"/>
  <c r="F254" s="1"/>
  <c r="F255" s="1"/>
  <c r="F256" s="1"/>
  <c r="F257" s="1"/>
  <c r="F258" s="1"/>
  <c r="F259" s="1"/>
  <c r="F260" s="1"/>
  <c r="F261" s="1"/>
  <c r="F262" s="1"/>
  <c r="F263" s="1"/>
  <c r="F264" s="1"/>
  <c r="F265" s="1"/>
  <c r="F266" s="1"/>
  <c r="F267" s="1"/>
  <c r="F268" s="1"/>
  <c r="F269" s="1"/>
  <c r="F270" s="1"/>
  <c r="F271" s="1"/>
  <c r="F272" s="1"/>
  <c r="F273" s="1"/>
  <c r="F274" s="1"/>
  <c r="F275" s="1"/>
  <c r="F276" s="1"/>
  <c r="F277" s="1"/>
  <c r="F278" s="1"/>
  <c r="F279" s="1"/>
  <c r="F280" s="1"/>
  <c r="F281" s="1"/>
  <c r="F282" s="1"/>
  <c r="F283" s="1"/>
  <c r="F284" s="1"/>
  <c r="F285" s="1"/>
  <c r="F286" s="1"/>
  <c r="F287" s="1"/>
  <c r="F288" s="1"/>
  <c r="F289" s="1"/>
  <c r="F290" s="1"/>
  <c r="F291" s="1"/>
  <c r="F292" s="1"/>
  <c r="F293" s="1"/>
  <c r="F294" s="1"/>
  <c r="F295" s="1"/>
  <c r="F296" s="1"/>
  <c r="F297" s="1"/>
  <c r="F298" s="1"/>
  <c r="F299" s="1"/>
  <c r="F300" s="1"/>
  <c r="F301" s="1"/>
  <c r="F302" s="1"/>
  <c r="F303" s="1"/>
  <c r="F304" s="1"/>
  <c r="F305" s="1"/>
  <c r="F306" s="1"/>
  <c r="F307" s="1"/>
  <c r="F308" s="1"/>
  <c r="F309" s="1"/>
  <c r="F310" s="1"/>
  <c r="F311" s="1"/>
  <c r="F312" s="1"/>
  <c r="F313" s="1"/>
  <c r="F314" s="1"/>
  <c r="F315" s="1"/>
  <c r="F316" s="1"/>
  <c r="F317" s="1"/>
  <c r="F318" s="1"/>
  <c r="F319" s="1"/>
  <c r="F320" s="1"/>
  <c r="F321" s="1"/>
  <c r="F322" s="1"/>
  <c r="F333" l="1"/>
  <c r="F334" s="1"/>
  <c r="F335" s="1"/>
  <c r="F336" s="1"/>
  <c r="F337" s="1"/>
  <c r="F338" s="1"/>
  <c r="F339" s="1"/>
  <c r="F340" s="1"/>
  <c r="F341" s="1"/>
  <c r="F342" s="1"/>
  <c r="F343" s="1"/>
  <c r="F344" s="1"/>
  <c r="F345" s="1"/>
  <c r="F346" s="1"/>
  <c r="F347" s="1"/>
  <c r="F348" s="1"/>
  <c r="F349" s="1"/>
  <c r="F350" s="1"/>
  <c r="F351" s="1"/>
  <c r="F352" s="1"/>
  <c r="F353" s="1"/>
  <c r="F354" s="1"/>
  <c r="F355" s="1"/>
  <c r="F356" s="1"/>
  <c r="F357" s="1"/>
  <c r="F358" s="1"/>
  <c r="F359" s="1"/>
  <c r="F360" s="1"/>
  <c r="F361" s="1"/>
  <c r="F362" s="1"/>
  <c r="F363" s="1"/>
  <c r="F364" s="1"/>
  <c r="F365" s="1"/>
  <c r="F366" s="1"/>
  <c r="F367" s="1"/>
  <c r="F368" s="1"/>
  <c r="F369" s="1"/>
  <c r="F370" s="1"/>
  <c r="F371" s="1"/>
  <c r="F372" s="1"/>
  <c r="F373" s="1"/>
  <c r="F374" s="1"/>
  <c r="F375" s="1"/>
  <c r="F376" s="1"/>
  <c r="F377" s="1"/>
  <c r="F378" s="1"/>
  <c r="F379" s="1"/>
  <c r="F380" s="1"/>
  <c r="F381" s="1"/>
  <c r="F382" s="1"/>
  <c r="F383" s="1"/>
  <c r="F384" s="1"/>
  <c r="F385" s="1"/>
  <c r="F386" s="1"/>
  <c r="F387" s="1"/>
  <c r="F388" s="1"/>
  <c r="F389" s="1"/>
  <c r="F390" s="1"/>
  <c r="F391" s="1"/>
  <c r="F392" s="1"/>
  <c r="F393" s="1"/>
  <c r="F394" s="1"/>
  <c r="F395" s="1"/>
  <c r="F396" s="1"/>
  <c r="F397" s="1"/>
  <c r="F398" s="1"/>
  <c r="F399" s="1"/>
  <c r="F400" s="1"/>
  <c r="F401" s="1"/>
  <c r="F402" s="1"/>
  <c r="F403" s="1"/>
  <c r="F404" s="1"/>
  <c r="F405" s="1"/>
  <c r="F406" s="1"/>
  <c r="F407" s="1"/>
  <c r="F408" s="1"/>
  <c r="F409" s="1"/>
  <c r="F410" s="1"/>
  <c r="F411" s="1"/>
  <c r="F412" s="1"/>
  <c r="F413" s="1"/>
  <c r="F414" s="1"/>
  <c r="F415" s="1"/>
  <c r="F416" s="1"/>
  <c r="F417" s="1"/>
  <c r="F418" s="1"/>
  <c r="F419" s="1"/>
  <c r="F420" s="1"/>
  <c r="F421" s="1"/>
  <c r="F422" s="1"/>
  <c r="F423" s="1"/>
  <c r="F424" s="1"/>
  <c r="F425" s="1"/>
  <c r="F426" s="1"/>
  <c r="F427" s="1"/>
  <c r="F428" s="1"/>
  <c r="F429" s="1"/>
  <c r="F430" s="1"/>
  <c r="F431" s="1"/>
  <c r="F432" s="1"/>
  <c r="F433" s="1"/>
  <c r="F434" s="1"/>
  <c r="F435" s="1"/>
  <c r="F436" s="1"/>
  <c r="F437" s="1"/>
  <c r="F438" s="1"/>
  <c r="F439" s="1"/>
  <c r="F440" s="1"/>
  <c r="F441" s="1"/>
  <c r="F442" s="1"/>
  <c r="F443" s="1"/>
  <c r="F444" s="1"/>
  <c r="F445" s="1"/>
  <c r="F446" s="1"/>
  <c r="F447" s="1"/>
  <c r="F448" s="1"/>
  <c r="F449" s="1"/>
  <c r="F450" s="1"/>
  <c r="F451" s="1"/>
  <c r="F452" s="1"/>
  <c r="F453" s="1"/>
  <c r="F454" s="1"/>
  <c r="F455" s="1"/>
  <c r="F456" s="1"/>
  <c r="F457" s="1"/>
  <c r="F458" s="1"/>
  <c r="F459" s="1"/>
  <c r="F460" s="1"/>
  <c r="F461" s="1"/>
  <c r="F462" s="1"/>
  <c r="F463" s="1"/>
  <c r="F464" s="1"/>
  <c r="F465" s="1"/>
  <c r="F466"/>
  <c r="F477" s="1"/>
  <c r="F478" l="1"/>
  <c r="F479" s="1"/>
  <c r="F480" s="1"/>
  <c r="F481" s="1"/>
  <c r="F482" s="1"/>
  <c r="F483" s="1"/>
  <c r="F484" s="1"/>
  <c r="F485" s="1"/>
  <c r="F486" s="1"/>
  <c r="F487" s="1"/>
  <c r="F488" s="1"/>
  <c r="F489" s="1"/>
  <c r="F490" s="1"/>
  <c r="F491" s="1"/>
  <c r="F492" s="1"/>
  <c r="F493" s="1"/>
  <c r="F494" s="1"/>
  <c r="F495" s="1"/>
  <c r="F496" s="1"/>
  <c r="F497" s="1"/>
  <c r="F498" s="1"/>
  <c r="F499" s="1"/>
  <c r="F500" s="1"/>
  <c r="F501" s="1"/>
  <c r="F502" s="1"/>
  <c r="F503" s="1"/>
  <c r="F504" s="1"/>
  <c r="F505" s="1"/>
  <c r="F506" s="1"/>
  <c r="F507" s="1"/>
  <c r="F508" s="1"/>
  <c r="F509" s="1"/>
  <c r="F510" s="1"/>
  <c r="F511" s="1"/>
  <c r="F512" s="1"/>
  <c r="F513" s="1"/>
  <c r="F514" s="1"/>
  <c r="F515" s="1"/>
  <c r="F516" s="1"/>
  <c r="F517" s="1"/>
  <c r="F518" s="1"/>
  <c r="F519" s="1"/>
  <c r="F520" s="1"/>
  <c r="F521" s="1"/>
  <c r="F522" s="1"/>
  <c r="F523" s="1"/>
  <c r="F524" s="1"/>
  <c r="F525" s="1"/>
  <c r="F526" s="1"/>
  <c r="F527" s="1"/>
  <c r="F528" s="1"/>
  <c r="F529" s="1"/>
  <c r="F530" s="1"/>
  <c r="F531" s="1"/>
  <c r="F532" s="1"/>
  <c r="F533" s="1"/>
  <c r="F534" s="1"/>
  <c r="F535" s="1"/>
  <c r="F536" s="1"/>
  <c r="F537" s="1"/>
  <c r="F538" s="1"/>
  <c r="F539" s="1"/>
  <c r="F540" s="1"/>
  <c r="F541" s="1"/>
  <c r="F542" s="1"/>
  <c r="F543" s="1"/>
  <c r="F544" s="1"/>
  <c r="F545" s="1"/>
  <c r="F546" s="1"/>
  <c r="F547" s="1"/>
  <c r="F548" s="1"/>
  <c r="F549" s="1"/>
  <c r="F550" s="1"/>
  <c r="F551" s="1"/>
  <c r="F552" s="1"/>
  <c r="F553" s="1"/>
  <c r="F554" s="1"/>
  <c r="F555" s="1"/>
  <c r="F556" s="1"/>
  <c r="F557" s="1"/>
  <c r="F558" s="1"/>
  <c r="F559" s="1"/>
  <c r="F560" s="1"/>
  <c r="F561" s="1"/>
  <c r="F562" s="1"/>
  <c r="F563" s="1"/>
  <c r="F564" s="1"/>
  <c r="F565" s="1"/>
  <c r="F566" s="1"/>
  <c r="F567" s="1"/>
  <c r="F568" s="1"/>
  <c r="F569" s="1"/>
  <c r="F570" s="1"/>
  <c r="F571" s="1"/>
  <c r="F572" s="1"/>
  <c r="F573" s="1"/>
  <c r="F574" s="1"/>
  <c r="F575" s="1"/>
  <c r="F576" s="1"/>
  <c r="F577" s="1"/>
  <c r="F578" s="1"/>
  <c r="F579" s="1"/>
  <c r="F580" s="1"/>
  <c r="F581" s="1"/>
  <c r="F582" s="1"/>
  <c r="F583" s="1"/>
  <c r="F584" s="1"/>
  <c r="F585" s="1"/>
  <c r="F586" s="1"/>
  <c r="F587" s="1"/>
  <c r="F588" s="1"/>
  <c r="F589" s="1"/>
  <c r="F590" s="1"/>
  <c r="F591" s="1"/>
  <c r="F592" s="1"/>
  <c r="F593" s="1"/>
  <c r="F594" s="1"/>
  <c r="F595" s="1"/>
  <c r="F596" s="1"/>
  <c r="F597" s="1"/>
  <c r="F598" s="1"/>
  <c r="F599" s="1"/>
  <c r="F600" s="1"/>
  <c r="F601" s="1"/>
  <c r="F602" s="1"/>
  <c r="F603" s="1"/>
  <c r="F604" s="1"/>
  <c r="F605" s="1"/>
  <c r="F606" s="1"/>
  <c r="F607" s="1"/>
  <c r="F608" s="1"/>
  <c r="F609" s="1"/>
  <c r="F610" s="1"/>
  <c r="F611" s="1"/>
  <c r="F612" s="1"/>
  <c r="F613" s="1"/>
  <c r="F614" s="1"/>
  <c r="F615" s="1"/>
  <c r="F616" s="1"/>
  <c r="F617" s="1"/>
  <c r="F618" s="1"/>
  <c r="F619" s="1"/>
  <c r="F620" s="1"/>
  <c r="F621" s="1"/>
  <c r="F622" s="1"/>
  <c r="F623" s="1"/>
  <c r="F624" s="1"/>
  <c r="F625" s="1"/>
  <c r="F626" s="1"/>
  <c r="F627" s="1"/>
  <c r="F628" s="1"/>
  <c r="F629"/>
  <c r="F640" s="1"/>
  <c r="F732" l="1"/>
  <c r="F741" s="1"/>
  <c r="F641"/>
  <c r="F642" s="1"/>
  <c r="F643" s="1"/>
  <c r="F644" s="1"/>
  <c r="F645" s="1"/>
  <c r="F646" s="1"/>
  <c r="F647" s="1"/>
  <c r="F648" s="1"/>
  <c r="F649" s="1"/>
  <c r="F650" s="1"/>
  <c r="F651" s="1"/>
  <c r="F652" s="1"/>
  <c r="F653" s="1"/>
  <c r="F654" s="1"/>
  <c r="F655" s="1"/>
  <c r="F656" s="1"/>
  <c r="F657" s="1"/>
  <c r="F658" s="1"/>
  <c r="F659" s="1"/>
  <c r="F660" s="1"/>
  <c r="F661" s="1"/>
  <c r="F662" s="1"/>
  <c r="F663" s="1"/>
  <c r="F664" s="1"/>
  <c r="F665" s="1"/>
  <c r="F666" s="1"/>
  <c r="F667" s="1"/>
  <c r="F668" s="1"/>
  <c r="F669" s="1"/>
  <c r="F670" s="1"/>
  <c r="F671" s="1"/>
  <c r="F672" s="1"/>
  <c r="F673" s="1"/>
  <c r="F674" s="1"/>
  <c r="F675" s="1"/>
  <c r="F676" s="1"/>
  <c r="F677" s="1"/>
  <c r="F678" s="1"/>
  <c r="F679" s="1"/>
  <c r="F680" s="1"/>
  <c r="F681" s="1"/>
  <c r="F682" s="1"/>
  <c r="F683" s="1"/>
  <c r="F684" s="1"/>
  <c r="F685" s="1"/>
  <c r="F686" s="1"/>
  <c r="F687" s="1"/>
  <c r="F688" s="1"/>
  <c r="F689" s="1"/>
  <c r="F690" s="1"/>
  <c r="F691" s="1"/>
  <c r="F692" s="1"/>
  <c r="F693" s="1"/>
  <c r="F694" s="1"/>
  <c r="F695" s="1"/>
  <c r="F696" s="1"/>
  <c r="F697" s="1"/>
  <c r="F698" s="1"/>
  <c r="F699" s="1"/>
  <c r="F700" s="1"/>
  <c r="F701" s="1"/>
  <c r="F702" s="1"/>
  <c r="F703" s="1"/>
  <c r="F704" s="1"/>
  <c r="F705" s="1"/>
  <c r="F706" s="1"/>
  <c r="F707" s="1"/>
  <c r="F708" s="1"/>
  <c r="F709" s="1"/>
  <c r="F710" s="1"/>
  <c r="F711" s="1"/>
  <c r="F712" s="1"/>
  <c r="F713" s="1"/>
  <c r="F714" s="1"/>
  <c r="F715" s="1"/>
  <c r="F716" s="1"/>
  <c r="F717" s="1"/>
  <c r="F718" s="1"/>
  <c r="F719" s="1"/>
  <c r="F720" s="1"/>
  <c r="F721" s="1"/>
  <c r="F722" s="1"/>
  <c r="F723" s="1"/>
  <c r="F724" s="1"/>
  <c r="F725" s="1"/>
  <c r="F726" s="1"/>
  <c r="F727" s="1"/>
  <c r="F728" s="1"/>
  <c r="F729" s="1"/>
  <c r="F730" s="1"/>
  <c r="F731" s="1"/>
  <c r="F742" l="1"/>
  <c r="F743" s="1"/>
  <c r="F744" s="1"/>
  <c r="F745" s="1"/>
  <c r="F746" s="1"/>
  <c r="F747" s="1"/>
  <c r="F748" s="1"/>
  <c r="F749" s="1"/>
  <c r="F750" s="1"/>
  <c r="F751" s="1"/>
  <c r="F752" s="1"/>
  <c r="F753" s="1"/>
  <c r="F754" s="1"/>
  <c r="F755" s="1"/>
  <c r="F756" s="1"/>
  <c r="F757" s="1"/>
  <c r="F758" s="1"/>
  <c r="F759" s="1"/>
  <c r="F760" s="1"/>
  <c r="F761" s="1"/>
  <c r="F762" s="1"/>
  <c r="F763" s="1"/>
  <c r="F764" s="1"/>
  <c r="F765" s="1"/>
  <c r="F766" s="1"/>
  <c r="F767" s="1"/>
  <c r="F768" s="1"/>
  <c r="F769" s="1"/>
  <c r="F770" s="1"/>
  <c r="F771" s="1"/>
  <c r="F772" s="1"/>
  <c r="F773" s="1"/>
  <c r="F774" s="1"/>
  <c r="F775" s="1"/>
  <c r="F776" s="1"/>
  <c r="F777" s="1"/>
  <c r="F778" s="1"/>
  <c r="F779" s="1"/>
  <c r="F780" s="1"/>
  <c r="F781" s="1"/>
  <c r="F782" s="1"/>
  <c r="F783" s="1"/>
  <c r="F784" s="1"/>
  <c r="F785" s="1"/>
  <c r="F786" s="1"/>
  <c r="F787" s="1"/>
  <c r="F788" s="1"/>
  <c r="F789" s="1"/>
  <c r="F790" s="1"/>
  <c r="F791" s="1"/>
  <c r="F792" s="1"/>
  <c r="F793" s="1"/>
  <c r="F794" s="1"/>
  <c r="F795" s="1"/>
  <c r="F796" s="1"/>
  <c r="F797" s="1"/>
  <c r="F798" s="1"/>
  <c r="F799" s="1"/>
  <c r="F800" s="1"/>
  <c r="F801" s="1"/>
  <c r="F802" s="1"/>
  <c r="F803" s="1"/>
  <c r="F804" s="1"/>
  <c r="F805" s="1"/>
  <c r="F806" s="1"/>
  <c r="F807" s="1"/>
  <c r="F808" s="1"/>
  <c r="F809" s="1"/>
  <c r="F810" s="1"/>
  <c r="F811" s="1"/>
  <c r="F812" s="1"/>
  <c r="F813" s="1"/>
  <c r="F814" s="1"/>
  <c r="F815" s="1"/>
  <c r="F816" s="1"/>
  <c r="F817" s="1"/>
  <c r="F818" s="1"/>
  <c r="F819" s="1"/>
  <c r="F820" s="1"/>
  <c r="F821" s="1"/>
  <c r="F822" s="1"/>
  <c r="F823" s="1"/>
  <c r="F824" s="1"/>
  <c r="F825" s="1"/>
  <c r="F826" s="1"/>
  <c r="F827" s="1"/>
  <c r="F828" s="1"/>
  <c r="F829" s="1"/>
  <c r="F830" s="1"/>
  <c r="F831" s="1"/>
  <c r="F832" s="1"/>
  <c r="F833" s="1"/>
  <c r="F834" s="1"/>
  <c r="F835" s="1"/>
  <c r="F836" s="1"/>
  <c r="F837" s="1"/>
  <c r="F838" s="1"/>
  <c r="F839" s="1"/>
  <c r="F840" s="1"/>
  <c r="F841" s="1"/>
  <c r="F842" s="1"/>
  <c r="F843" s="1"/>
  <c r="F844" s="1"/>
  <c r="F845" s="1"/>
  <c r="F846" s="1"/>
  <c r="F847" s="1"/>
  <c r="F848" s="1"/>
  <c r="F849" s="1"/>
  <c r="F850" s="1"/>
  <c r="F851" s="1"/>
  <c r="F852" s="1"/>
  <c r="F853" s="1"/>
  <c r="F854"/>
  <c r="F864" s="1"/>
  <c r="F865" l="1"/>
  <c r="F866" s="1"/>
  <c r="F867" s="1"/>
  <c r="F868" s="1"/>
  <c r="F869" s="1"/>
  <c r="F870" s="1"/>
  <c r="F871" s="1"/>
  <c r="F872" s="1"/>
  <c r="F873" s="1"/>
  <c r="F874" s="1"/>
  <c r="F875" s="1"/>
  <c r="F876" s="1"/>
  <c r="F877" s="1"/>
  <c r="F878" s="1"/>
  <c r="F879" s="1"/>
  <c r="F880" s="1"/>
  <c r="F881" s="1"/>
  <c r="F882" s="1"/>
  <c r="F883" s="1"/>
  <c r="F884" s="1"/>
  <c r="F885" s="1"/>
  <c r="F886" s="1"/>
  <c r="F887" s="1"/>
  <c r="F888" s="1"/>
  <c r="F889" s="1"/>
  <c r="F890" s="1"/>
  <c r="F891" s="1"/>
  <c r="F892" s="1"/>
  <c r="F893" s="1"/>
  <c r="F894" s="1"/>
  <c r="F895" s="1"/>
  <c r="F896" s="1"/>
  <c r="F897" s="1"/>
  <c r="F898" s="1"/>
  <c r="F899" s="1"/>
  <c r="F900" s="1"/>
  <c r="F901" s="1"/>
  <c r="F902" s="1"/>
  <c r="F903" s="1"/>
  <c r="F904" s="1"/>
  <c r="F905" s="1"/>
  <c r="F906" s="1"/>
  <c r="F907" s="1"/>
  <c r="F908" s="1"/>
  <c r="F909" s="1"/>
  <c r="F910" s="1"/>
  <c r="F911" s="1"/>
  <c r="F912" s="1"/>
  <c r="F913" s="1"/>
  <c r="F914" s="1"/>
  <c r="F915" s="1"/>
  <c r="F916" s="1"/>
  <c r="F917" s="1"/>
  <c r="F918" s="1"/>
  <c r="F919" s="1"/>
  <c r="F920" s="1"/>
  <c r="F921" s="1"/>
  <c r="F922" s="1"/>
  <c r="F923" s="1"/>
  <c r="F924" s="1"/>
  <c r="F925" s="1"/>
  <c r="F926" s="1"/>
  <c r="F927" s="1"/>
  <c r="F928" s="1"/>
  <c r="F929" s="1"/>
  <c r="F930" s="1"/>
  <c r="F931" s="1"/>
  <c r="F932" s="1"/>
  <c r="F933" s="1"/>
  <c r="F934" s="1"/>
  <c r="F935" s="1"/>
  <c r="F936" s="1"/>
  <c r="F937" s="1"/>
  <c r="F938" s="1"/>
  <c r="F939" s="1"/>
  <c r="F940" s="1"/>
  <c r="F941" s="1"/>
  <c r="F942" s="1"/>
  <c r="F943" s="1"/>
  <c r="F944" s="1"/>
  <c r="F945" s="1"/>
  <c r="F946" s="1"/>
  <c r="F947" s="1"/>
  <c r="F948" s="1"/>
  <c r="F949" s="1"/>
  <c r="F950" s="1"/>
  <c r="F951" s="1"/>
  <c r="F952" s="1"/>
  <c r="F953" s="1"/>
  <c r="F954"/>
  <c r="F965" s="1"/>
  <c r="F966" l="1"/>
  <c r="F967" s="1"/>
  <c r="F968" s="1"/>
  <c r="F969" s="1"/>
  <c r="F970" s="1"/>
  <c r="F971" s="1"/>
  <c r="F972" s="1"/>
  <c r="F973" s="1"/>
  <c r="F974" s="1"/>
  <c r="F975" s="1"/>
  <c r="F976" s="1"/>
  <c r="F977" s="1"/>
  <c r="F978" s="1"/>
  <c r="F979" s="1"/>
  <c r="F980" s="1"/>
  <c r="F981" s="1"/>
  <c r="F982" s="1"/>
  <c r="F983" s="1"/>
  <c r="F984" s="1"/>
  <c r="F985" s="1"/>
  <c r="F986" s="1"/>
  <c r="F987" s="1"/>
  <c r="F988" s="1"/>
  <c r="F989" s="1"/>
  <c r="F990" s="1"/>
  <c r="F991" s="1"/>
  <c r="F992" s="1"/>
  <c r="F993" s="1"/>
  <c r="F994" s="1"/>
  <c r="F995" s="1"/>
  <c r="F996" s="1"/>
  <c r="F997" s="1"/>
  <c r="F998" s="1"/>
  <c r="F999" s="1"/>
  <c r="F1000" s="1"/>
  <c r="F1001" s="1"/>
  <c r="F1002" s="1"/>
  <c r="F1003" s="1"/>
  <c r="F1004" s="1"/>
  <c r="F1005" s="1"/>
  <c r="F1006" s="1"/>
  <c r="F1007" s="1"/>
  <c r="F1008" s="1"/>
  <c r="F1009" s="1"/>
  <c r="F1010" s="1"/>
  <c r="F1011" s="1"/>
  <c r="F1012" s="1"/>
  <c r="F1013" s="1"/>
  <c r="F1014" s="1"/>
  <c r="F1015" s="1"/>
  <c r="F1016" s="1"/>
  <c r="F1017" s="1"/>
  <c r="F1018" s="1"/>
  <c r="F1019" s="1"/>
  <c r="F1020" s="1"/>
  <c r="F1021" s="1"/>
  <c r="F1022" s="1"/>
  <c r="F1023" s="1"/>
  <c r="F1024" s="1"/>
  <c r="F1025" s="1"/>
  <c r="F1026" s="1"/>
  <c r="F1027" s="1"/>
  <c r="F1028" s="1"/>
  <c r="F1029" s="1"/>
  <c r="F1030" s="1"/>
  <c r="F1031" s="1"/>
  <c r="F1032" s="1"/>
  <c r="F1033" s="1"/>
  <c r="F1034" s="1"/>
  <c r="F1035" s="1"/>
  <c r="F1036" s="1"/>
  <c r="F1037" s="1"/>
  <c r="F1038" s="1"/>
  <c r="F1039" s="1"/>
  <c r="F1040" s="1"/>
  <c r="F1041" s="1"/>
  <c r="F1042" s="1"/>
  <c r="F1043" s="1"/>
  <c r="F1044" s="1"/>
  <c r="F1045" s="1"/>
  <c r="F1046" s="1"/>
  <c r="F1047" s="1"/>
  <c r="F1048" s="1"/>
  <c r="F1049" s="1"/>
  <c r="F1050" s="1"/>
  <c r="F1051" s="1"/>
  <c r="F1052" s="1"/>
  <c r="F1053" s="1"/>
  <c r="F1054" s="1"/>
  <c r="F1055" s="1"/>
  <c r="F1056" s="1"/>
  <c r="F1057" s="1"/>
  <c r="F1058" s="1"/>
  <c r="F1059" s="1"/>
  <c r="F1060" s="1"/>
  <c r="F1061" s="1"/>
  <c r="F1062" s="1"/>
  <c r="F1063" s="1"/>
  <c r="F1064" s="1"/>
  <c r="F1065" s="1"/>
  <c r="F1066" s="1"/>
  <c r="F1067" s="1"/>
  <c r="F1068" s="1"/>
  <c r="F1069" s="1"/>
  <c r="F1070" s="1"/>
  <c r="F1071" s="1"/>
  <c r="F1072" s="1"/>
  <c r="F1073" s="1"/>
  <c r="F1084" s="1"/>
  <c r="F1074"/>
  <c r="F1209" l="1"/>
  <c r="F1085"/>
  <c r="F1086" s="1"/>
  <c r="F1087" s="1"/>
  <c r="F1088" s="1"/>
  <c r="F1089" s="1"/>
  <c r="F1090" s="1"/>
  <c r="F1091" s="1"/>
  <c r="F1092" s="1"/>
  <c r="F1093" s="1"/>
  <c r="F1094" s="1"/>
  <c r="F1095" s="1"/>
  <c r="F1096" s="1"/>
  <c r="F1097" s="1"/>
  <c r="F1098" s="1"/>
  <c r="F1099" s="1"/>
  <c r="F1100" s="1"/>
  <c r="F1101" s="1"/>
  <c r="F1102" s="1"/>
  <c r="F1103" s="1"/>
  <c r="F1104" s="1"/>
  <c r="F1105" s="1"/>
  <c r="F1106" s="1"/>
  <c r="F1107" s="1"/>
  <c r="F1108" s="1"/>
  <c r="F1109" s="1"/>
  <c r="F1110" s="1"/>
  <c r="F1111" s="1"/>
  <c r="F1112" s="1"/>
  <c r="F1113" s="1"/>
  <c r="F1114" s="1"/>
  <c r="F1115" s="1"/>
  <c r="F1116" s="1"/>
  <c r="F1117" s="1"/>
  <c r="F1118" s="1"/>
  <c r="F1119" s="1"/>
  <c r="F1120" s="1"/>
  <c r="F1121" s="1"/>
  <c r="F1122" s="1"/>
  <c r="F1123" s="1"/>
  <c r="F1124" s="1"/>
  <c r="F1125" s="1"/>
  <c r="F1126" s="1"/>
  <c r="F1127" s="1"/>
  <c r="F1128" s="1"/>
  <c r="F1129" s="1"/>
  <c r="F1130" s="1"/>
  <c r="F1131" s="1"/>
  <c r="F1132" s="1"/>
  <c r="F1133" s="1"/>
  <c r="F1134" s="1"/>
  <c r="F1135" s="1"/>
  <c r="F1136" s="1"/>
  <c r="F1137" s="1"/>
  <c r="F1138" s="1"/>
  <c r="F1139" s="1"/>
  <c r="F1140" s="1"/>
  <c r="F1141" s="1"/>
  <c r="F1142" s="1"/>
  <c r="F1143" s="1"/>
  <c r="F1144" s="1"/>
  <c r="F1145" s="1"/>
  <c r="F1146" s="1"/>
  <c r="F1147" s="1"/>
  <c r="F1148" s="1"/>
  <c r="F1149" s="1"/>
  <c r="F1150" s="1"/>
  <c r="F1151" s="1"/>
  <c r="F1152" s="1"/>
  <c r="F1153" s="1"/>
  <c r="F1154" s="1"/>
  <c r="F1155" s="1"/>
  <c r="F1156" s="1"/>
  <c r="F1157" s="1"/>
  <c r="F1158" s="1"/>
  <c r="F1159" s="1"/>
  <c r="F1160" s="1"/>
  <c r="F1161" s="1"/>
  <c r="F1162" s="1"/>
  <c r="F1163" s="1"/>
  <c r="F1164" s="1"/>
  <c r="F1165" s="1"/>
  <c r="F1166" s="1"/>
  <c r="F1167" s="1"/>
  <c r="F1168" s="1"/>
  <c r="F1169" s="1"/>
  <c r="F1170" s="1"/>
  <c r="F1171" s="1"/>
  <c r="F1172" s="1"/>
  <c r="F1173" s="1"/>
  <c r="F1174" s="1"/>
  <c r="F1175" s="1"/>
  <c r="F1176" s="1"/>
  <c r="F1177" s="1"/>
  <c r="F1178" s="1"/>
  <c r="F1179" s="1"/>
  <c r="F1180" s="1"/>
  <c r="F1181" s="1"/>
  <c r="F1182" s="1"/>
  <c r="F1183" s="1"/>
  <c r="F1184" s="1"/>
  <c r="F1185" s="1"/>
  <c r="F1186" s="1"/>
  <c r="F1187" s="1"/>
  <c r="F1188" s="1"/>
  <c r="F1189" s="1"/>
  <c r="F1190" s="1"/>
  <c r="F1191" s="1"/>
  <c r="F1192" s="1"/>
  <c r="F1193" s="1"/>
  <c r="F1194" s="1"/>
  <c r="F1195" s="1"/>
  <c r="F1196" s="1"/>
  <c r="F1197" s="1"/>
  <c r="F1198" s="1"/>
  <c r="F1199" s="1"/>
  <c r="F1200" s="1"/>
  <c r="F1201" s="1"/>
  <c r="F1202" s="1"/>
  <c r="F1203" s="1"/>
  <c r="F1204" s="1"/>
  <c r="F1205" s="1"/>
  <c r="F1206" s="1"/>
  <c r="F1207" s="1"/>
  <c r="F1208" s="1"/>
  <c r="F1219" s="1"/>
  <c r="F1220" l="1"/>
  <c r="F1221" s="1"/>
  <c r="F1222" s="1"/>
  <c r="F1223" s="1"/>
  <c r="F1224" s="1"/>
  <c r="F1225" s="1"/>
  <c r="F1226" s="1"/>
  <c r="F1227" s="1"/>
  <c r="F1228" s="1"/>
  <c r="F1229" s="1"/>
  <c r="F1230" s="1"/>
  <c r="F1231" s="1"/>
  <c r="F1232" s="1"/>
  <c r="F1233" s="1"/>
  <c r="F1234" s="1"/>
  <c r="F1235" s="1"/>
  <c r="F1236" s="1"/>
  <c r="F1237" s="1"/>
  <c r="F1238" s="1"/>
  <c r="F1239" s="1"/>
  <c r="F1240" s="1"/>
  <c r="F1241" s="1"/>
  <c r="F1242" s="1"/>
  <c r="F1243" s="1"/>
  <c r="F1244" s="1"/>
  <c r="F1245" s="1"/>
  <c r="F1246" s="1"/>
  <c r="F1247" s="1"/>
  <c r="F1248" s="1"/>
  <c r="F1249" s="1"/>
  <c r="F1250" s="1"/>
  <c r="F1251" s="1"/>
  <c r="F1252" s="1"/>
  <c r="F1253" s="1"/>
  <c r="F1254" s="1"/>
  <c r="F1255" s="1"/>
  <c r="F1256" s="1"/>
  <c r="F1257" s="1"/>
  <c r="F1258" s="1"/>
  <c r="F1259" s="1"/>
  <c r="F1260" s="1"/>
  <c r="F1261" s="1"/>
  <c r="F1262" s="1"/>
  <c r="F1263" s="1"/>
  <c r="F1264" s="1"/>
  <c r="F1265" s="1"/>
  <c r="F1266" s="1"/>
  <c r="F1267" s="1"/>
  <c r="F1268" s="1"/>
  <c r="F1269" s="1"/>
  <c r="F1270" s="1"/>
  <c r="F1271" s="1"/>
  <c r="F1272" s="1"/>
  <c r="F1273" s="1"/>
  <c r="F1274" s="1"/>
  <c r="F1275" s="1"/>
  <c r="F1276" s="1"/>
  <c r="F1277" s="1"/>
  <c r="F1278" s="1"/>
  <c r="F1279" s="1"/>
  <c r="F1280" s="1"/>
  <c r="F1281" s="1"/>
  <c r="F1282" s="1"/>
  <c r="F1283" s="1"/>
  <c r="F1284" s="1"/>
  <c r="F1285" s="1"/>
  <c r="F1286" s="1"/>
  <c r="F1287" s="1"/>
  <c r="F1288" s="1"/>
  <c r="F1289" s="1"/>
  <c r="F1290" s="1"/>
  <c r="F1291" s="1"/>
  <c r="F1292" s="1"/>
  <c r="F1293" s="1"/>
  <c r="F1294" s="1"/>
  <c r="F1295" s="1"/>
  <c r="F1296" s="1"/>
  <c r="F1297" s="1"/>
  <c r="F1298" s="1"/>
  <c r="F1299" s="1"/>
  <c r="F1300" s="1"/>
  <c r="F1301" s="1"/>
  <c r="F1302" s="1"/>
  <c r="F1303" s="1"/>
  <c r="F1304" s="1"/>
  <c r="F1305" s="1"/>
  <c r="F1306" s="1"/>
  <c r="F1307" s="1"/>
  <c r="F1308" s="1"/>
  <c r="F1309" s="1"/>
  <c r="F1310" s="1"/>
  <c r="F1311" s="1"/>
  <c r="F1312" s="1"/>
  <c r="F1313" s="1"/>
  <c r="F1314" s="1"/>
  <c r="F1315" s="1"/>
  <c r="F1316" s="1"/>
  <c r="F1317" s="1"/>
  <c r="F1318" s="1"/>
  <c r="F1319" s="1"/>
  <c r="F1320" s="1"/>
  <c r="F1321" s="1"/>
  <c r="F1322" s="1"/>
  <c r="F1323" s="1"/>
  <c r="F1324" s="1"/>
  <c r="F1325" s="1"/>
  <c r="F1326" s="1"/>
  <c r="F1327" s="1"/>
  <c r="F1328" s="1"/>
  <c r="F1329" s="1"/>
  <c r="F1330" s="1"/>
  <c r="F1331" s="1"/>
  <c r="F1332" s="1"/>
  <c r="F1333" s="1"/>
  <c r="F1334" s="1"/>
  <c r="F1335" s="1"/>
  <c r="F1336" s="1"/>
  <c r="F1337" s="1"/>
  <c r="F1338" s="1"/>
  <c r="F1339" s="1"/>
  <c r="F1340" s="1"/>
  <c r="F1341" s="1"/>
  <c r="F1342" s="1"/>
  <c r="F1343" s="1"/>
  <c r="F1344" s="1"/>
  <c r="F1345" s="1"/>
  <c r="F1346" s="1"/>
  <c r="F1347" s="1"/>
  <c r="F1348" s="1"/>
  <c r="F1349" s="1"/>
  <c r="F1350" s="1"/>
  <c r="F1351" s="1"/>
  <c r="F1352" s="1"/>
  <c r="F1353" s="1"/>
  <c r="F1354" s="1"/>
  <c r="F1355" s="1"/>
  <c r="F1356" s="1"/>
  <c r="F1367" s="1"/>
  <c r="F1357"/>
  <c r="F1368" l="1"/>
  <c r="F1369" s="1"/>
  <c r="F1370" s="1"/>
  <c r="F1371" s="1"/>
  <c r="F1372" s="1"/>
  <c r="F1373" s="1"/>
  <c r="F1374" s="1"/>
  <c r="F1375" s="1"/>
  <c r="F1376" s="1"/>
  <c r="F1377" s="1"/>
  <c r="F1378" s="1"/>
  <c r="F1379" s="1"/>
  <c r="F1380" s="1"/>
  <c r="F1381" s="1"/>
  <c r="F1382" s="1"/>
  <c r="F1383" s="1"/>
  <c r="F1384" s="1"/>
  <c r="F1385" s="1"/>
  <c r="F1386" s="1"/>
  <c r="F1387" s="1"/>
  <c r="F1388" s="1"/>
  <c r="F1389" s="1"/>
  <c r="F1390" s="1"/>
  <c r="F1391" s="1"/>
  <c r="F1392" s="1"/>
  <c r="F1393" s="1"/>
  <c r="F1394" s="1"/>
  <c r="F1395" s="1"/>
  <c r="F1396" s="1"/>
  <c r="F1397" s="1"/>
  <c r="F1398" s="1"/>
  <c r="F1399" s="1"/>
  <c r="F1400" s="1"/>
  <c r="F1401" s="1"/>
  <c r="F1402" s="1"/>
  <c r="F1403" s="1"/>
  <c r="F1404" s="1"/>
  <c r="F1405" s="1"/>
  <c r="F1406" s="1"/>
  <c r="F1407" s="1"/>
  <c r="F1408" s="1"/>
  <c r="F1409" s="1"/>
  <c r="F1410" s="1"/>
  <c r="F1411" s="1"/>
  <c r="F1412" s="1"/>
  <c r="F1413" s="1"/>
  <c r="F1414" s="1"/>
  <c r="F1415" s="1"/>
  <c r="F1416" s="1"/>
  <c r="F1417" s="1"/>
  <c r="F1418" s="1"/>
  <c r="F1419" s="1"/>
  <c r="F1420" s="1"/>
  <c r="F1421" s="1"/>
  <c r="F1422" s="1"/>
  <c r="F1423" s="1"/>
  <c r="F1424" s="1"/>
  <c r="F1425" s="1"/>
  <c r="F1426" s="1"/>
  <c r="F1427" s="1"/>
  <c r="F1428" s="1"/>
  <c r="F1429" s="1"/>
  <c r="F1430" s="1"/>
  <c r="F1431" s="1"/>
  <c r="F1432" s="1"/>
  <c r="F1433" s="1"/>
  <c r="F1434" s="1"/>
  <c r="F1435" s="1"/>
  <c r="F1436" s="1"/>
  <c r="F1437" s="1"/>
  <c r="F1438" s="1"/>
  <c r="F1439" s="1"/>
  <c r="F1440" s="1"/>
  <c r="F1441" s="1"/>
  <c r="F1442" s="1"/>
  <c r="F1443" s="1"/>
  <c r="F1444" s="1"/>
  <c r="F1445" s="1"/>
  <c r="F1446" s="1"/>
  <c r="F1447" s="1"/>
  <c r="F1448" s="1"/>
  <c r="F1449" s="1"/>
  <c r="F1450" s="1"/>
  <c r="F1451" s="1"/>
  <c r="F1452" s="1"/>
  <c r="F1453" s="1"/>
  <c r="F1454" s="1"/>
  <c r="F1455" s="1"/>
  <c r="F1456" s="1"/>
  <c r="F1457" s="1"/>
  <c r="F1458" s="1"/>
  <c r="F1459" s="1"/>
  <c r="F1460" s="1"/>
  <c r="F1461" s="1"/>
  <c r="F1462" s="1"/>
  <c r="F1463" s="1"/>
  <c r="F1464" s="1"/>
  <c r="F1465" s="1"/>
  <c r="F1466" s="1"/>
  <c r="F1467" s="1"/>
  <c r="F1468" s="1"/>
  <c r="F1469" s="1"/>
  <c r="F1470" s="1"/>
  <c r="F1471" s="1"/>
  <c r="F1472" s="1"/>
  <c r="F1473" s="1"/>
  <c r="F1474" s="1"/>
  <c r="F1475" s="1"/>
  <c r="F1476" s="1"/>
  <c r="F1477" s="1"/>
  <c r="F1478" s="1"/>
  <c r="F1479" s="1"/>
  <c r="F1480" s="1"/>
  <c r="F1481" s="1"/>
  <c r="F1482" s="1"/>
  <c r="F1483" s="1"/>
  <c r="F1484" s="1"/>
  <c r="F1485" s="1"/>
  <c r="F1486" s="1"/>
  <c r="F1487" s="1"/>
  <c r="F1488" s="1"/>
  <c r="F1489" s="1"/>
  <c r="F1490" s="1"/>
  <c r="F1491" s="1"/>
  <c r="F1492" s="1"/>
  <c r="F1493" s="1"/>
  <c r="F1494" s="1"/>
  <c r="F1495" s="1"/>
  <c r="F1496" s="1"/>
  <c r="F1497" s="1"/>
  <c r="F1498" s="1"/>
  <c r="F1499" s="1"/>
  <c r="F1500" s="1"/>
  <c r="F1501" s="1"/>
  <c r="F1502" s="1"/>
  <c r="F1503" s="1"/>
  <c r="F1504" s="1"/>
  <c r="F1505"/>
</calcChain>
</file>

<file path=xl/sharedStrings.xml><?xml version="1.0" encoding="utf-8"?>
<sst xmlns="http://schemas.openxmlformats.org/spreadsheetml/2006/main" count="9908" uniqueCount="4774">
  <si>
    <t>Jose A. Nova (Viaticos visita Cibao Central y Sur,coordinar lugares ,visitar durante la 46va. Reunion annual de la Caribbean Food &amp; Crops Society a celebrarse en julio/10, fecha 18 y 19-20 feb.09)</t>
  </si>
  <si>
    <t>Devol. sobrante ch.No.8129, reunion 12 feb/10 dia de la amistad</t>
  </si>
  <si>
    <t>Eymi Y. de Jesus (reposicion fondo caja chica)</t>
  </si>
  <si>
    <t>Rafael Olmedo Vasquez(Serv. prom. y divulg. prog. radial "Conuco Digital",mayo/10)</t>
  </si>
  <si>
    <t>Jose de Jesus Nuñez Morfas (Legalizacion 2 contratos servicios y proyecto de Investigacion)</t>
  </si>
  <si>
    <t>Téofilo Villanueva (50% reparación, repuestos y mano de obra Nissan Terrano P-G-061762)</t>
  </si>
  <si>
    <t>DEPOSITO SOBRE CK 4400</t>
  </si>
  <si>
    <t>DEPOSITO MES DE ENERO</t>
  </si>
  <si>
    <t>EMPRESA DIST DE ELECT. DEL ESTE,</t>
  </si>
  <si>
    <t>SANDRA MEJIAN</t>
  </si>
  <si>
    <t>RAFAEL ANTONIO LORA</t>
  </si>
  <si>
    <t>MARCIO M. URENA</t>
  </si>
  <si>
    <t xml:space="preserve">PEDRO MIGUEL RODRIGUEZ </t>
  </si>
  <si>
    <t xml:space="preserve">LEANDRO MERCEDES </t>
  </si>
  <si>
    <t>Sandra I. Mejia E. (Compensacion transporte abril/10)</t>
  </si>
  <si>
    <t>Carlos Espinal (Compensacion transporte abril/10)</t>
  </si>
  <si>
    <t>Wagner M. Cuello (apoyo transporte para pasantia en Unidad de Informatica)</t>
  </si>
  <si>
    <t>EDEESTE (consumo energia elec. 22/02/10 - 22/03/2010)</t>
  </si>
  <si>
    <t>CODETEL (serv. Telefono 809-686-0750 / 689-9943, fax e internet correspondiente a feb-marzo/10)</t>
  </si>
  <si>
    <t>ERIKGAS (consumo de combustibles factura #9605 y #9852)</t>
  </si>
  <si>
    <t>Colector de Impuestas Internos (pago retención ITBIS correspondiente feb09</t>
  </si>
  <si>
    <t>DIOGENES MACIAS C (Viáticos proy. C.Patos)</t>
  </si>
  <si>
    <t>EDITORA HOY</t>
  </si>
  <si>
    <t>suma de los ck</t>
  </si>
  <si>
    <t>DEIDAMIA A. RAMIREZ JACKSON</t>
  </si>
  <si>
    <t>N/D CUTA PRESTAMOS</t>
  </si>
  <si>
    <t>MONICA D . ROSARIO NOVA</t>
  </si>
  <si>
    <t>INTERESES SOBRE CERTIFICAC.</t>
  </si>
  <si>
    <t>TURINTER</t>
  </si>
  <si>
    <t>EDDYS TOURS (Seguro viaje Ing.Mercedes, a Mexico 18-22/08/09, 3ra.Megaconv. Internac. Sist. Prod. Agríc)</t>
  </si>
  <si>
    <t>Pedro Miguel Rodríguez (reemb.compra gas de 25 gls Gas propano, para uso cocina)</t>
  </si>
  <si>
    <t>IDIAF (1er.desemb. Proy.IDIAF/16-08-CM Lineas avanzadas habichuela con resistencia a limitantes bioticas conv-08)</t>
  </si>
  <si>
    <t>Colector de Impuestos Internos(Retencion de ITBIS, Marzo/10)</t>
  </si>
  <si>
    <t>Fidelina Sena S. (Sueldo sept.09)</t>
  </si>
  <si>
    <t>Rafael  de Jesús Taveras (Honorarios prof. Asesor sept.09)</t>
  </si>
  <si>
    <t>Pedro Concepción (Compens.serv. seguridad sept.09)</t>
  </si>
  <si>
    <t>EDEESTE (consumo energia elec.23/04/10 - 24/05/2010)</t>
  </si>
  <si>
    <t>CODETEL (serv. Telefono 809-686-0750 / 689-9943, fax e internet correspondiente a mayo/10)</t>
  </si>
  <si>
    <t>ERIKGAS (consumo de combust. fact10442 del 24-31 mayo/10))</t>
  </si>
  <si>
    <t>Seguros Universal (seguro de vida empleados junio/10)</t>
  </si>
  <si>
    <t>Secretaria de Estado de Agricultura (Aporte ayuda gastos fiesta navideña, a celebrarse el 17 dic.09)</t>
  </si>
  <si>
    <t>PEDRO CONCEPCION/SUELDO</t>
  </si>
  <si>
    <t>BENIGNO ANTONIO ROMERO/COMP.VEHICULO</t>
  </si>
  <si>
    <t>Ofelia De Castro (Compens.uso vehiculo privado nov.09)</t>
  </si>
  <si>
    <t>Alejandro Gomez (Compens.uso vehiculo privado nov.09)</t>
  </si>
  <si>
    <t>Gabriel A. Dominguez (Compens.uso vehiculo nov./09)</t>
  </si>
  <si>
    <t>Colector de Impuestos Internos (Ret.ITBIS 16% ago/09)</t>
  </si>
  <si>
    <t>Ramón O. Sánchez (Honorarios consultor evaluac. Propuiestas convocatoria 2008)</t>
  </si>
  <si>
    <t>Ducto Limpio (revisión, MO y Mater.corrección unidad Aire Acondicionado ofici.DE)</t>
  </si>
  <si>
    <t>CEDAF (Desemb.continuidad prog.capacit. Producc. Bajo ambiente controlado, Formacion RRHH)</t>
  </si>
  <si>
    <t>RAFAEL A LORA MERCADO</t>
  </si>
  <si>
    <t>DEPOSITO CORRESP 4/4/06</t>
  </si>
  <si>
    <t>EMPRESA DE ELECTRIDAD DEL ESTE</t>
  </si>
  <si>
    <t>PRINTCITY</t>
  </si>
  <si>
    <t>CRUCITA TORRES SANCHEZ</t>
  </si>
  <si>
    <t>REFRIPARTES, C. POR A.</t>
  </si>
  <si>
    <t>Gabriel A. Dominguez (Viaticos viaje S.Juan Dia de Campo con C. Montero, 4 feb./010)</t>
  </si>
  <si>
    <t>ARS-HUMANO (Pago seguro medico poliza 96-95-0044682 empleados enero/10)</t>
  </si>
  <si>
    <t>Seguros Universal (Poliza seg. Vida empleados enero/10)</t>
  </si>
  <si>
    <t>Seguros Universal (Saldo renov. seguro vehiculo Nissan Navara AU-179453, segun factura 1167627)</t>
  </si>
  <si>
    <t>ERIK GAS 2000, C.POR A. (Combustible del 05-11 enero/10, segun factura 8714)</t>
  </si>
  <si>
    <t>Balance inicial al 01 de Julio  2009</t>
  </si>
  <si>
    <t>Eymi Yudesky De Jesús (Bono almuerzo 01-31 julio/09 23 días laborables)</t>
  </si>
  <si>
    <t>Cargos Bancarios julio/09</t>
  </si>
  <si>
    <t>DEPOSITO GASTOS PERSONALES JULIO-09</t>
  </si>
  <si>
    <t>MAPFRE BHD SEGUROS (cuarta cuota seguro vehiculo Jeep Suzuki prestamo Maldane Cuello)</t>
  </si>
  <si>
    <t>UNIVERSIDAD AUTONOMA DE SANTO DGO.</t>
  </si>
  <si>
    <t>COOPADOM (Pago 60% acondic. jardin interno y parte frontal ofic.Incl. piedras, plantas, poda y limp.gral)</t>
  </si>
  <si>
    <t>Alejandro Gomez (Compens.uso vehiculo, dic./09)</t>
  </si>
  <si>
    <t>Cesar A. Montero (Compens.uso vehiculo, dic./09)</t>
  </si>
  <si>
    <t>Jose A. Nova (Compens.uso vehiculo, dic./09)</t>
  </si>
  <si>
    <t>Ofelia De Castro (compens.uso vehiculo dic./09)</t>
  </si>
  <si>
    <t>Devolucion sobrante ch.8358, emitido a nombre de Dorisvetty Torres para compra utensilios cocina</t>
  </si>
  <si>
    <t>Gabriel A. Dominguez (Compens.uso vehiculo, ene./10)</t>
  </si>
  <si>
    <t>Cesar A. Montero  (Compens.uso vehiculo, ene./10)</t>
  </si>
  <si>
    <t>Jose A. Nova  (Compens.uso vehiculo, ene./10)</t>
  </si>
  <si>
    <t>Maldane Cuello E.  (Compens.uso vehiculo, ene./10)</t>
  </si>
  <si>
    <t>Alejandro Gomez M.  (Compens.uso vehiculo, ene./10)</t>
  </si>
  <si>
    <t>Ofelia De Castro M.  (Compens.uso vehiculo, ene./10)</t>
  </si>
  <si>
    <t>Henry A. Guerrero  (Compens.uso vehiculo, ene./10)</t>
  </si>
  <si>
    <t>Leandro Mercedes (Compens.salarial sept.09)</t>
  </si>
  <si>
    <t>Carmen Mestre (Compens.salarial sept.09)</t>
  </si>
  <si>
    <t>Trace International (Chequeo inversores estaban fuera de servicio por alto voltaje)</t>
  </si>
  <si>
    <t>CESAR AUGUSTO MONTERO</t>
  </si>
  <si>
    <t>EDITORA ALMONTE</t>
  </si>
  <si>
    <t>EMPRESA DIST. DE ELCT. DEL ESTE .S.A.</t>
  </si>
  <si>
    <t>P &amp; N. COMERCIAL ,S.A.</t>
  </si>
  <si>
    <t>COMPANIA DOM. DE TELEFONOS ,C PORA.</t>
  </si>
  <si>
    <t>EYMI YUDELSKY DE JESUS ABRUE</t>
  </si>
  <si>
    <t>UAFAM (Desemb.15% Determinacion Niveles Inocuidad de los alimentos en centros turísticos y p. de ventas)</t>
  </si>
  <si>
    <t>CODETEL (serv.telefono 806-686-0750/689-9943, Fax e internet correspondiente a dic-09-ene-10)</t>
  </si>
  <si>
    <t>Leandro Mercedes (Regalia Pascual año 2009)</t>
  </si>
  <si>
    <t>Carmen Mestre (Regalia pascual año 2009)</t>
  </si>
  <si>
    <t>Rafael A. Lora (Regalia Pascual año 2009)</t>
  </si>
  <si>
    <t>Monica D. Rosario (Regalia pascual año 2009)</t>
  </si>
  <si>
    <t>JUNIO DEL 2010</t>
  </si>
  <si>
    <t>Balance inicial al 01 de mayo  2010</t>
  </si>
  <si>
    <t>Balance inicial al 01 de junio  2010</t>
  </si>
  <si>
    <t>Operadora de Negocios Rodriguez (Mantenim. Lavado cover, presion e interior, sopleteo, cristalizado pintura y engrase, veh.Nissan Navara-09)</t>
  </si>
  <si>
    <t>Eymi Y. De Jesus Abreu (Compens. transporte junio/10)</t>
  </si>
  <si>
    <t>Sandra I. Mejia E. (Compensacion transporte junio/10)</t>
  </si>
  <si>
    <t>Carlos Espinal (Compensacion transporte junio/10)</t>
  </si>
  <si>
    <t>Virgilio Consuegra (Dieta especial servicios de seguridad, marzo/09)</t>
  </si>
  <si>
    <t>Carmen Mestre (Reemb. Compra piezas, mantenimiento y mano de obra al vehiculo Nissan Terrano)</t>
  </si>
  <si>
    <t>Kenia M. Carmona Diaz (honorarios prof relacionadora publica para la presentacion de propuestas de investigacion agrop. Conv. 2008</t>
  </si>
  <si>
    <t>Pedro Miguel Rodríguez (Pago renovación permiso y uso arma de fuego de la institución)</t>
  </si>
  <si>
    <t>EDESTE (Pago energía eléctrica enero/09)</t>
  </si>
  <si>
    <t>ERIKGAS (pago cons.combust.1ra.quinc.feb.09</t>
  </si>
  <si>
    <t>BALANCE AL 31 DE ENERO 2007</t>
  </si>
  <si>
    <t>TOTAL  DE CHEQUE</t>
  </si>
  <si>
    <t xml:space="preserve">    TOTAL GENERAL</t>
  </si>
  <si>
    <t>Juan A. Oscar Hernández (viáticos viaje Matanzas, Bani, seguim. Proy.invest.mango)</t>
  </si>
  <si>
    <t>Colecta De Impuestos Internos</t>
  </si>
  <si>
    <t>CEDAF</t>
  </si>
  <si>
    <t>AES</t>
  </si>
  <si>
    <t>Rafael de Jesus Taveras (honorarios asesor  agosto/09</t>
  </si>
  <si>
    <t>Pedro Concepción (Dieta especial prestar servicios de seguridad agosto/09)</t>
  </si>
  <si>
    <t>Carlos Espinal (Dieta especial servicios seguridad agosto/09)</t>
  </si>
  <si>
    <t>Virgilio Consuegra (Dieta especial servicios seguridad agosto/09)</t>
  </si>
  <si>
    <t>Pedro Miguel Rodríguez (compens.horas extras ago/09)</t>
  </si>
  <si>
    <t>IDIAF (1er.desemb. Proy. IDIAF/08-08/AC "Mejoramiento del manejo postcosecha yuca en el Cibao Central", conv-08)</t>
  </si>
  <si>
    <t>IDIAF (1er.desemb. Proy. IDIAF/17-08/AC "Evaluar capac. antifungica delineas trasgenicas regeneradas de los cultivares platano criollo machoy hembra verde y morado", conv-08)</t>
  </si>
  <si>
    <t>IDIAF (1er.desemb. Proy. IDIAF/21-08/AC "Manejo germoplasmas vegetales para obtencion semillas de calidad", conv-08)</t>
  </si>
  <si>
    <t>FECADESJ (1er. Desembolso proy. FECADESJ/11-08/AC "Incremento competitiv. caficultura en los municipios Bohechio y El Cercado, Prov.SJ de la Maguana conv-08)</t>
  </si>
  <si>
    <t>IDIAF (1er.desemb. Proy. IDIAF/23-08/RN "Determinacion alternativas biologicas p/control de patogenes de suelo en la prod. Vegetales en invernadero", conv-08)</t>
  </si>
  <si>
    <t>Ildefonso Fernandez R. (Repuestos Mono correa 6PK 1650, veh. Peugeot y servicio )</t>
  </si>
  <si>
    <t>Dorisvetty Torres (Bebidas, bocadillos y bizcocho con motivo Dia de la Madre, oficina CONIAF sujeto a liquidacion)</t>
  </si>
  <si>
    <t>CECOMSA (2 computadoras DELL, 1 impresora HP, 6 USB pen drive, 1ups cdp 500va bupr 505, 1 memoria RAMM 512 MB)</t>
  </si>
  <si>
    <t>IDIAF (1er.desemb.proy.IDIAF01-08/AC, Alternativa control gorgojo, conv-08)</t>
  </si>
  <si>
    <t>Devolucion (RD$490.00 viaticos pagados a E.Herrera viaje Constanza el 05/03/10, pero no realizado el viaje)</t>
  </si>
  <si>
    <t>Carmen Mestre (Compens.salarial marzo/10 asist. DE)</t>
  </si>
  <si>
    <t>Pedro M. Rodriguez (Horas extras chofer adm. marzo/10)</t>
  </si>
  <si>
    <t>Monica D. Rosario N. (Compens.horas extras marzo/10)</t>
  </si>
  <si>
    <t>Fidelina Sena S. (Compens.horas extras marzo/10)</t>
  </si>
  <si>
    <t>Rafael Olmedo Vasquez (serv.promoc.y divulgacion Progr.radial sabados 8-9 am "Conuco Digital", mar/10)</t>
  </si>
  <si>
    <t>Cary Industrial (12 ambientadores y 10 pares pilas duracell)</t>
  </si>
  <si>
    <t>Flavio J. Espinal N. (Servicios profes.p/realizar trabajos de plataforma de export. apoyo  U. Agric. Compet. feb/10)</t>
  </si>
  <si>
    <t>Flavio J. Espinal N. (Servicios profes.realizar trabajos de plataforma de export. apoyo  U. Agric. Compet. mar/10)</t>
  </si>
  <si>
    <t>EXPOGRAPHIK (diseño, renta montaje y desmontaje stand renta TV Plasma feria agropecuaria/10 del 13-21 marzo/10)</t>
  </si>
  <si>
    <t>Claudio Isaias Ramirez (Apoyo terminacion maestria Tecnologia de Alimentos en el  ISA junio/09</t>
  </si>
  <si>
    <t>Virgilio Consuegra (Apoyo terminacion carrera Ing. Industrial en la Universidad O &amp; M junio/09)</t>
  </si>
  <si>
    <t>Rafael De Jesus Taveras Garcia (Honorarios Profesionales asesor CONIAF junio/09</t>
  </si>
  <si>
    <t>Rafael Olmedo Vasquez (serv.promoc.y divulgacion Progr.radial sabados 8-9 am "Conuco Digital", enero/10)</t>
  </si>
  <si>
    <t>Optica Mega Vision (3ra. Cuota lentes para empleados, descontados de nomina enero/10 fact456)</t>
  </si>
  <si>
    <t>P&amp;N, Comercial (compra 23 agendas gravadas logo CONIAF, del 2010, tecnicos y administrativo, fact.2482)</t>
  </si>
  <si>
    <t>6283</t>
  </si>
  <si>
    <t>6284</t>
  </si>
  <si>
    <t>6285</t>
  </si>
  <si>
    <t>6286</t>
  </si>
  <si>
    <t xml:space="preserve">TRANFERENCIAS PAGO </t>
  </si>
  <si>
    <t>6287</t>
  </si>
  <si>
    <t>6288</t>
  </si>
  <si>
    <t>6289</t>
  </si>
  <si>
    <t>6290</t>
  </si>
  <si>
    <t>6291</t>
  </si>
  <si>
    <t>6292</t>
  </si>
  <si>
    <t>6293</t>
  </si>
  <si>
    <t>6294</t>
  </si>
  <si>
    <t>6295</t>
  </si>
  <si>
    <t>6296</t>
  </si>
  <si>
    <t>6297</t>
  </si>
  <si>
    <t>Balance inicial al 01 de abril  2009</t>
  </si>
  <si>
    <t>ABRIL DEL 2009</t>
  </si>
  <si>
    <t>6298</t>
  </si>
  <si>
    <t>6299</t>
  </si>
  <si>
    <t>6300</t>
  </si>
  <si>
    <t>DEPOSITO MES DE MARZO</t>
  </si>
  <si>
    <t>29/3/05</t>
  </si>
  <si>
    <t>MARZO DEL 2009</t>
  </si>
  <si>
    <t>DOMINGO A. CARRASCO CASTRO</t>
  </si>
  <si>
    <t>GALAXIA OMPUTOR,S.A</t>
  </si>
  <si>
    <t>JUAN DE JESUS SIERRA</t>
  </si>
  <si>
    <t>CECOMSA (compra Pen Drive, Mouse, UPS)</t>
  </si>
  <si>
    <t>Seguros Universal (Seguro vida empleados dic.09)</t>
  </si>
  <si>
    <t>Seguros Universal (Renov.poliza seguro vehiculo Nissan Frontier 2006, Cesar Montero)</t>
  </si>
  <si>
    <t>ARS-HUMANO (Seg.Medico empleados dic./09)</t>
  </si>
  <si>
    <t>Pedro Concepción (Dieta esp.,Enc.seguridad,oct/09)</t>
  </si>
  <si>
    <t>IDIAF(Pago US$805.00 a una tasa RD$36.25, cubrir gastos al sr. Pedro Nuñez, participar "XVIII Congreso Latinoamericano de la Ciencia del Suelo", realizarse en San Jose Costa Rica, del 16-20 nov.09)</t>
  </si>
  <si>
    <t>DEPOSITO GASTOS DE NOMINA</t>
  </si>
  <si>
    <t>SATURNIMO SANTANA URIBE</t>
  </si>
  <si>
    <t>AYUNTAMIENTO DITRITO NACIONAL</t>
  </si>
  <si>
    <t>PEDRO MIGUEL RODRIGUEZ AMANON</t>
  </si>
  <si>
    <t>pago nomina mayo 2007</t>
  </si>
  <si>
    <t>INTERESES CERTIFICADOS</t>
  </si>
  <si>
    <t>CUOTA FINANCIMIENTOS VEHIC.</t>
  </si>
  <si>
    <t>ABM (Reparación y cambio piezas Fotocopiadora Canon NP-7210)</t>
  </si>
  <si>
    <t>ERIKGAS (Consumo combustible 40% fact.6940 y el total fact7259 del 24-31 agosto/09)</t>
  </si>
  <si>
    <t>Cary Industrial (Materiales Higiene y limpieza oficina)</t>
  </si>
  <si>
    <t>Cristobal Fco. Astacio (Serv.promocional y divulgación a la opinión pública "Sabado Agropecuario")</t>
  </si>
  <si>
    <t>Cristian Data Services (UPS, 3 memorias, config.red y soporte técnico DacEasy)</t>
  </si>
  <si>
    <t>Ayuntamiento Distrito Nacional (Serv.recogida basura julio/09)</t>
  </si>
  <si>
    <t>ARS Humano</t>
  </si>
  <si>
    <t xml:space="preserve">Tesoreria de la Seguridad Social </t>
  </si>
  <si>
    <t>Banco de Reservas</t>
  </si>
  <si>
    <t>Banco  de Reservas</t>
  </si>
  <si>
    <t>Seguridad Privada</t>
  </si>
  <si>
    <t>Corex, S.A.</t>
  </si>
  <si>
    <t>Tecnafrenos</t>
  </si>
  <si>
    <t>Gabriel Dominguez (viaticos Juma, Bonao Dia de Campo, C.Montero, E. Herrera, H. Guerrero, el 28 abril/10)</t>
  </si>
  <si>
    <t>UAFAM (Ultimo desembolso Sist. Agrof.cultivo laderas Manejo Microcuenca, Los Dajaos)</t>
  </si>
  <si>
    <t>Ayuntamiento Distrito Nacional (serv.basura enero/10)</t>
  </si>
  <si>
    <t>Servio Arismendi Rodriguez (Serv.promoc.y Divulg. Progr. radial am "Vida y Ambiente" enero/10)</t>
  </si>
  <si>
    <t>EMPRESA DIST.DE ELECTRICA DEL ESTE ,S.A.</t>
  </si>
  <si>
    <t>ISADORA TRAVEL.S.A.</t>
  </si>
  <si>
    <t>ARONY M. ROSADO</t>
  </si>
  <si>
    <t>EMPRESA DE ELECTRIC DEL ESTE</t>
  </si>
  <si>
    <t>BALANCE OCTUBRE ,2004</t>
  </si>
  <si>
    <t>CK ANULADO 3383 Y3399</t>
  </si>
  <si>
    <t>SANDRA MEJIA</t>
  </si>
  <si>
    <t>14/11/05</t>
  </si>
  <si>
    <t>Ramon villaverde</t>
  </si>
  <si>
    <t>Citibank</t>
  </si>
  <si>
    <t>Plaza lama</t>
  </si>
  <si>
    <t>Claudia Pereyra Santos (apoyo complem. Estudios Maestria, Madrid, España, mayo/09)</t>
  </si>
  <si>
    <t>Francisco Morel (Compens. Salarial auditor, mayo/09)</t>
  </si>
  <si>
    <t>COLECTOR DE IMPUESTOS INTERNOS/Ret. Empl.</t>
  </si>
  <si>
    <t>FAMA/DESMBOLSO INVESTIGACIONES</t>
  </si>
  <si>
    <t>COLECTOR DE IMPUESTOS INTERNOS/ITBIS</t>
  </si>
  <si>
    <t>Saturnino Santana U. (reemb.Mantenim.vehiculo NISSAN NAVARA 25,000KM Placa X-03852)</t>
  </si>
  <si>
    <t>Colector de Impuestos Internos (Retención ITBIS marzo/09</t>
  </si>
  <si>
    <t>MAYLEN JOSEFINA RAMIREZ C.</t>
  </si>
  <si>
    <t>DESECHABLES, M &amp; G, C POR A.</t>
  </si>
  <si>
    <t>DICIEMBRE 2006</t>
  </si>
  <si>
    <t>BALANCE AL 1 DE DICIEMBRE</t>
  </si>
  <si>
    <t>IDIAF/2DO.DESEMB.PROY.CRIANZA PATOS</t>
  </si>
  <si>
    <t>SECRETARIA DE ESTADO DE AGRICULTURA</t>
  </si>
  <si>
    <t>COLECTOR DE IMPUESTOS  INTERNOS</t>
  </si>
  <si>
    <t>CARMEN  MESTRE</t>
  </si>
  <si>
    <t xml:space="preserve">LORENZA ORTIZ </t>
  </si>
  <si>
    <t>RETIRO DE CERTIFICADO</t>
  </si>
  <si>
    <t>INSTITUTO POSTAL DOMINICANA</t>
  </si>
  <si>
    <t>JODE DE JESUS NUñEZ MORFAS</t>
  </si>
  <si>
    <t>PAGO REGALIA-2006</t>
  </si>
  <si>
    <t>DEPOSITO MES DIC.-06</t>
  </si>
  <si>
    <t>Balance inicial al 01 de marzo  2009</t>
  </si>
  <si>
    <t>INVESTCONSULTEAM (Honorarios instalac.ADD-ACC, correción errores en transacciones revertidas y cierre contable 2007)</t>
  </si>
  <si>
    <t>M B Centro de Reparaciones</t>
  </si>
  <si>
    <t>Milandina Silfa Corporan</t>
  </si>
  <si>
    <t>Carmen Moronta</t>
  </si>
  <si>
    <t>Martha Perez</t>
  </si>
  <si>
    <t>Tecnologia Digital</t>
  </si>
  <si>
    <t>Reparaciones Campusano</t>
  </si>
  <si>
    <t>Gabriel Dominguez</t>
  </si>
  <si>
    <t>Ofelia De Castro</t>
  </si>
  <si>
    <t>IDIAF (2do.desembolso Proy. "Manejo Integrado de la Varroasis" Convocatoria 2005</t>
  </si>
  <si>
    <t>18/4/05</t>
  </si>
  <si>
    <t>PROEVENTOS</t>
  </si>
  <si>
    <t>6259</t>
  </si>
  <si>
    <t>TRANSFERAGRO ,C.POR A.</t>
  </si>
  <si>
    <t>FELIPE VICIOSO</t>
  </si>
  <si>
    <t>MARIA CORPORAN</t>
  </si>
  <si>
    <t>COMPANIA DOM. DE TELEFONOS ,CPOR A</t>
  </si>
  <si>
    <t>COMPUSISTEMA</t>
  </si>
  <si>
    <t>CODETEL/telefono mes de dic-08</t>
  </si>
  <si>
    <t>LAVE, S.A. (pago US$490.67 a RD$36.40.  Compra materiales e intalac. modulos divisores ofic.RRHH)</t>
  </si>
  <si>
    <t>EDEESTE (Consumo energia electrica oct./09)</t>
  </si>
  <si>
    <t>Eymi Y. de Jesus A. (Reposicion caja chica)</t>
  </si>
  <si>
    <t>ABM (Reparacion fotocopiadora CANON NP-7210)</t>
  </si>
  <si>
    <t>Pago Nómina Noviembre/09</t>
  </si>
  <si>
    <t xml:space="preserve">SEGUROS POPULAR </t>
  </si>
  <si>
    <t>DEPOSITO-FISADO</t>
  </si>
  <si>
    <t>PEDRO JULIO</t>
  </si>
  <si>
    <t>FLORISTERIA ROCENA</t>
  </si>
  <si>
    <t>MARTHA . PEREZ</t>
  </si>
  <si>
    <t>Gabriel A. Domingez (Viáticos viaje Bani F.Expomango)</t>
  </si>
  <si>
    <t>Pedro Miguel Rodriguez Mañon (Reembolso gastos de flores y picaderas p/la Reunion del Comité Tecnico del CONIAF)</t>
  </si>
  <si>
    <t>Rosa N G &amp; Asociados (Almuerzo reunión personal técnico Coniaf)</t>
  </si>
  <si>
    <t>Saturnino Santana U(Compens.Horas extraord.Sept.09)</t>
  </si>
  <si>
    <t>Monica D.Rosario (Compens. Horas extraord.sept.09)</t>
  </si>
  <si>
    <t>Fidelina Sena S. (Comp.horas extras sept.09)</t>
  </si>
  <si>
    <t>Suplidora Alonzo (20 resmas papel bond 20, 2 doc. Bolígrafos y 2 correstores)</t>
  </si>
  <si>
    <t>Virgilio Consuegra (Apoyo realizar monográfrico Univ.O &amp; M, ing. Industrial)</t>
  </si>
  <si>
    <t>EDEESTE (consumo energía eléctrica julio/09)</t>
  </si>
  <si>
    <t>GUILLERMO BANJAMIN TORRES CHESTARO</t>
  </si>
  <si>
    <t>OCTUBRE 2008</t>
  </si>
  <si>
    <t>DORISVETTY SANCHEZ OVALLE</t>
  </si>
  <si>
    <t>INTERESES CERTI. FINANC.</t>
  </si>
  <si>
    <t>FEBRERO DEL 2007</t>
  </si>
  <si>
    <t>DUCTO LIMPIO (Mantenimiento profundo unidad A/A central de 5,3 tn y split 24,000 BTU)</t>
  </si>
  <si>
    <t>TRICOM (Celular No. 809-301-2620 del Ing. Leandro Mercedes)</t>
  </si>
  <si>
    <t>Carlos Jose Jimenez (Apoyo tecnico IX Simposium de Mango en Sanya, China)</t>
  </si>
  <si>
    <t>MITSUBICENTRO AUTO PARTS</t>
  </si>
  <si>
    <t>MAILEN  JOSEFINA RAMIREZ</t>
  </si>
  <si>
    <t>INTERESES</t>
  </si>
  <si>
    <t>DEPOSITO MES DE AGOSTO-06</t>
  </si>
  <si>
    <t>INES AMELIA DE LA ALTAGRACIA BRIOSO</t>
  </si>
  <si>
    <t>EXPEDITO DILONE</t>
  </si>
  <si>
    <t>TALLERES CARIB, S.A. (Pago pintar bumper y brillo en general veh. Nissan Navara P-X-038521)</t>
  </si>
  <si>
    <t>DEPOSITO /GASTOS OPERACIONES, MAYO -09</t>
  </si>
  <si>
    <t>OCTUBRE DEL 2009</t>
  </si>
  <si>
    <t>Colector Impuestos Internos (Pago 16% ITBIS, julio/09)</t>
  </si>
  <si>
    <t>Cesar Montero (Viáticos Barahona asistir a la present. Prop. de Serv. Desarrollo A Estensi.el 11 de sept./09)</t>
  </si>
  <si>
    <t>SEGUROS UNIVERSAL/SEGURO CAMIONETA NISSAN NAVARRA</t>
  </si>
  <si>
    <t>ENERO DEL 2009</t>
  </si>
  <si>
    <t>Jose Ant.Nova (compens.uso veh. Feb.09)</t>
  </si>
  <si>
    <t>Henry A. Guerrero (compens.uso veh.feb09)</t>
  </si>
  <si>
    <t>Diógenes Macías C. (compens.uso veh.feb09)</t>
  </si>
  <si>
    <t>GUILLERNO BENJAMIN TORRES CHESTARO</t>
  </si>
  <si>
    <t>6305</t>
  </si>
  <si>
    <t>6306</t>
  </si>
  <si>
    <t>6307</t>
  </si>
  <si>
    <t>6308</t>
  </si>
  <si>
    <t>6309</t>
  </si>
  <si>
    <t>6310</t>
  </si>
  <si>
    <t>Cesar A, Montero (Compens.uso vehículo agosto/09)</t>
  </si>
  <si>
    <t>Henry A. Guerrero (Compens.uso vehiculo agosto/09)</t>
  </si>
  <si>
    <t>6202</t>
  </si>
  <si>
    <t>6203</t>
  </si>
  <si>
    <t>6204</t>
  </si>
  <si>
    <t>6205</t>
  </si>
  <si>
    <t>6206</t>
  </si>
  <si>
    <t>ENERO 2008</t>
  </si>
  <si>
    <t>6212</t>
  </si>
  <si>
    <t>6211</t>
  </si>
  <si>
    <t>6210</t>
  </si>
  <si>
    <t>6207</t>
  </si>
  <si>
    <t>COMAPANIA DOMINICANA DE TELEFONOS</t>
  </si>
  <si>
    <t>6208</t>
  </si>
  <si>
    <t>6209</t>
  </si>
  <si>
    <t>6213</t>
  </si>
  <si>
    <t>6214</t>
  </si>
  <si>
    <t>6215</t>
  </si>
  <si>
    <t>Carmen Mestre (Compensacion salarial dic./09)</t>
  </si>
  <si>
    <t>Rafael A. Lora (compens.salarial U.RRNN, dic./09 )</t>
  </si>
  <si>
    <t>Monica D. Rosario (Sueldo conserje dic,09))</t>
  </si>
  <si>
    <t>Fidelina Sena S. (Sueldo conserje dic,09))</t>
  </si>
  <si>
    <t>Jose Luis Aybar (Hon. serv.eventuales presup.dic.09)</t>
  </si>
  <si>
    <t>Guillermo B. Torres(Hon.prof.as, areas Tematicas dic.09)</t>
  </si>
  <si>
    <t>Rafael de Jesus Taveras (Serv.profes.asesor dic./09)</t>
  </si>
  <si>
    <t>Carlos Espinal (Dieta especial, seguridad dic.09)</t>
  </si>
  <si>
    <t>ATAJO (Pago inserciom de publicidad institucional en la portada de la revista, fact.0006-10)</t>
  </si>
  <si>
    <t>DEPOSITO MES DE MAYO-06</t>
  </si>
  <si>
    <t>Debito</t>
  </si>
  <si>
    <t>Apertura Certificado Financiero Banreservas</t>
  </si>
  <si>
    <t>Fidelina Sena S. (pago 15 dias trabajo sustitucion vacaciones Monica Rosario 26 oct.-16 nov.09)</t>
  </si>
  <si>
    <t>Diogenes Macías C.(Liquid. Prestaciones laborales)</t>
  </si>
  <si>
    <t>SODIAF (Desc.de nomina p/cuotas enero-junio/09)</t>
  </si>
  <si>
    <t>Carmen Mestre(Compens.salarial feb.09 Asist.D.E.)</t>
  </si>
  <si>
    <t>Deposito fondos para nomina mayo/10</t>
  </si>
  <si>
    <t>Seguros Universal ( 1ra. Cuota Renov. Seg.vehiculo NISSAN Navara 2009-2010)</t>
  </si>
  <si>
    <t>Pedro M. Rodríguez (Comp.horas extras sept.09)</t>
  </si>
  <si>
    <t xml:space="preserve">Univ.Catolica Tecnologica del Cibao (Aporte realización 3ra. Semana Biointensiva  Int. UCATECI-SEMARENA-SEA-IDIAF) </t>
  </si>
  <si>
    <t>DEPOSITO GASTOS PERSONALES ENERO -09</t>
  </si>
  <si>
    <t>INGRESOS SOBRE CERTIFICADO</t>
  </si>
  <si>
    <t>IDIAF (2do.desembolso Proy. "Evaluación de Alternativa p/el Desarrollo competitivo de la Cunicultura" Convocatoria 2005</t>
  </si>
  <si>
    <t>LOGOMARCA (Confección 2 sellos pre-tintados)</t>
  </si>
  <si>
    <t>Carmen Pena</t>
  </si>
  <si>
    <t>Copicentro graficolordial</t>
  </si>
  <si>
    <t>DEPOSITO/DEV. INES BRIOSO</t>
  </si>
  <si>
    <t>HOTEL V CENTENARIO-NULO</t>
  </si>
  <si>
    <t>NOMINA</t>
  </si>
  <si>
    <t>CONSTRUSERVICE,C .POR A.</t>
  </si>
  <si>
    <t>MAFRE BHD,SEGUROS</t>
  </si>
  <si>
    <t>MARTHA PEREZ LORA</t>
  </si>
  <si>
    <t>DESECHABLES</t>
  </si>
  <si>
    <t>SEPTIEMBRE,2005</t>
  </si>
  <si>
    <t>EMPRESA DIST. DE ELECTRICIDAD DEL ESTE,S.A</t>
  </si>
  <si>
    <t>ALEJANDRO GOMEZ MEJIA</t>
  </si>
  <si>
    <t>TALLER DE EBANISTERIA TORRES</t>
  </si>
  <si>
    <t>DOMINGO A. CARRASCO</t>
  </si>
  <si>
    <t>IMAGENES DIGITALES COMETA,CXA.</t>
  </si>
  <si>
    <t xml:space="preserve">TRICOM </t>
  </si>
  <si>
    <t>SYNTES,S.A.</t>
  </si>
  <si>
    <t>CANALS LUBRICARS</t>
  </si>
  <si>
    <t>20/4/05</t>
  </si>
  <si>
    <t>VICTOR E. PAYANO</t>
  </si>
  <si>
    <t>21/4/05</t>
  </si>
  <si>
    <t>Jose A. Nova (Viáticos viaje Bacui, La Vega, seguim. "Estudio de caso en la microc. río Bacuí, 15 oct.09)</t>
  </si>
  <si>
    <t>EXPOSYSTEM</t>
  </si>
  <si>
    <t>ANA MARIA SANCHEZ</t>
  </si>
  <si>
    <t>BENIGNO ROMERO</t>
  </si>
  <si>
    <t>MARZO ,2005</t>
  </si>
  <si>
    <t>Pedro M. Rodríguez (Reemb.p/cubrir gastos manten. 15,000 km vehic.Nissan Navara P-X038521)</t>
  </si>
  <si>
    <t>Fidelina Sena (Sueldo conserje, julio/09)</t>
  </si>
  <si>
    <t>Guillermo B. Torres Chestaro (Honorarios Profes. Asesor Areas Temáticas, Julio/09)</t>
  </si>
  <si>
    <t>Rafael de J. Taveras(Honorarios Asesor, julio/09)</t>
  </si>
  <si>
    <t>Pedro Concepción (Dieta especial, seguridad, julio/09)</t>
  </si>
  <si>
    <t>CEDAF (avance acuerdo formación RH Maestrías Economía y Biotecnologia gastos agosto/09)</t>
  </si>
  <si>
    <t>Seguro Universal (Seguro vida personal oct..09)</t>
  </si>
  <si>
    <t>Gabriel A. Domínguez(Compens.uso vehículo ago/09)</t>
  </si>
  <si>
    <t>MAS OTROS CREDITO</t>
  </si>
  <si>
    <t>MAS INTERESES /CERTIFICADO</t>
  </si>
  <si>
    <t>PEDRO MIGUEL RODRIGUEZ MANON</t>
  </si>
  <si>
    <t>Colector de Impuestos Internos (Pago ret.impuestos sobre sueldos a empleados sept./09)</t>
  </si>
  <si>
    <t>Colector de Impuestos Internos (Pago ret.imp. Serv.profes.y otros serv.a prov.  (10% y 0,5%) sept./09)</t>
  </si>
  <si>
    <t>DIOGENES MACIAS CORPORAN</t>
  </si>
  <si>
    <t>LEANDRO M. MERCEDES</t>
  </si>
  <si>
    <t>JUNIO DEL 2009</t>
  </si>
  <si>
    <t>DEPOSITO/GASTOS OPERACIONALES, enero/10</t>
  </si>
  <si>
    <t>Dep</t>
  </si>
  <si>
    <t>Deposito fondos para nomina enero/10</t>
  </si>
  <si>
    <t>COMPAÑIA DOM. DE TELEFONOS</t>
  </si>
  <si>
    <t>TER,S.A.</t>
  </si>
  <si>
    <t>MAILEN JOSEFINA RAMIREZ</t>
  </si>
  <si>
    <t>Juan A. Oscar Hernández(Compens.uso vehic. feb09)</t>
  </si>
  <si>
    <t>DIST DE ELECTRICIDAD DEL ESTE</t>
  </si>
  <si>
    <t>ALFOMARCO,S.A.</t>
  </si>
  <si>
    <t>OPTICA MEGA VISION</t>
  </si>
  <si>
    <t>GLENNY NUNEZ</t>
  </si>
  <si>
    <t>BANRESERVAS (saldo renov.poliza vehiculo Jeep Toyota, Runner, 2005, P-G033962)</t>
  </si>
  <si>
    <t>Optica Mega Vision (1ra cuota factura lentes empleados, descontados de nomina nov.09)</t>
  </si>
  <si>
    <t>Colector de Impuestos Internos (Pago retenc.Impuestos empleados nov.09)</t>
  </si>
  <si>
    <t>Pago Nomina Abril/2010</t>
  </si>
  <si>
    <t>Claudio Isaías Ramírez (Apoyo terminacion maestría Tecnología de Alimentos" en el ISA mayo/09</t>
  </si>
  <si>
    <t>INTERESES CERTIFICADO</t>
  </si>
  <si>
    <t>Saturnino Santana U. (Reemb.manten. Nissan Navara 30,000 km)</t>
  </si>
  <si>
    <t>Tesoreria de la Seguridad Social (Pago aporte del Coniaf y retenciones a empleados de la TSS, marzo/09)</t>
  </si>
  <si>
    <t>HENRY GUERRERO</t>
  </si>
  <si>
    <t>JOSE NOVA</t>
  </si>
  <si>
    <t>CAMACHO AUTO AIRE CPOR A</t>
  </si>
  <si>
    <t>INTERESES JUNIO</t>
  </si>
  <si>
    <t>CARGOS BANCARIOS</t>
  </si>
  <si>
    <t>NOMINA JUNIO-05</t>
  </si>
  <si>
    <t>AGOSTO 2005</t>
  </si>
  <si>
    <t>COLECTOR DE IMPUESTO INTERNOS</t>
  </si>
  <si>
    <t>EMPRESA DISTRIB. ELECTRICIDA DEL ESTE</t>
  </si>
  <si>
    <t>DEPOSITO GASTOS PERSONALES MAYO-09</t>
  </si>
  <si>
    <t>DEPOSITO /GASTOS OPERACIONES, ABRIL -09</t>
  </si>
  <si>
    <t>INES AMELIA BRIOSO DE GONZALEZ</t>
  </si>
  <si>
    <t>FRANK BAEZ EVERTZ</t>
  </si>
  <si>
    <t>RAFAEL ANTONIO LORA MERCADO</t>
  </si>
  <si>
    <t>DEIDAMIA A RAMIREZ DE RODRIGUEZ</t>
  </si>
  <si>
    <t>FALCONDO CLUB</t>
  </si>
  <si>
    <t>DEPOSITO MES DE NOVIEMBRE-06</t>
  </si>
  <si>
    <t>BANRESERVAS</t>
  </si>
  <si>
    <t>TOTAL MES DE FEBRERO,2005</t>
  </si>
  <si>
    <t>BANCO DE RESERVAS DE LA REP. DOM.</t>
  </si>
  <si>
    <t>GABRIEL A DOMINGUEZ</t>
  </si>
  <si>
    <t>SEGURO BANRESERVAS</t>
  </si>
  <si>
    <t>TECNOLOGIA DIGITAL</t>
  </si>
  <si>
    <t>CODIMA.C.PORA.</t>
  </si>
  <si>
    <t>ARTERNATIVA</t>
  </si>
  <si>
    <t>INGRESOS GASTOS OPERATIVO</t>
  </si>
  <si>
    <t>DESECHABLES,C. POR A.</t>
  </si>
  <si>
    <t>Ildefonso Fernandez (Manten. Vehiculos Peugeot y Nissan Terrano)</t>
  </si>
  <si>
    <t>Colector de Impuestos Internos (Retenc.impuestos serv.profesionales y otros serv. A proveedores nov.09)</t>
  </si>
  <si>
    <t>Colector de Impuestos Internos (Retenc.impuestos ITBIS Nov/.09)</t>
  </si>
  <si>
    <t>TURINTER (saldo 50% pasadia fiesta navidad empleados oficina hotel Capella Juan Dolio 4 dic./09)</t>
  </si>
  <si>
    <t>Elite Soluciones (Limpieza Alfombra y sillas recepción oficina)</t>
  </si>
  <si>
    <t>Gabriel A. Dominguez (viaticos visita ISA-Santiago, seguimiento proyectos de investigación)</t>
  </si>
  <si>
    <t>Cesar A. Montero (viaticos visita ISA-Santiago, seguimiento proyectos de investigación)</t>
  </si>
  <si>
    <t>EMPRESA DIST. DE ELECT. DEL ESTE,S.A.</t>
  </si>
  <si>
    <t>BEGNINO ANTONIO ROMERO</t>
  </si>
  <si>
    <t>JUAN HERNANDEZ</t>
  </si>
  <si>
    <t>DEIDAMIA RAMIREZ DE RODRIGUEZ</t>
  </si>
  <si>
    <t xml:space="preserve">Guillermo B. Torres Chestaro (Honorarios Profesionales asesor areas tematicas junio/09) </t>
  </si>
  <si>
    <t>ERIKGAS (Consumo combustibles del 01 al 22/06/09)</t>
  </si>
  <si>
    <t>Henry Guerrero (Viáticos viaje S.F.de Macorís asistir feria subproductos cacao)</t>
  </si>
  <si>
    <t>6184</t>
  </si>
  <si>
    <t>6185</t>
  </si>
  <si>
    <t>PEDRO MIGUEL RODRIGUEZ MANAN</t>
  </si>
  <si>
    <t>6186</t>
  </si>
  <si>
    <t>6187</t>
  </si>
  <si>
    <t>6188</t>
  </si>
  <si>
    <t>CLAUDIO ISAIAS RAMIREZ</t>
  </si>
  <si>
    <t>6189</t>
  </si>
  <si>
    <t>6190</t>
  </si>
  <si>
    <t>Cargos Bancarios</t>
  </si>
  <si>
    <t>Juan A. Oscar Hernández (viaticos a SJ.Ocoa asistir curso Agricultura bajo Ambiente Protegido)</t>
  </si>
  <si>
    <t>Henry A. Guerrero (viaticos visita SJOcoa asistir curso Agricultura bajo Ambiente Controlado)</t>
  </si>
  <si>
    <t>Servio Arismendi Rodriguez (Serv.promoc.y Divulg. Progr. radial am "Vida y Ambiente 20 nov. al 20 dic.2009)</t>
  </si>
  <si>
    <t>Carlos Espinal (Compens.servicios seguridad feb/10)</t>
  </si>
  <si>
    <t>CECOMSA (ups cdp 500va bupr 505 u.Seguim.Evaluac.)</t>
  </si>
  <si>
    <t>Ildefonso Fernandez R. (manten.vehiculo PEUGEOT)</t>
  </si>
  <si>
    <t>CODETEL (Servicio.telefono, fax e internet abril/09)</t>
  </si>
  <si>
    <t>EDEESTE (consumo energía electrica abril/09)</t>
  </si>
  <si>
    <t>Arismendi Rodríguez (Serv.promocion y difulgación progr.radial "Vida y Ambiente" emisora AM)</t>
  </si>
  <si>
    <t>CENTU (Inscripción curso DACEASY versión 12 N.Calderón y M. Ramirez)</t>
  </si>
  <si>
    <t>PAGO INTERESES SOBRE CERTIF.</t>
  </si>
  <si>
    <t>PAGO CUOTA FINANCIMIENTO V</t>
  </si>
  <si>
    <t>NOVIEMBRE 2007</t>
  </si>
  <si>
    <t>GIOVANNI B. CONTINI</t>
  </si>
  <si>
    <t>PASTILITOS AMPARO,C POR A</t>
  </si>
  <si>
    <t>DISTRIBUIDORA DE MARCAS PREMIUN</t>
  </si>
  <si>
    <t>CASA EDDY, S.A.</t>
  </si>
  <si>
    <t xml:space="preserve">SEGUROS BANRESERVAS/PA.SEG.OFELIA </t>
  </si>
  <si>
    <t>SEGUROS BANRESERVAS/P.SEG.ING.MERCEDES</t>
  </si>
  <si>
    <t>Mónica D. Rosario (Sueldo conserje, mayo/09)</t>
  </si>
  <si>
    <t>Fidelina Sena Segura (Sueldo conseje, mayo/09)</t>
  </si>
  <si>
    <t>Carlos Espinal (Dieta especial serv.seguridad mayo/09)</t>
  </si>
  <si>
    <t>DEPOSITO/GASTOS OPERACIONALES, Feb/10</t>
  </si>
  <si>
    <t xml:space="preserve">Pedro M. Rodriguez (Compens.horas extras chofer U. Administrativa junio/09) </t>
  </si>
  <si>
    <t>BENIGNO ANTONIO ROMERO P</t>
  </si>
  <si>
    <t>31/05/05</t>
  </si>
  <si>
    <t>Carmen Mestre (reembolso gastos vehiculo NISSAN Terrano P</t>
  </si>
  <si>
    <t>Pago Nomina  dic.2009</t>
  </si>
  <si>
    <t>Edward Melendez (Pago 60% materiales e instalacion panel divisor madera y cristal area de Auditoria)</t>
  </si>
  <si>
    <t>6280</t>
  </si>
  <si>
    <t>AUTO VIDRIO LINCOLN ,S.A.</t>
  </si>
  <si>
    <t>6281</t>
  </si>
  <si>
    <t>P &amp; N COMERCIAL.S.A.</t>
  </si>
  <si>
    <t>JOSE FELIZ MARRERO</t>
  </si>
  <si>
    <t>6282</t>
  </si>
  <si>
    <t>Maldane Cuello (Viaticos viaje a U.ISA reunion ajustar presupuesto y cronograma de activ. Proy.ISA/026-08/RRNN e ISA/025-08/RRNN)</t>
  </si>
  <si>
    <t>Leandro Mercedes (reemb.gastos vehiculo 3broches, Nissan Navara)</t>
  </si>
  <si>
    <t>Pedro M. Rodríguez (Compens.horas extras chofer de la U.Administrativa mayo/09)</t>
  </si>
  <si>
    <t>Cristóbal F. Astacio (Promoción y Divulgación "Sabado Agropecuario" mayo/09)</t>
  </si>
  <si>
    <t>Dorisvetty F. Torres (3do. Avance gastos fiesta navidad empleados Hotel Capella 4 dic.09)</t>
  </si>
  <si>
    <t>Virgilio Consuera (Dieta especial, seguridad oct/09)</t>
  </si>
  <si>
    <t>Pedro M. Rodríguez (Compens.horas extras oct/09)</t>
  </si>
  <si>
    <t>Saturnino Santana U. (Compens.horas extras oct/09)</t>
  </si>
  <si>
    <t>Monica D. Rosario (Compens.horas extras oct/09)</t>
  </si>
  <si>
    <t>Fidelina Sena (Compens.horas extras oct./09)</t>
  </si>
  <si>
    <t>Suplidora Alonzo (Libretas 8.5*11")</t>
  </si>
  <si>
    <t>ERIKGAS (Consumo combustible 05-19 oct./09)</t>
  </si>
  <si>
    <t>TRICOM (Fact. Celular 809 301-2620, DE oct/09)</t>
  </si>
  <si>
    <t>Cary Industrial (Alfombra 3M 60x48 c/logo CONIAF)</t>
  </si>
  <si>
    <t>Eymi Y. de Jesus A. (Reposición caja chica)</t>
  </si>
  <si>
    <t>CEDAF (Cubrir gastos 25 tecnicos nacionales seleccionados por Coniaf, 46 CFCS, Formacion RRHH)</t>
  </si>
  <si>
    <t>Consorcio Amb. Dominicano (Ultimo desemb. "valorización de Serv. Ambient, cuenca Río San Rafael")</t>
  </si>
  <si>
    <t>Daniel Uceta (Compra US$480,00 Gastos de bolsillo Ing. Mercedes viaje a Jamaica)</t>
  </si>
  <si>
    <t>Servio A. Rodríguez (Serv.Promoc. Y Divulg. Opinión pública prog.radial "Vida y Ambiente")</t>
  </si>
  <si>
    <t>Jose de Jesus Nuñez Morfas (Legalizacion de un contratos de trabajo)</t>
  </si>
  <si>
    <t>CEDAF (2do. desemb. Prog. formacion de Capacitacion de RR. HH.en Tecnologia de Produccion, conv. CONIAF- CEDAF)</t>
  </si>
  <si>
    <t>Pedro Miguel Rodriguez Mañon (Compra de 25 gl. de gas)</t>
  </si>
  <si>
    <t>Carlos Liriano (Mantenimiento y reparacion del sistema electrico de la oficina)</t>
  </si>
  <si>
    <t>MAPFRE BHD SEGUROS (2da. Cuota seguro vehiculo Jeep Suzuki Maldane Cuello)</t>
  </si>
  <si>
    <t>LEONEL PENA CUEVAS</t>
  </si>
  <si>
    <t>AYUNTAMIENTO DEL DIST. NACIONAL</t>
  </si>
  <si>
    <t>CLAUDIO ISAAS RAMIREZ</t>
  </si>
  <si>
    <t>INGRESOS PAGO NOMINA</t>
  </si>
  <si>
    <t>OCTUBRE 2007</t>
  </si>
  <si>
    <t>TRANSFERAGRA</t>
  </si>
  <si>
    <t>LEONEL PENA CUEVA</t>
  </si>
  <si>
    <t>INGRESOS POR INTERESES CERTIFICADO</t>
  </si>
  <si>
    <t>COMPANIA DOM. DE TELEFONOS ,CPORA</t>
  </si>
  <si>
    <t>PUCMM</t>
  </si>
  <si>
    <t>DEPOSITO INGRESOS GASTOS OPERACION</t>
  </si>
  <si>
    <t>CUOTA PREST. VEHICULO</t>
  </si>
  <si>
    <t>CASA  EDDY,S.A.</t>
  </si>
  <si>
    <t>EYMI DE JESUS</t>
  </si>
  <si>
    <t>MAYO 2008</t>
  </si>
  <si>
    <t>TRICOM (Celular no.809 301-2620, feb/10, uso D.Eje.)</t>
  </si>
  <si>
    <t>CAASD (servicio agua potable y alcantarillado feb/10)</t>
  </si>
  <si>
    <t>Optica Megavision (Saldo 4ta. Cuota lentes empleados descuento por nomina, corresponde a feb/10)</t>
  </si>
  <si>
    <t>CARGO POR SERVICIOS</t>
  </si>
  <si>
    <t>DEPOSITO DEV. ENES BRIOSO</t>
  </si>
  <si>
    <t>KENIA MERCEDES CARMONA DIAS</t>
  </si>
  <si>
    <t>DEIDAMIA A. RAMIREZ DE RODRIGUEZ</t>
  </si>
  <si>
    <t>OTROS CREDITOS</t>
  </si>
  <si>
    <t>JOSE DE JESUS NUNEZ MORFAS</t>
  </si>
  <si>
    <t>CONSORCIO AMBIENTAL DOMINICANO</t>
  </si>
  <si>
    <t>UASD</t>
  </si>
  <si>
    <t>SILVER GONZALEZ</t>
  </si>
  <si>
    <t>Eymi Yudesky De Jesús (reembolso compra bombillos y tubos p/instalar en las difer.oficinas)</t>
  </si>
  <si>
    <t>Deidamia A. Ramírez (Honorar profes.asesoría Unidad CP, 15mayo-15 junio/09)</t>
  </si>
  <si>
    <t>DETTAGLI</t>
  </si>
  <si>
    <t>EDITORA HOY ,C.POR A.</t>
  </si>
  <si>
    <t>José A. Nova (Viáticos viaje a Barahona y Polo participar VI Festival de Café Orgánico 6 y 7 de junio/09)</t>
  </si>
  <si>
    <t>Maldané Cuello E. (Viáticos viaje a Polo participar VI Festival de Café Orgánico 6 y 7 junio/09)</t>
  </si>
  <si>
    <t>DEPOSITO/GASTOS OPERACIONALES, Oct./09</t>
  </si>
  <si>
    <t>Ines A, Brioso (Colab.US$800,00 tasa a RD$36.25, promoc. IV Encuentro Graduados CATIE, recorrido en Centroamerica)</t>
  </si>
  <si>
    <t>TURINTER (50% celebracion fiesta navidad 2009, empleados CONIAF)</t>
  </si>
  <si>
    <t>Seguros Banreservas (3ra. Cuota seguro veh.jeep Toyota 4RUNNER, P.Martinez, Administrativa)</t>
  </si>
  <si>
    <t xml:space="preserve">FUNDACION AGRICULTURA Y MEDIO AMBIENTE </t>
  </si>
  <si>
    <t>29/01/09</t>
  </si>
  <si>
    <t>GERMAN CORNELIO</t>
  </si>
  <si>
    <t>FRANCIS IVETTE CHAHEDE CALDERON</t>
  </si>
  <si>
    <t>Eymi Yudesky De Jesús (Bono almuerzo 01-31 Oct../09 22 días laborables)</t>
  </si>
  <si>
    <t>CODETEL (Serv.telefono, fax, correo internet sept/09)</t>
  </si>
  <si>
    <t>CIELOS ACUSTICOS,CXA</t>
  </si>
  <si>
    <t>P &amp;N COMERCIAL</t>
  </si>
  <si>
    <t>ALFONARCO.S.A.</t>
  </si>
  <si>
    <t>EDITORA HOY.C.POR A.</t>
  </si>
  <si>
    <t>PEALCA</t>
  </si>
  <si>
    <t>LEANARDO PERALTA</t>
  </si>
  <si>
    <t>ISMAEL CRUZ MEDINA</t>
  </si>
  <si>
    <t>16/3/05</t>
  </si>
  <si>
    <t>NULO]</t>
  </si>
  <si>
    <t>16/5/05</t>
  </si>
  <si>
    <t>juan a oscar hernandez peguero</t>
  </si>
  <si>
    <t>GALAXIA COMPUTER,S.A.</t>
  </si>
  <si>
    <t>ALEJANDRO GOMEZ M.</t>
  </si>
  <si>
    <t>JOSE A. NOVA</t>
  </si>
  <si>
    <t>RECONTI,S.A.</t>
  </si>
  <si>
    <t>Saturnino Santana U. (Reemb.viaticos chofer Director Ejecutivo, 4 dias)</t>
  </si>
  <si>
    <t>DEPOSITO DEL MES</t>
  </si>
  <si>
    <t>BALANCE INICIO MES NOVIEMBRE</t>
  </si>
  <si>
    <t>MAYO DEL 2010</t>
  </si>
  <si>
    <t>INTESES/CERTIFICADO</t>
  </si>
  <si>
    <t>DEPOSITO SOBRANTE DE CK NO.</t>
  </si>
  <si>
    <t>IDIAF (2DO. Desemb"Manejo Integrado del Tizon Foliar de la Yautia Coco" conv.2005 IDIAF/029-05/CM)</t>
  </si>
  <si>
    <t>Patria Martínez A. (Compesación uso vehículo correspondiente a marzo/2009)</t>
  </si>
  <si>
    <t>FIDEL SENA SEGURA</t>
  </si>
  <si>
    <t>SATURNINO SANTANA  URIBE</t>
  </si>
  <si>
    <t>AYUNTAMIENETO DEL  DISTRITO NACIONAL</t>
  </si>
  <si>
    <t>Jose Luis Aybar (Honoraros profesionales por servicios eventuales en presupuestos junio/09)</t>
  </si>
  <si>
    <t>Monica D. Rosario Nova (Sueldos conserje, junio/09</t>
  </si>
  <si>
    <t>Fidelina Sena Segura (sueldo conserje, junio/09)</t>
  </si>
  <si>
    <t>Pedro Concepcion (Dieta especial enc. seguridad, junio/09</t>
  </si>
  <si>
    <t>Carlos Es`pinal (Dieta especial seguridad junio/09)</t>
  </si>
  <si>
    <t>IGM</t>
  </si>
  <si>
    <t>Leandro Mercedes</t>
  </si>
  <si>
    <t>Rafael Merino</t>
  </si>
  <si>
    <t>CAASD</t>
  </si>
  <si>
    <t>Todo carro autoadornos</t>
  </si>
  <si>
    <t>Jema obras civiles S.a</t>
  </si>
  <si>
    <t>Codimax C.POR A</t>
  </si>
  <si>
    <t>Modesto Reyes Valentin</t>
  </si>
  <si>
    <t>Ramon Gonzalez</t>
  </si>
  <si>
    <t>Jose Luis</t>
  </si>
  <si>
    <t>Diogenes Macias Corporan</t>
  </si>
  <si>
    <t>Pedro Concepcion</t>
  </si>
  <si>
    <t>Carlos Espinal</t>
  </si>
  <si>
    <t>Virgilio Consuegra</t>
  </si>
  <si>
    <t>Crucita Montero</t>
  </si>
  <si>
    <t>Juana Munoz</t>
  </si>
  <si>
    <t>Saturnino Uribe</t>
  </si>
  <si>
    <t>Patria Martínez A. (Viáticos viaje Jarabacoa (UAFAM) revis. Informe financiero)</t>
  </si>
  <si>
    <t>COLECTOR DE IMPUESTOS INTERNOS/OTROS PREV</t>
  </si>
  <si>
    <t>OSCAR HERNANDEZ/</t>
  </si>
  <si>
    <t>INGRESO GASTOS PERSONALES</t>
  </si>
  <si>
    <t>EMPRESA DIST DE ELECT. DEL ESTE.S.A.</t>
  </si>
  <si>
    <t>CARY INDUSTRIAL,C.POR A</t>
  </si>
  <si>
    <t>Carlos Espinal (Dieta especial servicios de seguridad, abril/09)</t>
  </si>
  <si>
    <t>COMPANIA DOM, DE TELEFONOS</t>
  </si>
  <si>
    <t>UNIVERSIDAD AGROF. FERNANDO DE MERINO</t>
  </si>
  <si>
    <t>MAS DEVOLUCION CK NO.6343</t>
  </si>
  <si>
    <t>ALTAGRACIA SURIEL</t>
  </si>
  <si>
    <t>17/3/05</t>
  </si>
  <si>
    <t>21/3/05</t>
  </si>
  <si>
    <t>SEGUROS BANSERVAS</t>
  </si>
  <si>
    <t>SATURNINO SANTANA</t>
  </si>
  <si>
    <t>22/3/05</t>
  </si>
  <si>
    <t>28/3/05</t>
  </si>
  <si>
    <t>Jose A. Nova (Viaticos visita a La Vega al homenaje del Sector Agrop. al Prof. Juan Bosch, en su natalicio</t>
  </si>
  <si>
    <t>TRICOM (Fact. Celular 809-301-2620)</t>
  </si>
  <si>
    <t>Ayuntamiento Distrito Nacional (Servicio basura,junio/09)</t>
  </si>
  <si>
    <t>COLECTOR DE IMPUESTO INTERNO</t>
  </si>
  <si>
    <t>NULA</t>
  </si>
  <si>
    <t xml:space="preserve">JENNY RODRIGUEZ </t>
  </si>
  <si>
    <t>DEPOSITO RESERVAS- FISADO</t>
  </si>
  <si>
    <t>BANCO POPULAR DOMINICANO</t>
  </si>
  <si>
    <t>MARTHA M. PEREZ</t>
  </si>
  <si>
    <t>COPICENTRO DIALL</t>
  </si>
  <si>
    <t xml:space="preserve">VICTOR PAYANO </t>
  </si>
  <si>
    <t>Leandro Mercedes (Compes.salarial D. Ejec. nov./09)</t>
  </si>
  <si>
    <t>Cesar A. Montero (Viáticos viaje Bani F.Expomango)</t>
  </si>
  <si>
    <t>ITLA</t>
  </si>
  <si>
    <t>NICLA MARIEL VALERA</t>
  </si>
  <si>
    <t>TRACE INTERNATIONAL</t>
  </si>
  <si>
    <t>EMPRESA DIST. ELECT. ESTE</t>
  </si>
  <si>
    <t>JOSE ANT. NOVA</t>
  </si>
  <si>
    <t>KENIA M. CARMONA DIAZ</t>
  </si>
  <si>
    <t>DEIDAMIA RAMIREZ</t>
  </si>
  <si>
    <t>JUAN OSCAR HERNANDEZ</t>
  </si>
  <si>
    <t>VIMARTE PUBLICIDAD</t>
  </si>
  <si>
    <t xml:space="preserve">CESAR MONTERO /COMPRA PRODUCTO </t>
  </si>
  <si>
    <t>DESPACHO DE LA 1RA. DAMA</t>
  </si>
  <si>
    <t>INST. POLITEC. LOYOLA</t>
  </si>
  <si>
    <t>REFRICENTRO INTERNAC.</t>
  </si>
  <si>
    <t>GLADYS SUERO</t>
  </si>
  <si>
    <t>INES BRIOSO</t>
  </si>
  <si>
    <t>FIDELINA SENA</t>
  </si>
  <si>
    <t>MONICA ROSARIO</t>
  </si>
  <si>
    <t>CUOTA FINANCIAMIENTOS VEHICULO</t>
  </si>
  <si>
    <t>CUOTA FINANCIMIENTOS VEHI.</t>
  </si>
  <si>
    <t>DULCE  JESUS MORETA MENDEZ</t>
  </si>
  <si>
    <t>INSTITUTO SUPERIOR DE AGRICULTURA</t>
  </si>
  <si>
    <t>MAYLEN JOSEFINA RAMIREZ</t>
  </si>
  <si>
    <t>DEPOSITO MES OCTUBRE-06</t>
  </si>
  <si>
    <t>Kenia M. Carmona D. (pago final honorarios prof. Relaciones publicas mayo/09</t>
  </si>
  <si>
    <t>Eymi Y. De Jesús A. (reposición fondo caja chica)</t>
  </si>
  <si>
    <t xml:space="preserve">SATURNINO URIBE </t>
  </si>
  <si>
    <t>PROMOEVENTOS</t>
  </si>
  <si>
    <t xml:space="preserve">CANALS LUBRICAR </t>
  </si>
  <si>
    <t>DEPOSITO INGRESOS OPERACIONALES</t>
  </si>
  <si>
    <t>Galaxia Computer (reparac.CD-ROM y mantenim.Mother Board PC IMAC)</t>
  </si>
  <si>
    <t>Eymi Y. De Jesús A. (Reposición fondo caja chica)</t>
  </si>
  <si>
    <t>DEPOSITO SOBRANTE DE CK</t>
  </si>
  <si>
    <t>Balance inicial al 01 de noviembre 2008</t>
  </si>
  <si>
    <t>DEPOSITO/DEV0LUCION PAGO INES BRIOSO</t>
  </si>
  <si>
    <t>Balance inicial al 01 de diciembre  2009</t>
  </si>
  <si>
    <t>Patria Martinez (Pago para cubrir mantenimiento veh. NISSAN NAVARA, con TC a favor Sto.Domingo Motors)</t>
  </si>
  <si>
    <t>Ayuntamiento Distrito Nacional (Serv. basura, mayo/09)</t>
  </si>
  <si>
    <t>ERIKGAS (Consumo combust.23/11-02-12/09)</t>
  </si>
  <si>
    <t>Suplidora Alonzo (Toner impresora, papel bond y grapas)</t>
  </si>
  <si>
    <t>CECOMSA (Compra Scaner HP G2410, Auditoria)</t>
  </si>
  <si>
    <t>Seguros Universal (Poliza seguro vehiculo Jeep Ford préstamo D. Macías)</t>
  </si>
  <si>
    <t>TRICOM (Celular No.809 301 2627, D.Ejecutivo julio/09)</t>
  </si>
  <si>
    <t>EDEESTE (consumo energía electrica agosto/09)</t>
  </si>
  <si>
    <t>Zacarías Navarro Roa (Apoyo participación 25ª Congreso Brasileño Ing. Sanitaria y Ambiental, Recibe, Pernambuco, Brasil 20-25/09)</t>
  </si>
  <si>
    <t>Patria Martínez (Compens. Uso vehículo mayo/09)</t>
  </si>
  <si>
    <t>Cesar A. Montero (Compens. Uso vehículo mayo/09)</t>
  </si>
  <si>
    <t>TRANSFERENCIA ANA BEL THEN us$300.00 dolares</t>
  </si>
  <si>
    <t>CESAR AUGUSTO MONTERO RAMIREZ</t>
  </si>
  <si>
    <t>EMILIANO SANTANA</t>
  </si>
  <si>
    <t>CEDAF/INSC. MAESTRIA PUERTO RICO</t>
  </si>
  <si>
    <t>CEDAF/2DA ETAPA DEL ACUERDO</t>
  </si>
  <si>
    <t>PAGO NOMINA ELECTRONICA</t>
  </si>
  <si>
    <t>TESORERIA DE LA SEGURIDAD</t>
  </si>
  <si>
    <t>JULIO 2008</t>
  </si>
  <si>
    <t>COREX</t>
  </si>
  <si>
    <t>COMPAÑIA DOM. DE TELEFONOS, C.POR A.</t>
  </si>
  <si>
    <t>EMPRESA DIST. DE ELECT. DEL ESTE,S.A</t>
  </si>
  <si>
    <t>DEPOSITO DEV. TRANSFERECIA</t>
  </si>
  <si>
    <t>UNIVERSIDAD ISA</t>
  </si>
  <si>
    <t>15/01/09</t>
  </si>
  <si>
    <t>CASA EDDY,S.A</t>
  </si>
  <si>
    <t>DESC. CUOTA PRESTAMOS</t>
  </si>
  <si>
    <t>NOVIEMBRE, 2008</t>
  </si>
  <si>
    <t>JUAN NOVA MARTINEZ</t>
  </si>
  <si>
    <t>AYUNTAMIENTODEL DISTRITO NACIONAL</t>
  </si>
  <si>
    <t>TRANSFERENCIA THEN</t>
  </si>
  <si>
    <t>SATUNINO SANTANA</t>
  </si>
  <si>
    <t>Alejandro Gómez (Compens.uso vehiculo oct/09)</t>
  </si>
  <si>
    <t>Carmen Mestre</t>
  </si>
  <si>
    <t>GABRIEL ANTONIO DOMINGUEZ/VIAJE SANTIAGO</t>
  </si>
  <si>
    <t>CESAR MONTERO R./VIAJE SANTIAGO</t>
  </si>
  <si>
    <t>VRGILIO CONSUEGRA</t>
  </si>
  <si>
    <t>SATURNINA SANTANA URIBE</t>
  </si>
  <si>
    <t>Tecnipisos (Serv. Lavado, aspiracion y odorizacion de alfombras fijas, area de 140 mts2 de la oficina del CONIAF)</t>
  </si>
  <si>
    <r>
      <t xml:space="preserve">Mailen J. Ramirez C. </t>
    </r>
    <r>
      <rPr>
        <sz val="11"/>
        <rFont val="Arial"/>
        <family val="2"/>
      </rPr>
      <t>(aumento 20% salario retroactivo a enero/10)</t>
    </r>
  </si>
  <si>
    <r>
      <t xml:space="preserve">Dorisvetty F. Torres O. </t>
    </r>
    <r>
      <rPr>
        <sz val="11"/>
        <rFont val="Arial"/>
        <family val="2"/>
      </rPr>
      <t>(aumento 20% salario retroactivo a enero/10)</t>
    </r>
  </si>
  <si>
    <r>
      <t xml:space="preserve">Eymi Y. De Jesus A. </t>
    </r>
    <r>
      <rPr>
        <sz val="11"/>
        <rFont val="Arial"/>
        <family val="2"/>
      </rPr>
      <t>(aumento 20% salario retroactivo a enero/10)</t>
    </r>
  </si>
  <si>
    <r>
      <t xml:space="preserve">Emmanuel Herrera S. </t>
    </r>
    <r>
      <rPr>
        <sz val="11"/>
        <rFont val="Arial"/>
        <family val="2"/>
      </rPr>
      <t>(aumento 20% salario retroactivo a enero/10)</t>
    </r>
  </si>
  <si>
    <r>
      <t xml:space="preserve">Monica D. Rosario N. </t>
    </r>
    <r>
      <rPr>
        <sz val="11"/>
        <rFont val="Arial"/>
        <family val="2"/>
      </rPr>
      <t>(aumento 20% salario retroactivo a enero/10)</t>
    </r>
  </si>
  <si>
    <r>
      <t xml:space="preserve">Henry A. Guerrero P. </t>
    </r>
    <r>
      <rPr>
        <sz val="11"/>
        <rFont val="Arial"/>
        <family val="2"/>
      </rPr>
      <t>(aumento 20% salario retroactivo a enero/10)</t>
    </r>
  </si>
  <si>
    <r>
      <t xml:space="preserve">Ofelia M. De Castro </t>
    </r>
    <r>
      <rPr>
        <sz val="11"/>
        <rFont val="Arial"/>
        <family val="2"/>
      </rPr>
      <t>(aumento 20% salario retroactivo a enero/10)</t>
    </r>
  </si>
  <si>
    <r>
      <t xml:space="preserve">Pedro Concepción </t>
    </r>
    <r>
      <rPr>
        <sz val="11"/>
        <rFont val="Arial"/>
        <family val="2"/>
      </rPr>
      <t>(aumento 20% salario retroactivo a enero/10)</t>
    </r>
  </si>
  <si>
    <r>
      <t xml:space="preserve">Pedro M. Rodriguez </t>
    </r>
    <r>
      <rPr>
        <sz val="11"/>
        <rFont val="Arial"/>
        <family val="2"/>
      </rPr>
      <t>(aumento 20% salario retroactivo a enero/10)</t>
    </r>
  </si>
  <si>
    <t>Cesar A. Montero Ramirez (Compens. p/uso de vehiculo, abril/10)</t>
  </si>
  <si>
    <t>Henry A. Guerrero Pichardo (Compens.p/uso de vehiculo, abril/10)</t>
  </si>
  <si>
    <t>Carmen Mestre (Compens.salarial, abril/10, Asistente del Dir. Ejec.)</t>
  </si>
  <si>
    <t>TSS (pago segurIdad social y SFS Y Riesgo Laboral abril/10)</t>
  </si>
  <si>
    <t>Alejandro Gomez  (aumento 20% salario retroactivo a enero/10)</t>
  </si>
  <si>
    <t>Gabriel Dominguez (aumento 20% salario retroactivo a enero/10)</t>
  </si>
  <si>
    <t>Saturnino Santana (aumento 20%  salario retroactivo a enero/10)</t>
  </si>
  <si>
    <t>Cesar A. Montero (aumento 20% salario retroactivo a enero/10)</t>
  </si>
  <si>
    <t>Patria Martinez A. (aumento 20% salario retroactivo a enero/10)</t>
  </si>
  <si>
    <t>Noemi Calderon C.(aumento 20% salario retroactivo a enero/10)</t>
  </si>
  <si>
    <t>Eymi Y. De Jesús Abreu (Bono almuerzo marzo-09 personal adm.)</t>
  </si>
  <si>
    <t>Cargos Bancarios marzo/09</t>
  </si>
  <si>
    <t>P Y N COMERCIAL</t>
  </si>
  <si>
    <t>JUAN VICENTE ROSA ASENCIO</t>
  </si>
  <si>
    <t>TECNIPISOS,S.A.</t>
  </si>
  <si>
    <t>30/3/05</t>
  </si>
  <si>
    <t>Colector de Impuestos Internos(pago retenc.s/sueldos empleados feb09</t>
  </si>
  <si>
    <t>Daniel Uceta(Compra US$400.00 a RD$36.15, gastos bolsillo a Emiliano Rubens,Andrés Roa viaje Costa Rica)</t>
  </si>
  <si>
    <t>Seguros Banreservas (Renov.seguro vehiculo Toyota Corolla Ofelia de Castro)</t>
  </si>
  <si>
    <t>Gabriel A. Dominguez Ramirez (Viaticos Juma, Bonao, a la Estacion Experimental Arrocera de Juma, en fecha16/04/10)</t>
  </si>
  <si>
    <t>JUNTA EMPRESARIAL DOMINICANA/INVEST.</t>
  </si>
  <si>
    <t>IDIAF/INVESTIGACIONES</t>
  </si>
  <si>
    <t>LUCIANO SANTANA/COMPRA DOLAR</t>
  </si>
  <si>
    <t>Leandro M. Mercedes (reembolso gastos almuerzo seminario s/invernadero, en el ISA Santiago, 5 mayo/09)</t>
  </si>
  <si>
    <t>19/4/05</t>
  </si>
  <si>
    <t xml:space="preserve">SEGUROS UNIVERSAL </t>
  </si>
  <si>
    <t>ABM</t>
  </si>
  <si>
    <t>Jose De Jesus Nuñez Morfas (Legalizacion de 13 contratos de trabajo)</t>
  </si>
  <si>
    <t>Seguros Banreservas (Renovacion seguros de veh. Nissan Terrano, Peugeot, y Motor de nuestra institucion)</t>
  </si>
  <si>
    <t>Pedro A. Rodríguez  (Viáticos viaje Jarabacoa chofer de Enc.Adm. A UAFAM)</t>
  </si>
  <si>
    <t>Seguros Universal (Poliza seguro Nissan Frontier 2005, Victor Payano, Préstamo 70%)</t>
  </si>
  <si>
    <t>HERNANDEZ &amp;HERNANDEZ ABOGADOS</t>
  </si>
  <si>
    <t>ENERO 2007</t>
  </si>
  <si>
    <t>BALANCE AL INICIO MES</t>
  </si>
  <si>
    <t>EDDY TOUR</t>
  </si>
  <si>
    <t>Depósito (Devol.monto desembolsado del 20% avance financ.vehiculo Encarg.Administrativa)</t>
  </si>
  <si>
    <t>EMPRESA DIST. DE ELECTRICIAD DEL ESTE</t>
  </si>
  <si>
    <t>OFELIA DE CASTRO MORA</t>
  </si>
  <si>
    <t>INTERESES CERTIFICADO MES</t>
  </si>
  <si>
    <t>CUOTA PRESTAMOS MES DIC-06</t>
  </si>
  <si>
    <t>EMPRESA DIST. DE ELECTRICIDADA DEL ESTE</t>
  </si>
  <si>
    <t>Patria Martínez A. (Compens.uso vehiculo junio/09)</t>
  </si>
  <si>
    <t>Leandro Mercedes (Compens salarial DE oct.09)</t>
  </si>
  <si>
    <t>Carmen Mestre (Compens. Salarial asist.DE oct./09)</t>
  </si>
  <si>
    <t>Rafael Lora M- (Compens.salarial asist.U. M.Amb.y RRNN octubre/09)</t>
  </si>
  <si>
    <t>Carmen MestrE (Compens.salarial feb/10 asist. DE)</t>
  </si>
  <si>
    <t>Colector de Impuestos Internos (Retencion por servicios profesionales y otros servicios a proveedores del estado, ABRIL/10)</t>
  </si>
  <si>
    <t>Colector de Impuestos Internos(Retenc. ITBIS, Abril/10)</t>
  </si>
  <si>
    <t>Carlos Espinal (Compens.serv. seguridad sept.09)</t>
  </si>
  <si>
    <t>Virgilio Consuegra (Compens.serv. seguridad sept.09)</t>
  </si>
  <si>
    <t>Colector de impuestos Internos (Retenc.impuestos sueldos empleados oct.09)</t>
  </si>
  <si>
    <t>Seguros Universal (Seg.vida empleados nov./09)</t>
  </si>
  <si>
    <t>Eymi Y. de Jesus A. (Compens.transporte nov./09)</t>
  </si>
  <si>
    <t>Carlos Espinal (Compens.transporte nov./09)</t>
  </si>
  <si>
    <t>CODETEL (Serv.tel.intenet, fax oct/09)</t>
  </si>
  <si>
    <t>IDIAF (Colab.Curso a la Acarologia Agricola para el sr. Alejandro Pujols, a celebrarse en Cuba)</t>
  </si>
  <si>
    <t>Ingresos para Regalia Pascual dic.2009</t>
  </si>
  <si>
    <t>Gabriel A. Dominguez (viaticos visita Constanza observaciones uso invernadero financ.por CONIAF)</t>
  </si>
  <si>
    <t>Editora HOY (Renov.suscrip.periodico 21/04/09-20-04-2010)</t>
  </si>
  <si>
    <t>Deidamia A. Ramírez (Honorarios profesionales asesor Unidad Combate a la Pobreza)</t>
  </si>
  <si>
    <t>GASTOS TOTALES</t>
  </si>
  <si>
    <t>Kenia M. Carmona (honorarios profesionales relaciones públicas marzo/09)</t>
  </si>
  <si>
    <t>COLECTOR DE IMPUESTOS INTERNOS/ITBIS dic-08</t>
  </si>
  <si>
    <t>KENIA MERCEDES CARMONA</t>
  </si>
  <si>
    <t>Total de ck</t>
  </si>
  <si>
    <t xml:space="preserve">CARLOS ESPINAL </t>
  </si>
  <si>
    <t>JOSE LUIS AYBAR'</t>
  </si>
  <si>
    <t>GLADIS SUERO</t>
  </si>
  <si>
    <t>LESBIA CASTILLO</t>
  </si>
  <si>
    <t>Leandro Mercedes (Reemb.gastos almuerzo Sr. Leonardus Van Beek consultor Union Europea, identificar temas de Investigacion, desarrollar un programa financiero paises del caribe y Pacifico)</t>
  </si>
  <si>
    <t>FUNDACION LOYOLA,INC.</t>
  </si>
  <si>
    <t>CLAUDIO ISAIAS  RAMIREZ</t>
  </si>
  <si>
    <r>
      <t>Robinson Nuñez D. (Viaticos chofer D. Ejecutivo, viaje a La Vega, reuni</t>
    </r>
    <r>
      <rPr>
        <sz val="11"/>
        <rFont val="Arial"/>
        <family val="2"/>
      </rPr>
      <t>ó</t>
    </r>
    <r>
      <rPr>
        <sz val="11"/>
        <rFont val="Arial"/>
        <family val="2"/>
      </rPr>
      <t>n con los productores de arroz el 21 diciembre/09)</t>
    </r>
  </si>
  <si>
    <t>Balance inicial al 01 de Junio  2009</t>
  </si>
  <si>
    <t>Cargos Bancarios mayo/09</t>
  </si>
  <si>
    <t>Eymi Yudesky De Jesús (Bono almuerzo 02-30 junio/09 21 días laborables)</t>
  </si>
  <si>
    <t>GALAXIA COMPUTER</t>
  </si>
  <si>
    <t xml:space="preserve">DEIDAMIA A RAMIREZ DE RODRIGUEZ </t>
  </si>
  <si>
    <t>INGRESOS PARA P/NOMINA AGOSTO-07</t>
  </si>
  <si>
    <t>INGRESOS INTERESES SOBRE CERTIF.</t>
  </si>
  <si>
    <t>DEPOSITO MES</t>
  </si>
  <si>
    <t>JULIO 2005</t>
  </si>
  <si>
    <t>JULIO DEL 2009</t>
  </si>
  <si>
    <t>Maldané Cuello E. (Compens.uso vehiculo oct./09)</t>
  </si>
  <si>
    <t>Patria Martínez A. (Compens. Uso vehiculo oct/09)</t>
  </si>
  <si>
    <t>COMPANIA DOMINICANA DE TELEFONO</t>
  </si>
  <si>
    <t>YG FOLDER PAPELERIA.C POR A.</t>
  </si>
  <si>
    <t>MAPFRE BHD Seguros (Saldo poliza seguro vehiculo Suzuki Grand Vitara, Prestamo a Maldane Cuello)</t>
  </si>
  <si>
    <t>Saturnino Santana U. (compens.horas extras ago/09)</t>
  </si>
  <si>
    <t>Francisco Morel (Compens.salarial auditor agosto/09)</t>
  </si>
  <si>
    <t>INGRSEOS GASTOS OPERACIONAELS</t>
  </si>
  <si>
    <t>6223</t>
  </si>
  <si>
    <t>Trace International (Serv.chequeo y manten. Inversor y baterías)</t>
  </si>
  <si>
    <t>RAMON VILLAVERDE GOMEZ</t>
  </si>
  <si>
    <t>ING. GASTOS OPET.ENERO -08</t>
  </si>
  <si>
    <t>6271</t>
  </si>
  <si>
    <t>6272</t>
  </si>
  <si>
    <t>6273</t>
  </si>
  <si>
    <t>6274</t>
  </si>
  <si>
    <t>6275</t>
  </si>
  <si>
    <t>JOSE ANTONIO NOVA V</t>
  </si>
  <si>
    <t>6276</t>
  </si>
  <si>
    <t>6277</t>
  </si>
  <si>
    <t>6278</t>
  </si>
  <si>
    <t>6279</t>
  </si>
  <si>
    <t>Eymi Y. de Jesus (Bono almuerzo dic.09 personal)</t>
  </si>
  <si>
    <t>PEDRO MIGUEL RODRIGUEZ</t>
  </si>
  <si>
    <t>20/01/05</t>
  </si>
  <si>
    <t xml:space="preserve">BANCO DE RESERVAS </t>
  </si>
  <si>
    <t>PEDRO JULIO JIMENEZ</t>
  </si>
  <si>
    <t>25/01/05</t>
  </si>
  <si>
    <t>TRANSFERAGRO, C x A (4to.y ultimo desemb. proy. Sigatoka Negra, cultivo banano, conv.2005</t>
  </si>
  <si>
    <t>DLS&amp; Comunicaciones (servicio retauración linea No. 4, por estar fuera de servicio)</t>
  </si>
  <si>
    <t>Colector de Impuestos Internos (retenciones serv.prof. Y otros servicios a proveedores mayo/09)</t>
  </si>
  <si>
    <t>Fidelina Sena Segura ( compens. horas extraord. conserje, abril/09)</t>
  </si>
  <si>
    <t>Monica D. Rosario Nova (compens. horas extraord. conserje, abril/09)</t>
  </si>
  <si>
    <t>Patria Martinez (compensacion por uso del vehículo) corresp. Abril/09</t>
  </si>
  <si>
    <t>INSTITUTO SUP. DE AGRIC.(ISA)</t>
  </si>
  <si>
    <t>FUNDACION DE APOYO AL SUROESTE</t>
  </si>
  <si>
    <t>IDIAF (1er.desemb. Proy. IDIAF/03-08/AC "Caraterizacion atributos calidad cacao zona Castillo", conv-08)</t>
  </si>
  <si>
    <t>IDIAF (1er.desemb. Proy. IDIAF/06-08/AC "Desarrollo y validacion cultivares lechoza pulpa roja p/ mercado exportacion", conv-08)</t>
  </si>
  <si>
    <t>TURINTER (Pasaje aereo a Henry A. Guerrero, a Barbados a la xiv Reunion Consejo Dir. CACHE)</t>
  </si>
  <si>
    <t>CEI-RD (Colaboracion de 5 ejemplares del estudio s/comercio fronterizo entre Rep. Dom. y Haiti)</t>
  </si>
  <si>
    <t>Mapas GAAR (Mapa de Rep. Dominicana)</t>
  </si>
  <si>
    <t>CEDAF (avance acuerdo formación RH, p/Maestría en Biotecnología Abril-agosto/09, 2da. Etapa)</t>
  </si>
  <si>
    <t>Transporte turistico perez tours</t>
  </si>
  <si>
    <t>Saturnino Santana</t>
  </si>
  <si>
    <t>Crucita montero</t>
  </si>
  <si>
    <t>Carlos espinal</t>
  </si>
  <si>
    <t>Virgilio consuegra</t>
  </si>
  <si>
    <t>Pedro concepcion</t>
  </si>
  <si>
    <t>Martha perez</t>
  </si>
  <si>
    <t>ARS-HUMANO (Pago seguro medico poliza 96-95-0044682 empleados FEB/10)</t>
  </si>
  <si>
    <t>CHEQUE NULO 5188</t>
  </si>
  <si>
    <t>TOTAL DE TODAS TRANSACION</t>
  </si>
  <si>
    <t>CUOTA PRESTAMOS FIN. VEHIC.</t>
  </si>
  <si>
    <t>BALANCE</t>
  </si>
  <si>
    <t>INTERESES GANADOS</t>
  </si>
  <si>
    <t>CARGOS POR SERCICIOS</t>
  </si>
  <si>
    <t>GREGORIO FERNANDEZ</t>
  </si>
  <si>
    <t>CEDAF (avance acuerdo formación RH, p/Maestría  Biotecnología y Economía Agricola julio/09, 2da. Etapa)</t>
  </si>
  <si>
    <r>
      <t>Gabriel A. Dominguez (Viaticos viaje Constanza seguim. proy. Prod. semilla de papa, acomp</t>
    </r>
    <r>
      <rPr>
        <sz val="11"/>
        <rFont val="Times New Roman"/>
        <family val="1"/>
      </rPr>
      <t>ñ</t>
    </r>
    <r>
      <rPr>
        <sz val="11"/>
        <rFont val="Arial"/>
        <family val="2"/>
      </rPr>
      <t>ado por Cesar Montero y Emanuel Herrera, Computos el 5/03/10)</t>
    </r>
  </si>
  <si>
    <t>Patria Martinez  (Compens.uso vehiculo, ene./10)</t>
  </si>
  <si>
    <t>Carmen Mestre (Compes.salarial Asist.D.Ejec. nov./09)</t>
  </si>
  <si>
    <t>Rafael A. Lora M (Compens.salarial asist.RRNN, nov09)</t>
  </si>
  <si>
    <t>Jose Luis Aybar (Compens.salarial presupuesto nov09)</t>
  </si>
  <si>
    <t>Guillermo B. Torres Ch.(Honorarios asesor areas tematicas nov.09)</t>
  </si>
  <si>
    <t>Rafael de Jesus Taveras (Honorarios asesor nov.09)</t>
  </si>
  <si>
    <t>Pedro Concepcion (Dieta especial enc.seguridad nov09)</t>
  </si>
  <si>
    <t>Carlos Espinal (Dieta especial serv.seguridad nov.09)</t>
  </si>
  <si>
    <t>Virgilio Consuegra (Dieta especial serv.seguridad nov.09)</t>
  </si>
  <si>
    <t>Monica D. Rosario N. (Sueldo con serje nov.09)</t>
  </si>
  <si>
    <t>Fidelina Sena S. (Sueldo conserje nov.09)</t>
  </si>
  <si>
    <t>CARGOS BANCARIO</t>
  </si>
  <si>
    <t>ABRIL 2008</t>
  </si>
  <si>
    <t>COMPAñIA DOMINICANA DE TELEFONO</t>
  </si>
  <si>
    <t>P&amp;N COMERCIAL,S.A.</t>
  </si>
  <si>
    <t>EDITORA HOY, CPOR A.</t>
  </si>
  <si>
    <t>IVAN MEDRANO</t>
  </si>
  <si>
    <t>MILCIADES GREGORY FRANCIS</t>
  </si>
  <si>
    <t>AUTO VIDRIOS LINCOLN,S.A.</t>
  </si>
  <si>
    <t xml:space="preserve">DEIDAMIA A. RAMIREZ DE RODRIGUEZ </t>
  </si>
  <si>
    <t>GOMICENTRO VALENZUELA</t>
  </si>
  <si>
    <t>Trace Internacional, C. X A.(Servicio chequeo y mantenimiento de inversores y baterias)</t>
  </si>
  <si>
    <t>DISTRIBUIDORA  UNIVERSAL,S.A.</t>
  </si>
  <si>
    <t>BALANCE NOVIEMBRE -2006</t>
  </si>
  <si>
    <t>MARTHA M. PEREZ LORA</t>
  </si>
  <si>
    <t>EMPRESA DIST. DE ELECTRICIDAD DEL ESTE,S.A.</t>
  </si>
  <si>
    <t>28/12/10</t>
  </si>
  <si>
    <t>27/12/05</t>
  </si>
  <si>
    <t>30/12/04</t>
  </si>
  <si>
    <t>CARLOS JULIO SOLANO</t>
  </si>
  <si>
    <t>29/12/04</t>
  </si>
  <si>
    <t>JOSE CEPEDA</t>
  </si>
  <si>
    <t>INTERESES SOBRE CERTIFICADO FIN.</t>
  </si>
  <si>
    <t>ARS HUMANO</t>
  </si>
  <si>
    <t>CELESTE LORA</t>
  </si>
  <si>
    <t>LOGOMAR</t>
  </si>
  <si>
    <t>ATAJO</t>
  </si>
  <si>
    <t>EMPRESA DIST. DEL ESTE</t>
  </si>
  <si>
    <t>RADIO SHARCK</t>
  </si>
  <si>
    <t>Colector de impuestos Internos (retenciones serv. Prof. Y otros servicios a proveedores junio/09)</t>
  </si>
  <si>
    <t>Fausto Marcelino (viaticos coo chofer del Dir. Ejec. a la vega homenaje al prof. Juan Bosch)</t>
  </si>
  <si>
    <t>Colector de Impuestos Internos (retencion de ITBIS, junio/09)</t>
  </si>
  <si>
    <t>Colector de Impuestos Internos (retenciones impuestos de sueldos de empleados, junio/09)</t>
  </si>
  <si>
    <t>ANA JACQUELINE MEDINA</t>
  </si>
  <si>
    <t>DESECHABLES,S.A.</t>
  </si>
  <si>
    <t>SEGURIDAD PRIVADA(SEPRISA)</t>
  </si>
  <si>
    <t>15/12/04</t>
  </si>
  <si>
    <t>N/D CONFECCION DE CHEQUES</t>
  </si>
  <si>
    <t>WENDY CASTANEDA</t>
  </si>
  <si>
    <t>13/12/04</t>
  </si>
  <si>
    <t>DIOGENES MACIAS</t>
  </si>
  <si>
    <t>Pago Nomina  enero 2010</t>
  </si>
  <si>
    <t>Alejandro Gómez (compens.uso veh.feb09)</t>
  </si>
  <si>
    <t>Cesar A. Montero (compens.uso veh.feb.09)</t>
  </si>
  <si>
    <t>Ofelia De Castro (compens.uso veh.feb09)</t>
  </si>
  <si>
    <t>Carlos Espinal (apoyo compra utiles escolares)</t>
  </si>
  <si>
    <t>Arismendy Rodríguez (Serv.promoción y divulgacion programa radial en AM, "VIDA Y AMBIENTE")</t>
  </si>
  <si>
    <t>Carmen Mestre (Compens.salarial agosto/09)</t>
  </si>
  <si>
    <t>Leandro Mercedes (Compens.salarial agosto/09)</t>
  </si>
  <si>
    <t>Rafael A. Lora M. (compens.salarial asist.M.Ambiente agosto/09)</t>
  </si>
  <si>
    <t>José Luis Aybar (Honorarios profes.serv.eventuales en presupuesto agosto/09)</t>
  </si>
  <si>
    <t>Monica D. Rosario N. (Suedo conserje agosto/09)</t>
  </si>
  <si>
    <t>Fidelina Sena S. (sueldo conserje agosto/09)</t>
  </si>
  <si>
    <t>31/10/05</t>
  </si>
  <si>
    <t>Pedro Miguel Rodríguez (Renovacion Marbete vehiculos Peugeot, Nissan Terrano y Motocicletas Yamaha 2003)</t>
  </si>
  <si>
    <t>Pedro Miguel Rodríguez (Reembolso reparación y cambio zapatilla frenos Peugeot)</t>
  </si>
  <si>
    <t>INGRESOS GASTOS PERSONALES</t>
  </si>
  <si>
    <t>FEBRERO 2008</t>
  </si>
  <si>
    <t>6260</t>
  </si>
  <si>
    <t>6261</t>
  </si>
  <si>
    <t>6262</t>
  </si>
  <si>
    <t>6263</t>
  </si>
  <si>
    <t>6264</t>
  </si>
  <si>
    <t>6265</t>
  </si>
  <si>
    <t>19/01/09</t>
  </si>
  <si>
    <t>Pedro M. Rodriguez (Compens.horas extras chofer u.administrativa nov.09)</t>
  </si>
  <si>
    <t>Saturnino Santana (Compens. Horas extras chofer D. Ejecutivo nov.09)</t>
  </si>
  <si>
    <t>Monica D. Rosario N. (Compens. Horas extras, conserje nov.09)</t>
  </si>
  <si>
    <t>Fidelina Segura S. (Compens. Horas extras, conserje, nov.09)</t>
  </si>
  <si>
    <t>Cristobal Fco. Astacio (Serv. Publicidad y promocion TV "Sabado agropecuario" nov.09)</t>
  </si>
  <si>
    <t>Servio Arismendi Rodriguez R. (Honorarios serv. Public. y promoc. progr. radial "Vida y Ambiente" nov.09)</t>
  </si>
  <si>
    <t>DEPOSITO/GASTOS OPERACIONALES, Agosto -09</t>
  </si>
  <si>
    <t>Royal Lavandería (Lavado manteles y servilletas, reunion Consejo Directivo CONIAF)</t>
  </si>
  <si>
    <t>TRICOM (pago celular no,809 301 2620 uso Ing.L.Mercedes marzo/09)</t>
  </si>
  <si>
    <t>Gabriel A. Dominguez R. (Compensacion p/uso de Vehiculo/10)</t>
  </si>
  <si>
    <t>Jose A. Rafael Nova V. (Compensacion p/uso de vehiculo, abril/10)</t>
  </si>
  <si>
    <t>Hector Manuel Melo A. (apoyo US$300.00 a RD$36.50 participacion al IV Encuentro Graduados AGCATIE, Costa Rica del 25-27/03/10)</t>
  </si>
  <si>
    <t>Cargos por servicios bancarios</t>
  </si>
  <si>
    <t>Retiro Certificados Banreservas (3026-4,3008-6,3009-4 y 3006-0, de RD$5,000,000,00 c/u)</t>
  </si>
  <si>
    <t>N/C</t>
  </si>
  <si>
    <t>Suscripción Certificado Financiero</t>
  </si>
  <si>
    <t>CODETEL (Servicio Telefono, fax, internet 809-686-0750 y 809-689-9943)</t>
  </si>
  <si>
    <t>Suplidora Alonzo (compra 30 resmas papel bond 20 y libreta para tomar mensajes</t>
  </si>
  <si>
    <t>UNIVERSIDAD AGROP. FERNANDO A DE MERINO</t>
  </si>
  <si>
    <t>MAYO 2007</t>
  </si>
  <si>
    <t xml:space="preserve">COMPANIA DOMINICANA DE TELEFONO </t>
  </si>
  <si>
    <t>INKDOM</t>
  </si>
  <si>
    <t>HOTEL V CENTENARIO</t>
  </si>
  <si>
    <t>GABRIEL A. DOMINGUEZ RAMIREZ</t>
  </si>
  <si>
    <t>MAILEN JOSEFINA RAMIREZ CABRERA</t>
  </si>
  <si>
    <t>13/5/05</t>
  </si>
  <si>
    <t>18/5/05</t>
  </si>
  <si>
    <t>PYN COMERCIAL</t>
  </si>
  <si>
    <t>GALAXIA COMPUTER.S.A</t>
  </si>
  <si>
    <t>19/5/05</t>
  </si>
  <si>
    <t>JUAN ALBERTO PENA</t>
  </si>
  <si>
    <t>D'ANALI (refrigerio 50 personas conf.de prensa, present. investigaciones proyectos convocatoria 2008)</t>
  </si>
  <si>
    <t>NOVIEMBRE DEL 2009</t>
  </si>
  <si>
    <t>Balance inicial al 01 de noviembre  2009</t>
  </si>
  <si>
    <t>TSS (Retenc.s.social y SFsalud y contrib.CONIAF oct.09)</t>
  </si>
  <si>
    <t>Ofelia De Castro (Compens.uso vehiculo agosto/09)</t>
  </si>
  <si>
    <t>Alejandro Gómez (Compens.uso vehiculo agosto/09)</t>
  </si>
  <si>
    <t>Jose A. Nova (Gastos bolsillo, US$376.00, tasa RD$36.25, participar curso Adaptacion cambio climatico, celebrase CATIE, Turrialba, Costa Rica 9-13 nov./09)</t>
  </si>
  <si>
    <t>Colector de impuestos Internos (Retenc.impuestos serv.profesionales y proveedores del estado oct/09)</t>
  </si>
  <si>
    <t>Colector de impuestos Internos (Retenc. ITBIS oct/09)</t>
  </si>
  <si>
    <t>DEPOSITO RESERVAS-FRANCIA</t>
  </si>
  <si>
    <t>Eymi Yudesky de Jesús (compra cristaleria y otros gastos, reunión Consejo Directivo CONIAF)</t>
  </si>
  <si>
    <t>DEIDAMIA A. RAMIRES DE RODRIGUEZ</t>
  </si>
  <si>
    <t>Fausto Marcelino (Reemb. viaticos chofer D. Ejecutivo, viaje a Los Montones a San J. de las Matas 2 dias)</t>
  </si>
  <si>
    <t>Felix A. Espinal Miguel (aporte p/apoyo labores reparac.e instalac.electrica, etc. En la planta física de OTCA)</t>
  </si>
  <si>
    <t>Trace International (serv.instalac.baterias y distribución carga en los 2 inversores )3.5KW y 5.5 KW)</t>
  </si>
  <si>
    <t>Ayuntamiento Distrito Nacional (serv.basura ago/09)</t>
  </si>
  <si>
    <t>IDIAF (2do desemb.proy.biologico vegetales orientales convocatoria 2005)</t>
  </si>
  <si>
    <t>BANRESERVAS (1ra. Cuota renovacion seguro vehiculo y prestamo a P. Martinez)</t>
  </si>
  <si>
    <t>EDEESTE (Consumo energía eléctrica mayo/09)</t>
  </si>
  <si>
    <t>Colector de Impuestos Internos (pago ITBIS mayo/09)</t>
  </si>
  <si>
    <t>TRACE INTERNATIONAL (Mantenim. Inversor)</t>
  </si>
  <si>
    <t>ARS HUMANO/SEGURO MEDICO emple.FEB09</t>
  </si>
  <si>
    <t>FUNDACION DE APOYO AL SUESTE</t>
  </si>
  <si>
    <t>CEDAF (1er. Desemb. 2 cursos s/Tecnologia de producc. bajo ambiente controlado, S.J. de Ocoa)</t>
  </si>
  <si>
    <t>Difusión Agropecuaria Internacional (Apoyo impresión revista 12va. Edición)</t>
  </si>
  <si>
    <t>Reembolso arreglo veh. Ing. Mercedes</t>
  </si>
  <si>
    <t>CARLOS ML. FRIAS</t>
  </si>
  <si>
    <t>BANCO POPULAR</t>
  </si>
  <si>
    <t>CRISTOBAL FCO. ASTACIO</t>
  </si>
  <si>
    <t>CEDAF (2do. Desemb. p/curso "Tecnología de Prod. bajo Ambiente Controlado" Jarabacoa del 23-26/06/09)</t>
  </si>
  <si>
    <t>Banco de Reservas (ultimo desembolso US$8,554.00 a una tasa de RD$36.40, aporte financiero al sr. Victor Asencio C.estudios de maestria en la Universidad de Puerto Rico)</t>
  </si>
  <si>
    <t>Cesar Montero (Viaticos viaje a SJOcoa toma registros para video usar en la feria agrop. 2010, el 25 feb/10)</t>
  </si>
  <si>
    <t>Santo Domingo Motors (chequeo y mantenimiento 40,000 vehiculo NISSAN Navara 2009)</t>
  </si>
  <si>
    <t>Deidamia A. Ramírez (Honorarios Profesionales U.Combate a la Pobreza 15/03-15/04/2009</t>
  </si>
  <si>
    <t>DEPOSITO (pago prestamo Ines Brioso)</t>
  </si>
  <si>
    <t>DEPOSITO /GASTOS OPERACIONES MES DE MARZO 2009</t>
  </si>
  <si>
    <t>EDITORA EL NUEVO DIARIO</t>
  </si>
  <si>
    <t>CAMACHO AUTO</t>
  </si>
  <si>
    <t>Alejandro Gómez (compens. uso vehículo mayo/09</t>
  </si>
  <si>
    <t>Ofelia De Castro (Compens. Uso vehículo mayo/09</t>
  </si>
  <si>
    <t>Gabriel A. Domínguez(Compens. Uso vehículo mayo/09</t>
  </si>
  <si>
    <t>Henry A. Guerrero (Compens. Uso vehículo mayo/09)</t>
  </si>
  <si>
    <t>Hogar de Niño Padre Fantino (aportacion ayuda gastos cena de navidad y compra juguetes dia de Reyes)</t>
  </si>
  <si>
    <t>ERICKGAS (combustible del 07-12/2009 fact.No.8312)</t>
  </si>
  <si>
    <t>Ofelia De Castro (Devol. Aportes en exceso al SFS)</t>
  </si>
  <si>
    <t>Leandro Mercedes (Comp. salarial dic./09)</t>
  </si>
  <si>
    <t>Balance inicial al 01 de febrero  2010</t>
  </si>
  <si>
    <t>Wilkin Luciano (Colaboracion para realizar tesis maestria en el pais becario Programa RRHH/SEA/CONIAF/CATIE)</t>
  </si>
  <si>
    <t>Henry Guerrero (Compens.uso vehiculo julio/09))</t>
  </si>
  <si>
    <t xml:space="preserve">      TOTAL GASTOS</t>
  </si>
  <si>
    <t>Balance inicial al 01 de octubre 2008</t>
  </si>
  <si>
    <t>LEANDRO M.MERCEDES</t>
  </si>
  <si>
    <t xml:space="preserve">SATURNINO SANTANA URIBE </t>
  </si>
  <si>
    <t>DEPOSITO GASTOS PERSONALES AGOSTO-09</t>
  </si>
  <si>
    <t>IDIAF (Ultimo desembolso "Mejoramiento  Productividad y Calidad de Yuca del Cibao Central")</t>
  </si>
  <si>
    <t>Pedro M. Rodríguez (Reemb.gastos reunion Comité Técnico Coniaf))</t>
  </si>
  <si>
    <t>SODIAF (Colaboración celebración IV Congreso SODIAF 28-29 octubre/09)</t>
  </si>
  <si>
    <t>Emmanuel Herrera (Pago labores realizadas en la U. de Informatica 18-25 sept.09)</t>
  </si>
  <si>
    <t>Dep.</t>
  </si>
  <si>
    <t>Sobrante cheque No.7684, para gastos reunión Consejo Directivo CONIAF</t>
  </si>
  <si>
    <t>DEPOSITO GASTOS PERSONALES SEPT.-09</t>
  </si>
  <si>
    <t>ADN (Servicio basura octubre/09)</t>
  </si>
  <si>
    <r>
      <t xml:space="preserve">Fidelina Sena S. </t>
    </r>
    <r>
      <rPr>
        <sz val="11"/>
        <rFont val="Arial"/>
        <family val="2"/>
      </rPr>
      <t>(aumento 20% del salario retroactivo a enero/10)</t>
    </r>
  </si>
  <si>
    <r>
      <t xml:space="preserve">Francisco Morel </t>
    </r>
    <r>
      <rPr>
        <sz val="11"/>
        <rFont val="Arial"/>
        <family val="2"/>
      </rPr>
      <t>(aumento 20% del salario retroactivo a enero/10)</t>
    </r>
  </si>
  <si>
    <r>
      <t xml:space="preserve">Gladys Suero F. </t>
    </r>
    <r>
      <rPr>
        <sz val="11"/>
        <rFont val="Arial"/>
        <family val="2"/>
      </rPr>
      <t>(aumento 20% del salario retroactivo a enero/10)</t>
    </r>
  </si>
  <si>
    <r>
      <t xml:space="preserve">Henry A. Guerrero P. </t>
    </r>
    <r>
      <rPr>
        <sz val="11"/>
        <rFont val="Arial"/>
        <family val="2"/>
      </rPr>
      <t>(Reajuste del salario retroactivo a enero/10)</t>
    </r>
  </si>
  <si>
    <t>Saturnino Santana U.(Compens.horas extras julio/09)</t>
  </si>
  <si>
    <t>Maldane Cuello Espinosa (Compensacion p/uso vehiculo, Abril/10)</t>
  </si>
  <si>
    <t>Patria Martinez Almonte (Compensacion p/uso de vehiculo, abril/10)</t>
  </si>
  <si>
    <t>ERIKGAS (Saldo factura #9890 consumo de combustibles, del 31/03 al 12/04/10)</t>
  </si>
  <si>
    <t>INES A. DE LA ALTAGRACIA BRIOSO</t>
  </si>
  <si>
    <t xml:space="preserve">DESECHABLES,M &amp;G </t>
  </si>
  <si>
    <t>Grupo Viamar</t>
  </si>
  <si>
    <t>6301</t>
  </si>
  <si>
    <t>6302</t>
  </si>
  <si>
    <t>6303</t>
  </si>
  <si>
    <t>6304</t>
  </si>
  <si>
    <t>Carmen Mestre(sustituc.cheque 6676 doc/anexos)</t>
  </si>
  <si>
    <t>EYMI YUDESKY DE JESUS A.(Mat.elec.y m.obra)</t>
  </si>
  <si>
    <t>Gabriel A. Domínguez R.(compens.uso veh.)</t>
  </si>
  <si>
    <t>TESORERIA DE LA SEGURIDAD SOACIAL</t>
  </si>
  <si>
    <t>31/8/08</t>
  </si>
  <si>
    <t>Carmen Mestre (Compensación salarial asistente Director Ejecutivo, abril/09)</t>
  </si>
  <si>
    <t>CEDAF (avance acuerdo formacion recursos humanos para Maestría 2da. Etapa)</t>
  </si>
  <si>
    <t xml:space="preserve">DEIDAMIA A. RAMIREZ  DE RODRIGUEZ </t>
  </si>
  <si>
    <t>CODETEL</t>
  </si>
  <si>
    <t>DISTRIBUIDORA DE ELECTRICIDAD DEL ESTE</t>
  </si>
  <si>
    <t>CARY INDUSTRIAL,C.POR A.</t>
  </si>
  <si>
    <t>CENTRO GERENCIAL META</t>
  </si>
  <si>
    <t>Jardín Botanico Nacional (Colaboración del VI Festival Nacional Plantas y Flores 29 oct-01 nov./09)</t>
  </si>
  <si>
    <t>ILC Office Supplies (Tonoer impresora y mat. gastable)</t>
  </si>
  <si>
    <t>Cary Insustrial (Material limpieza e higiene)</t>
  </si>
  <si>
    <t>Seguros Banreservas (2da cutoa seguro vehiculo Toyota 4RUNNER P. Martinez)</t>
  </si>
  <si>
    <t>Cristobal Fco. Astacio R. (Promocional y Divulgacion "Sabados Agropecuarios" junio/09)</t>
  </si>
  <si>
    <t>PEDRO MIGUEL RODRIGUEZ MAñON</t>
  </si>
  <si>
    <t>DIGENOR</t>
  </si>
  <si>
    <t>SCOTIABANK</t>
  </si>
  <si>
    <t>pago cuota prestamos</t>
  </si>
  <si>
    <t>GUILLERMO BENJAMIN TORRES CHESTARO</t>
  </si>
  <si>
    <t>ARS HUMANO(poliza seguro medico no.96-95004682 empleados, abril/09</t>
  </si>
  <si>
    <t>Seguros Universal (Seguro Vida empleados, abril/09)</t>
  </si>
  <si>
    <t>Eymi Yudesky de Jesús A.(bono almuerzo del 1-30 abril/09</t>
  </si>
  <si>
    <t>31/5/05</t>
  </si>
  <si>
    <t>Jose Luis Aybar (Honorarios serv. Event. Presup.abril/10)</t>
  </si>
  <si>
    <t>Fidelina Sena Segura (Compens. horas extras, abril/10)</t>
  </si>
  <si>
    <t>SANDRA INMACULADA MEJIA</t>
  </si>
  <si>
    <r>
      <t xml:space="preserve">Jose A. Nova </t>
    </r>
    <r>
      <rPr>
        <sz val="11"/>
        <rFont val="Arial"/>
        <family val="2"/>
      </rPr>
      <t>(aumento 20% del salario retroactivo a enero/10)</t>
    </r>
  </si>
  <si>
    <r>
      <t xml:space="preserve">Maldane Cuello E. </t>
    </r>
    <r>
      <rPr>
        <sz val="11"/>
        <rFont val="Arial"/>
        <family val="2"/>
      </rPr>
      <t>(aumento 20% del salario retroactivo a enero/10)</t>
    </r>
  </si>
  <si>
    <t>TRICOM (Factura celular 809-301-2620 sept./09)</t>
  </si>
  <si>
    <t>Henry A. Guerrero (Compens.uso vehiculo junio/09)</t>
  </si>
  <si>
    <t>Virgilio Consuegra (Dieta especial seguridad mayo/09)</t>
  </si>
  <si>
    <t>Pedro Concepción (Dieta especial enc.seguridad mayo/09)</t>
  </si>
  <si>
    <t>Fidelina Sena Segura (Horas extras conserje mayo/09)</t>
  </si>
  <si>
    <t>Mónica D. Rosario (Horas extras conserje, mayo/09)</t>
  </si>
  <si>
    <t>Saturnino Santana (Compens.horas extras chofer Director Ejecutivo, mayo/09)</t>
  </si>
  <si>
    <t>Jose Feliz Marrero (Honorarios consultor evaluacion propuestas (22) convocatoria 2008)</t>
  </si>
  <si>
    <t>Juan A. Oscar Hernandez Peguero (compensacion por uso del vehículo) corresp. Abril/09.</t>
  </si>
  <si>
    <t>Gabriel A. Dominguez (compensacion por uso del vehículo) corresp. Abril/09</t>
  </si>
  <si>
    <t>PAGO DE NOMINA DICIEMBRE -04</t>
  </si>
  <si>
    <t>27/12/04</t>
  </si>
  <si>
    <t>SATUNIRNINO SANTANA URIBE</t>
  </si>
  <si>
    <t>RAMON VILLAVERDE</t>
  </si>
  <si>
    <t>CODIMA,CXA.</t>
  </si>
  <si>
    <t>JUAN VICENTE ROSA</t>
  </si>
  <si>
    <t>28/12/04</t>
  </si>
  <si>
    <t>ERIKGAS (Consumo combustible ult. semana junio)</t>
  </si>
  <si>
    <t>Suplidora Alonzo (Carpetas, toners, material oficina)</t>
  </si>
  <si>
    <t>Cesar A. Montero (viaticos viaje a Nagua y San Fco. de Macorís seg..proy. Arroz y clones yautía coco 03 junio/09)</t>
  </si>
  <si>
    <t>ERIKGAS (Consumo combustible 19-26 oct./09)</t>
  </si>
  <si>
    <t>CENTU (Saldo curso DACEASY versión 12 N.Calderón y M. Ramirez)</t>
  </si>
  <si>
    <t>COLECTOR DE IMPUESTOS INTERNOS/reten.empleados</t>
  </si>
  <si>
    <t>Ofelia De Castro/Avance Prestaciones Laborales</t>
  </si>
  <si>
    <t>SEGUROS UNIVERSAL/Pago Póliza seguro vida empl.</t>
  </si>
  <si>
    <t>MAFRE BHD, SEGUROS/Pago Seguro veh.C.Montero</t>
  </si>
  <si>
    <t>23/02/05</t>
  </si>
  <si>
    <t>CLARA BUENO</t>
  </si>
  <si>
    <t>PAGO NOMINA</t>
  </si>
  <si>
    <t>INTERESES GANADO S/CERTF.</t>
  </si>
  <si>
    <t>WENDY ESTHER CASTANEDA</t>
  </si>
  <si>
    <t>24/02/05</t>
  </si>
  <si>
    <t>MAFRE BHD SEGUROS</t>
  </si>
  <si>
    <t>EDITORA HOY, C POR A.</t>
  </si>
  <si>
    <t>LUIS DIAZ</t>
  </si>
  <si>
    <t>COMPANIA DOM. DE TELEFONO.CPOR A.</t>
  </si>
  <si>
    <t>EMPRESA DIST. DE ELECTRICIADA DEL ESTE</t>
  </si>
  <si>
    <t>ANTONIO BENIGNO ROMERO</t>
  </si>
  <si>
    <t>ANPA</t>
  </si>
  <si>
    <t>HUNTER PEST. CONTROL,S.A.</t>
  </si>
  <si>
    <t>MUEBLES OMAR</t>
  </si>
  <si>
    <t>ANDRES ROA FAMILIA</t>
  </si>
  <si>
    <t>PEDRO ROA FAMILIA</t>
  </si>
  <si>
    <t>INTERESES /CERTIFICADO</t>
  </si>
  <si>
    <t>Maldane Cuello (Viaticos viaje a San J.de Ocoa superv. Proy. Estudio de caso en SJO para el establec. Normas Ambientales p/pro. Agr'icola en Laderas 17 nov.09)</t>
  </si>
  <si>
    <t>BALANCE INICIAL</t>
  </si>
  <si>
    <t>INPOSDOM</t>
  </si>
  <si>
    <t>RANDO CANASTA</t>
  </si>
  <si>
    <t>MAILEN JOSEFINA RAMIREZ C</t>
  </si>
  <si>
    <t>NANCY MARTE RAMIREZ</t>
  </si>
  <si>
    <t>JUAN EVERS</t>
  </si>
  <si>
    <t>30/4/05</t>
  </si>
  <si>
    <t>INTERSES GANADO SOBR/P</t>
  </si>
  <si>
    <t>20/9/05</t>
  </si>
  <si>
    <t>HAMLET COLLAZO</t>
  </si>
  <si>
    <t>22/9/05</t>
  </si>
  <si>
    <t>26/9/05</t>
  </si>
  <si>
    <t>27/9/05</t>
  </si>
  <si>
    <t>IDEAF</t>
  </si>
  <si>
    <t>RECONTI, S.A</t>
  </si>
  <si>
    <t>DEPOSITO/LEANDRO MERCEDES</t>
  </si>
  <si>
    <t>29/9/05</t>
  </si>
  <si>
    <t>Cesar A. Montero (Viáticos viaje S.F.de Macorís asistir feria subproductos cacao)</t>
  </si>
  <si>
    <t>COLECTOR IMPUESTO ITERNO</t>
  </si>
  <si>
    <t>ERKGAS</t>
  </si>
  <si>
    <t>Jose Luis de la Rosa Medina (viaticos chofer viaje Bávaro, participar en el "Congreso de Porcicultura del 14-15 oct/09)</t>
  </si>
  <si>
    <t>HENRY GURRERO</t>
  </si>
  <si>
    <t>SALDO EN LIBROS</t>
  </si>
  <si>
    <t>TOTAL</t>
  </si>
  <si>
    <t>16/12/04</t>
  </si>
  <si>
    <t>MARTHA PEREZ</t>
  </si>
  <si>
    <t>CODIMA C. POR A.</t>
  </si>
  <si>
    <t>EDEESTE</t>
  </si>
  <si>
    <t>COREX,S.A.</t>
  </si>
  <si>
    <t>JUANA DE JESUS SIERRA H.</t>
  </si>
  <si>
    <t>JOSE LUIS AYBAR</t>
  </si>
  <si>
    <t>VILLANUEVA DIESEL EQUIPMENT</t>
  </si>
  <si>
    <t>17/12/04</t>
  </si>
  <si>
    <t>CRUCITA MONTERO</t>
  </si>
  <si>
    <t>JUANA MUNOZ</t>
  </si>
  <si>
    <t>Eymi Y. de Jesus (Bono tranporte dic.09)</t>
  </si>
  <si>
    <t>Sandra I. Mejia (Bono tranporte dic.09)</t>
  </si>
  <si>
    <t>Carlos Espinal (Bono tranporte dic.09)</t>
  </si>
  <si>
    <t>Seguros Universal (2da.cuota renov.poliza seguro veh.Nissan Navara PX-038521)</t>
  </si>
  <si>
    <t>DEPOSITO/GASTOS OPERACIONALES, Dic./09</t>
  </si>
  <si>
    <t>Ildefonso Fernández Rosario (mantenimiento vehículos Terrano,Peugeot/cambio pieza Peugeot)</t>
  </si>
  <si>
    <t>TSS (S.social y SFS aporte empleados y aporte Coniaf junio/09)</t>
  </si>
  <si>
    <t>MEDIABITE,S.A.</t>
  </si>
  <si>
    <t>19/12/05</t>
  </si>
  <si>
    <t>DESECHABLES,M &amp; G,C POR A.</t>
  </si>
  <si>
    <t>26/12/05</t>
  </si>
  <si>
    <t>21/12/05</t>
  </si>
  <si>
    <t>DEPOSITO REGALIA</t>
  </si>
  <si>
    <t>ROBERT CUEVAS</t>
  </si>
  <si>
    <t>FREDDY A. SANTANA PEREZ</t>
  </si>
  <si>
    <t>29/12/05</t>
  </si>
  <si>
    <t>PAGO CUOTA PREST</t>
  </si>
  <si>
    <t>TOTAL CK DEL MES</t>
  </si>
  <si>
    <t>MAS INTERESES SOBRE CERTIFICADO</t>
  </si>
  <si>
    <t>INTERESES S/CERTIFICADO</t>
  </si>
  <si>
    <t>BALANCE AL 1RO DE ENERO ,2006</t>
  </si>
  <si>
    <t>DEPOSITO MES DE DICIEMBRE-05</t>
  </si>
  <si>
    <t>PAGO REGALIA</t>
  </si>
  <si>
    <t>PRIETO TOURS</t>
  </si>
  <si>
    <t>EDITORA HOY,C.POR A.</t>
  </si>
  <si>
    <t>DEPOSITO/GASTO OPERACIONALES DIC-08</t>
  </si>
  <si>
    <t>EDITORA AA</t>
  </si>
  <si>
    <t>NULU</t>
  </si>
  <si>
    <t>FEBRERO DEL 2006</t>
  </si>
  <si>
    <t>EM. CONSTRUCTORA Y/OEDGAR MARTINEZ</t>
  </si>
  <si>
    <t>MEDIABYTE S.A.</t>
  </si>
  <si>
    <t>RAMON EMILIO PUJOLS Y/O PLINIO</t>
  </si>
  <si>
    <t>Leandro Mercedes (Compens.salarial D. Ejecutivo mayo/09)</t>
  </si>
  <si>
    <t>Carmen Mestre (Compens.salarial Asistente Director Eejcutivo mayo/09)</t>
  </si>
  <si>
    <t>Rafael A. Lora (Compens.salarial Asist.RN mayo/09)</t>
  </si>
  <si>
    <t>Virgilio Consuegra (Dieta especial seguridad junio/09)</t>
  </si>
  <si>
    <t>Fidelina Sena Segura (Horas extras conserje, junio/09)</t>
  </si>
  <si>
    <t>AGOSTO DEL 2009</t>
  </si>
  <si>
    <t>CARMEN MESTRE/SUELDOS</t>
  </si>
  <si>
    <t>DEIDAMIA A.RAMIREZ DE RODRIGUEZ</t>
  </si>
  <si>
    <t>Alejandro Gómez (Compens.uso vehiculo junio/09)</t>
  </si>
  <si>
    <t>Gabriel A. Domingez (Compens.uso vehiculo junio/09)</t>
  </si>
  <si>
    <t>Colector Impuestos Internos (Retenc.enpleados abril-10)</t>
  </si>
  <si>
    <t>Patria Martinez A. (Reemb. p/cubrir gastos almuerzo las secretarias en su dia CONIAF y SEA, 26 abril/10)</t>
  </si>
  <si>
    <t>Dorisvetty Torres (Adelanto compra utensilios de cocina, sujeto a liquidacion)</t>
  </si>
  <si>
    <t>Robinson Nuñez Diaz (Viaticos viaje Juma, Bonao como chofer del Dir. Ejecutivo, en fecha 28/04/10)</t>
  </si>
  <si>
    <t>Francisco Morel (Compens.salarial sept.09)</t>
  </si>
  <si>
    <t>INTERESES SOBRE CERTIFICADOS</t>
  </si>
  <si>
    <t>DEPOSITO/GASTOS OPERACIONALES, Nov./09</t>
  </si>
  <si>
    <t>SEGUROS BANRESERVAS/P.SEG.TECNICOS</t>
  </si>
  <si>
    <t>TESORERIA DE LA SEGUIRIDAD SOCIAL</t>
  </si>
  <si>
    <t>CONAPROPE</t>
  </si>
  <si>
    <t>COMPAñIA DOM. DE TELEFONOS</t>
  </si>
  <si>
    <t>DEBITO TRANSFERENCIA US$ 20,000 DOLARES</t>
  </si>
  <si>
    <t>GRC AGROINDUSTRIAL,S.A.</t>
  </si>
  <si>
    <t>Eimy Y. de Jesús (Reposición Fondo caja chica)</t>
  </si>
  <si>
    <t>TSS (Retenc.s.social y SF salud y contribuciones CONIAF sept.09)</t>
  </si>
  <si>
    <t>Jose A. Nova (Viaticos viaje a San J.de Ocoa superv. Proy. Estudio de caso en SJO para el establec. Normas Ambientales p/pro. Agr'icola en Laderas 17 nov.09)</t>
  </si>
  <si>
    <t>Fidelina Sena (Compens.horas extras, julio/09)</t>
  </si>
  <si>
    <t>Claudia Pereyra S. (Apoyo complement.maestria  Madrid, España, julio/09)</t>
  </si>
  <si>
    <t>Claudio I. Ramírez (Apoyo terminación maestría "Tecnología de Alimentos", ISA, julio/09)</t>
  </si>
  <si>
    <t>Cristobal F. Astacio Ch. (serv.promocional y divulgación opinión publica abril/09</t>
  </si>
  <si>
    <t>BALANCE MES ANTERIOR</t>
  </si>
  <si>
    <t>AGISA</t>
  </si>
  <si>
    <t>IMAGENES DIGITALES COMETA,C. POR A.</t>
  </si>
  <si>
    <t>Anulado</t>
  </si>
  <si>
    <t>Erick GAs y/o Erick Espinal</t>
  </si>
  <si>
    <t xml:space="preserve"> </t>
  </si>
  <si>
    <t>Carlos Espinal (Dieta especial, seguridad julio/09)</t>
  </si>
  <si>
    <t>Virgilio Consuegra (Dieta especial, seguridad julio/09)</t>
  </si>
  <si>
    <t>Pedro M. Rodríguez (Compens.horas extras julio/09)</t>
  </si>
  <si>
    <t>Francisco Morel (compensación salarial, Auditor Interno, abril/09)</t>
  </si>
  <si>
    <t>Adonni Enmanuel González (Mater., instalac. reparac.llavín y ajuste puertas de vidrio y corrediza)</t>
  </si>
  <si>
    <t>Rafael A. Lora M. (Compensación salarial asistente unidad Medio Ambiente abril/09</t>
  </si>
  <si>
    <t>ABM (Reparacion y cambio pieza maquina escribir OLYMPIA Startype 3)</t>
  </si>
  <si>
    <t>Mónica D. Rosario (pago 14 días vacaciones sustit.F. Sena)</t>
  </si>
  <si>
    <t>CECOMSA, (Compra de un Pen Drive Kingston de 16GB para ser usado Auditor-Contaloría)</t>
  </si>
  <si>
    <t>CAASD (Servicio de agua, abril/10)</t>
  </si>
  <si>
    <t>Leandro M. Mercedes (Compensacion salarial, abril/10, Dir. Ejec.)</t>
  </si>
  <si>
    <t>Rafael  A.Lora Mercado (Compensacion salarial, Asistente de la U. M.A y R. Nat., abri/10)</t>
  </si>
  <si>
    <t>Carlos Espinal (Compensacion servicio de seguridad, abril/10)</t>
  </si>
  <si>
    <t>Virgilio Consuegra (Compensacion servicio de seguridad, abril/10)</t>
  </si>
  <si>
    <t>Monica D. Rosario Nova (Compensacion horas extra, abril/10)</t>
  </si>
  <si>
    <t>Pedro Miguel Rodriguez Mañon (Compensacion horas extras como chofer Adm., abril/10 )</t>
  </si>
  <si>
    <t>Saturnino Santana Uribe (Compensacion horas extras como chofer Dir. Ejec., abril/10)</t>
  </si>
  <si>
    <t>Guillermo Benjamin Torres Chestaro (Honorarios asesor A. Tematicas, abril/10)</t>
  </si>
  <si>
    <t>Rafael De Jesus Taveras Garcia (Asesor CONIAF, abril/10)</t>
  </si>
  <si>
    <t>Flavio Jose Espinal Nuñez (Serv. Prof. Trabajos de exportacion, abril/10)</t>
  </si>
  <si>
    <t>Servio Arismendi Rodriguez (Serv. prom. y divulg. Prog. Radial "Vida y Ambiente", abril/10)</t>
  </si>
  <si>
    <t>PASTRY</t>
  </si>
  <si>
    <t>.</t>
  </si>
  <si>
    <t>COREX.S.A</t>
  </si>
  <si>
    <t>ROLANDO RAMIREZ</t>
  </si>
  <si>
    <t>DACEASY</t>
  </si>
  <si>
    <t>PAGO DE NOMINA DIC/08</t>
  </si>
  <si>
    <t>SYNTES (Reparac.limpieza y cambio pieza fotocop.)</t>
  </si>
  <si>
    <t>Pontificia Universidad Catolica Madre y Maestra (renovacion dominio pagina WEB coniaf.org.do, 3 años)</t>
  </si>
  <si>
    <t>Patria Martinez (Viaticos viaje a Santiago, revision informes financ.3 proyectos en el ISA, con el chofer Pedro M. Rodriguez11 marzo/10)</t>
  </si>
  <si>
    <t>Santo Domingo Motors (compra farol trasero izquierdo Nissan Navara, asignado al D. Ejecutivo)</t>
  </si>
  <si>
    <t>ISMAEL CRUZ MEDINA/COMPRA LIBROS</t>
  </si>
  <si>
    <t>Rafael Olmedo Vasquez (Serv.promoc.programa radial, Radio Popular sabados de 8-9 am, oct./09)</t>
  </si>
  <si>
    <t>Virgilio Consuegra (Dieta especial, seguridad dic.09)</t>
  </si>
  <si>
    <t>Pedro M. Rodriguez (Horas extras chofer adm. Dic.09)</t>
  </si>
  <si>
    <t>Saturnino Santan U. (Horas extras chofer adm. Dic.09)</t>
  </si>
  <si>
    <t>Monica D. Rosario (horas extras conserje dic.09)</t>
  </si>
  <si>
    <t>Fidelina Sena S.(horas extras conserje dic.09)</t>
  </si>
  <si>
    <t>Eymi Y. de Jesus A. (Bono almuerzo 02-30 nov./09 20 dias habiles)</t>
  </si>
  <si>
    <t>ARS-HUMANO (Seg.Medico empleados nov./09)</t>
  </si>
  <si>
    <t>Cargos Bancarios noviembre/09</t>
  </si>
  <si>
    <t>Cesar A. Montero (Compens.uso vehiculo junio/09)</t>
  </si>
  <si>
    <t>Eymi Y. De Jesus (Reemb.reparacion tinaco ofic.)</t>
  </si>
  <si>
    <t>CARY INDUSTRIAL (Material de limpieza e higiene)</t>
  </si>
  <si>
    <t>Cargos Bancarios junio/09</t>
  </si>
  <si>
    <t>MUSICARRO,C POR A.</t>
  </si>
  <si>
    <t>DICIEMBRE ,2008</t>
  </si>
  <si>
    <t>ROSA NG &amp; ASOCIADOS</t>
  </si>
  <si>
    <t>NESTOR ESTEVEZ</t>
  </si>
  <si>
    <t>COLECTOR DE4 IMPUESTOS INETERNOS</t>
  </si>
  <si>
    <t>SERVIO TULIO ALMANZAR BOTELLO</t>
  </si>
  <si>
    <t>FLORENZA BY BLOSSOMS,S.A.</t>
  </si>
  <si>
    <t>JENI MERCEDES ALMONTE</t>
  </si>
  <si>
    <t>FECADESJ</t>
  </si>
  <si>
    <t>VALLAS DURAN C.X.A.</t>
  </si>
  <si>
    <t>EMPRESA DISTRIB. DE ELECTRICIDAD DEL ESTE</t>
  </si>
  <si>
    <t>ALMACENES EL CANAL</t>
  </si>
  <si>
    <t>SECRETARIA MEDIO AMBIENTE Y REC. NATURALES</t>
  </si>
  <si>
    <t xml:space="preserve">Depósito </t>
  </si>
  <si>
    <t>ALIMENTEC,S.A.</t>
  </si>
  <si>
    <t>TRANSFER-AGRO CXA</t>
  </si>
  <si>
    <t>CESAR AMADO MARTINEZ</t>
  </si>
  <si>
    <t>LEONARDO PERALTA</t>
  </si>
  <si>
    <t>DIGITALPLUS,S.A.</t>
  </si>
  <si>
    <t>SUPLIDORA OMAR</t>
  </si>
  <si>
    <t>GONZALO MORALES</t>
  </si>
  <si>
    <t>GRAFICA GUEA,S.A.</t>
  </si>
  <si>
    <t>KENIA CARMONA</t>
  </si>
  <si>
    <t>INGRESOS GASTOS DE OPERACIONES</t>
  </si>
  <si>
    <t>FEBRERO DEL 2009</t>
  </si>
  <si>
    <t>BONDELIC</t>
  </si>
  <si>
    <t>HOGAR DE NINO PADRE FANTINO</t>
  </si>
  <si>
    <t>SILMER GONZALEZ</t>
  </si>
  <si>
    <t>GALAXIA COMPUTER, S.A.</t>
  </si>
  <si>
    <t>CARY INDUSTRIAL,C. POR A.</t>
  </si>
  <si>
    <t>PAGO NOMINA EMPLEADOS</t>
  </si>
  <si>
    <t>DESC. CUOTA DE FINANC. VEH.</t>
  </si>
  <si>
    <t>TSS (pago retenciones de empleados y aporte del CONIAF seguridad social julio/09)</t>
  </si>
  <si>
    <t>Colector de Impuestos Internos )Pago retencion ISR empleados julio/09)</t>
  </si>
  <si>
    <t>Fausto Marcelino (viaticos coo chofer del Dir. Ejec. Jimaní reunión bilateral Dominicana-Haití)</t>
  </si>
  <si>
    <t>Eymi Yudesky De Jesús (Reposición fondo caja chica)</t>
  </si>
  <si>
    <t>Carmen Mestre (Compensación salarial asistente Director Ejecutivo, marzo/09)</t>
  </si>
  <si>
    <t>Maldane Cuello (compensacion por uso del vehículo) corresp. Abril/09</t>
  </si>
  <si>
    <t>Balance inicial al 01 de Septiembre  2009</t>
  </si>
  <si>
    <t>Eymi Yudesky De Jesús (Bono almuerzo 01-30 sept./09 21 días laborables)</t>
  </si>
  <si>
    <t>Juan A. Oscar Hernández (Compens.uso vehiculo junio/09)</t>
  </si>
  <si>
    <t>Diogenes Macías (Compens.uso vehiculo junio/09)</t>
  </si>
  <si>
    <t>Fiesta Palace (alquiler sillas, topes p/mesa rojo y dorado, servilletas navidad, almuerzo Comite Tecnico 16 dic.09)</t>
  </si>
  <si>
    <t>Santo Domingo Motors (chequeo y mantenimiento 35,000 vehiculo NISSAN Navara 2009)</t>
  </si>
  <si>
    <t>MAPFRE, BHD (Saldo seguro vehiculo NISSAN FRONTIER, de Cesar A. Montero)</t>
  </si>
  <si>
    <t>ARS HUMANO (pago poliza s,medico empleados marzo09)</t>
  </si>
  <si>
    <t>CEDAF (Avance acuerdo formación Rec.Humanos para Maestría 2da.Etapa)</t>
  </si>
  <si>
    <t>CARY INDUSTRIA;, C.POR A.</t>
  </si>
  <si>
    <t>SEGUROS BANRESERVAS/PAGO SEG.VEH. ING.MERCE</t>
  </si>
  <si>
    <t>SEGUROS BANRESERVAS/PAGO SEG.VEH. MACIAS</t>
  </si>
  <si>
    <t>SEGUROS BANRESERVAS/PAGO SEG.VEH.OFELIA</t>
  </si>
  <si>
    <t>6224</t>
  </si>
  <si>
    <t xml:space="preserve"> JOSE ANTONIO NOVA V.</t>
  </si>
  <si>
    <t>6225</t>
  </si>
  <si>
    <t>Rafael Olmedo Vasquez (serv.promoc.y divulg. Progr.radial sabados "Conuco Digital", dic.09)</t>
  </si>
  <si>
    <t>Optica Mega Vision (2da. Cuota lentes para empleados, descontados de nomina dic.09 fact456)</t>
  </si>
  <si>
    <t>TRICOM (Fact. Celular 809 301-2620, asignado al D. Ejecutivo, dIC./09)</t>
  </si>
  <si>
    <t>Cristobal Fco. Astacio (Serv. Publicidad y promocion TV "Sabado agropecuario" dic.09)</t>
  </si>
  <si>
    <t>Ayuntamiento Distrito Nacional (servicio Basura dic./09)</t>
  </si>
  <si>
    <t>COOPADOM (Saldo 40% acondic. jardin interno y parte frontal ofic.Incl. piedras, plantas, poda y limp.gral)</t>
  </si>
  <si>
    <t>TSS (Retenc.s.social y SFS y contrib.CONIAF dic.09)</t>
  </si>
  <si>
    <r>
      <t>Eymi Y. de Jesus A. (reposici</t>
    </r>
    <r>
      <rPr>
        <sz val="11"/>
        <rFont val="Arial"/>
        <family val="2"/>
      </rPr>
      <t>ó</t>
    </r>
    <r>
      <rPr>
        <sz val="11"/>
        <rFont val="Arial"/>
        <family val="2"/>
      </rPr>
      <t>n fondo caja chica)</t>
    </r>
  </si>
  <si>
    <t>TURINTER (pasadia habit.doble Sr. Gabriel Dominguez Hotel Costa Caribe, Juan Dolio, premio rifa fiesta navidad personal CONIAFdic.08)</t>
  </si>
  <si>
    <t>Tansfer-Agro CxA (Pago 13% ultimo desembolso proy.4 modalidades riego presurizado aparicion y desarrollo sigatoka negra)</t>
  </si>
  <si>
    <t>ERIK GAS 2000, C.POR A. (Combustible 28 dic.09 al 05 enero/10, segun factura 8598)</t>
  </si>
  <si>
    <t>EYMI Y. DE JESUS a. (repos.fondo caja chica)</t>
  </si>
  <si>
    <t>OSEPA (aporte para ayuda en los gastos cirugia clinica de Manuel Eusebio Feliz P.)</t>
  </si>
  <si>
    <t>ERIKGAS (consumo combust. 3 semanas abril/09</t>
  </si>
  <si>
    <t>Alejandro Gómez (Compens.uso vehiculo julio/09)</t>
  </si>
  <si>
    <t>Ofelia De Castro (Compens.uso vehiculo julio/09)</t>
  </si>
  <si>
    <t>Gabriel A. Domínguez (Compens.uso vehiculo julio/09)</t>
  </si>
  <si>
    <t>Cesar A. Montero (Compens.uso vehiculo julio/09))</t>
  </si>
  <si>
    <t xml:space="preserve">                             </t>
  </si>
  <si>
    <t>EM.CONSTRUTORAY/O EDGAR MARTINEZ</t>
  </si>
  <si>
    <t>INGRESO CERTIFICADOS FINANCIEROS</t>
  </si>
  <si>
    <t>SUPLIDORA ALONZO,C.POR A</t>
  </si>
  <si>
    <t>Cesar A. Montero (compensacion por uso del vehículo ) corresp. Abril/09</t>
  </si>
  <si>
    <t>CEDAF (avance acuerdo fomación Recursos Humanos 2da. Etapa)</t>
  </si>
  <si>
    <t>GABRIEL ANTONIO DOMINGUEZ RAMIREZ</t>
  </si>
  <si>
    <t>IDIAF</t>
  </si>
  <si>
    <t>FEBRERO 2005</t>
  </si>
  <si>
    <t>DEPOSITO</t>
  </si>
  <si>
    <t>CHEQUE</t>
  </si>
  <si>
    <t>COLECTOR IMPUESTOS INTERNOS</t>
  </si>
  <si>
    <t>TODO  CARRO</t>
  </si>
  <si>
    <t>MAXIMO JEREZ</t>
  </si>
  <si>
    <t>ALEJANDRO GOMEZ</t>
  </si>
  <si>
    <t>FISADO</t>
  </si>
  <si>
    <t>LIC. ERNAN SANTANA</t>
  </si>
  <si>
    <t>COLECTOR DE IMPUESTOS INTERNOS</t>
  </si>
  <si>
    <t>GABRIEL DOMINGUEZ RAMIREZ</t>
  </si>
  <si>
    <t>LEON G.</t>
  </si>
  <si>
    <t>ERIKGAS</t>
  </si>
  <si>
    <t>TRICOM</t>
  </si>
  <si>
    <t>EMPRESA DIST. ELECTRICIDAD ESTE</t>
  </si>
  <si>
    <t>MODESTO REYES VALENTIN</t>
  </si>
  <si>
    <t>HOMERO GONZALEZ</t>
  </si>
  <si>
    <t>MAPFRE BHD/SEGUROS</t>
  </si>
  <si>
    <t>JARDIN BOTANICO NACIONAL</t>
  </si>
  <si>
    <t>INTERESES SOBRE CERTIFICADO</t>
  </si>
  <si>
    <t>CAMACHO AUTO AIRE</t>
  </si>
  <si>
    <t>BANCO DE RESERVAS</t>
  </si>
  <si>
    <t>ckno.</t>
  </si>
  <si>
    <t xml:space="preserve">Jose A.Nova </t>
  </si>
  <si>
    <t>Corex S,A</t>
  </si>
  <si>
    <t>Benigno Romero</t>
  </si>
  <si>
    <t>William Ramirez</t>
  </si>
  <si>
    <t xml:space="preserve">Ramon Villaverde </t>
  </si>
  <si>
    <t>Felix Antonio Serrata</t>
  </si>
  <si>
    <t xml:space="preserve">  </t>
  </si>
  <si>
    <t>subtotal noviembre</t>
  </si>
  <si>
    <t>Ofelia de castro</t>
  </si>
  <si>
    <t>CR</t>
  </si>
  <si>
    <t>DR</t>
  </si>
  <si>
    <t>24/11/04</t>
  </si>
  <si>
    <t>DEPOSITO BANRESERVAS</t>
  </si>
  <si>
    <t>Interes Ganado</t>
  </si>
  <si>
    <t>N/D</t>
  </si>
  <si>
    <t>0/12/04</t>
  </si>
  <si>
    <t>LEANDRO GARCIA</t>
  </si>
  <si>
    <t>ASOC. LA NACIONAL DE AHORROS Y PRESTAMOS</t>
  </si>
  <si>
    <t>DISTRIBUDORA UNIVERSAL,S.A.</t>
  </si>
  <si>
    <t>CIELOS ACUSTICOS</t>
  </si>
  <si>
    <t>DEPOSITO SUELDO ENERO -07</t>
  </si>
  <si>
    <t>EMPRESA DIST. DE ELET. DEL ESTE</t>
  </si>
  <si>
    <t xml:space="preserve">DORISVETTY F. TORRES </t>
  </si>
  <si>
    <t>deposito comp. nomina</t>
  </si>
  <si>
    <t>Teófilo Villanueva (Reparación y cambio pieza vehiculo Nissan Terrano)</t>
  </si>
  <si>
    <t>LORENZA ORTIZ</t>
  </si>
  <si>
    <t>PEDRO M. RODRIGUEZ</t>
  </si>
  <si>
    <t>COPICENTERO DIALL</t>
  </si>
  <si>
    <t>BANCO LEON</t>
  </si>
  <si>
    <t>GABRIEL GUZMAN</t>
  </si>
  <si>
    <t>FLAVIO JOSE ESPINAL NUÑEZ (Reembolso pasaje aereo a Miami, III plataforma de Agrop.)</t>
  </si>
  <si>
    <t>Jose Luis Aybar (Regalia pascual año 2009)</t>
  </si>
  <si>
    <t>CODETEL (Telefono 809 686-0750/ 809 689-9943) Marzo/09</t>
  </si>
  <si>
    <t>EDEESTE (consumo energía eléctrica marzo/09)</t>
  </si>
  <si>
    <t>José Luis Aybar (Honorarios profesionales servicios eventuales presupuesto, abril/09)</t>
  </si>
  <si>
    <t>Mónica D. Rosario Nova (Sueldo conserje correspondiente abril/09)</t>
  </si>
  <si>
    <t>Erick Gas y/o Erick E.</t>
  </si>
  <si>
    <t>Verizon</t>
  </si>
  <si>
    <t>Ramon Villaverde</t>
  </si>
  <si>
    <t>Asoc.para el Desarrollo de la v.</t>
  </si>
  <si>
    <t>SEPTIEMBRE DEL 2009</t>
  </si>
  <si>
    <t>Servio Arismendi Rodriguez (Serv. prom. y divulg. Prog. Radial "Vida y Ambiente", mayo/10)</t>
  </si>
  <si>
    <t>Universidad ISA (1er.desemb. Proy.Calidad Fitosanitaria del agua riego Invernadero, conv.-08)</t>
  </si>
  <si>
    <t>Universidad ISA (1er.desemb. Proy.Evaluac.secador solar tipo "Martin Pinillos" madera, Celestina, conv.-08)</t>
  </si>
  <si>
    <t>Universidad ISA (1er.desemb.pory. Solarizacion como alternativa de control de agentes patogenos de suelo en invern, conv-08)</t>
  </si>
  <si>
    <t>Cristobal Fco. Astacio (Serv. Promoc. y divulg. "Sabado Agrop" TV, mayo/10)</t>
  </si>
  <si>
    <t>IDIAF (1er.desemb.pory.idiaf/14-08/CM, Diagnostico calidad sanitaria semilla habichuela y guandul, conv-08)</t>
  </si>
  <si>
    <t>IDIAF (1er.desemb.proy.IDIAF/13-08/CM, Desarrollo de Germoplasma habichuelas, conv-08)</t>
  </si>
  <si>
    <t>SEPTIEMBRE DEL 2008</t>
  </si>
  <si>
    <t>MAPFRE BHD, Seguros (3ra.cuota seg.vehiculo Jeep Suzuki M.Cuello junio/09)</t>
  </si>
  <si>
    <t>Rafael Olmedo Vasquez (Serv.promoc.programa radial, Radio Popular sabados de 8-9 am, nov./09)</t>
  </si>
  <si>
    <t>Juan A. Oscar Hernández (Compens. uso vehiculo marzo/09)</t>
  </si>
  <si>
    <t>Diogenes Macias (Compens. uso vehiculo marzo/09)</t>
  </si>
  <si>
    <t>TODO CARRO AUTO ADORNOS</t>
  </si>
  <si>
    <t>MAXIMO JEREZ GOMEZ</t>
  </si>
  <si>
    <t>GABRIEL A. DOMINGUEZ R.</t>
  </si>
  <si>
    <t>TRICON</t>
  </si>
  <si>
    <t>EM CONSTRUCTORA Y/O EDGAR MARTINEZ</t>
  </si>
  <si>
    <t>SANTO DOMINGO MOTORS COMPANNY</t>
  </si>
  <si>
    <t>VERIZON</t>
  </si>
  <si>
    <t>CANALS LUBRICAR</t>
  </si>
  <si>
    <t xml:space="preserve">Colector de Impuestos Internos (completivo Retenc.impuestos s/sueldos empleados feb09) </t>
  </si>
  <si>
    <t>SYNTES, S.A. (reparac.y limpieza salida del papel unidad de fijación fotocopiadora</t>
  </si>
  <si>
    <t>Devol. sobrante cheque7940 (emitido a nombre de Dorisvetty Torres gastos fiesta navidad empl.4dic09)</t>
  </si>
  <si>
    <t>Dorisvetty F. Torres (2do. Avance gastos fiesta navidad empleados Hotel Capella 4 dic.09)</t>
  </si>
  <si>
    <t>Eymi Y. de Jesus (Reposicion fondo caja chica)</t>
  </si>
  <si>
    <t>TRICOM (Fact. Celular 809 301-2620, asignado al D. Ejecutivo, nov./09)</t>
  </si>
  <si>
    <t>TRANSFERAGRO, C x A (Reemb. Poliga seguro 3er.desemb. Proy.Sigatoka Negra, cultivo banano, convocatoria2005</t>
  </si>
  <si>
    <t>PAGO CUOTA PRESTASMOS</t>
  </si>
  <si>
    <t>OFELIA M. DE CASTRO</t>
  </si>
  <si>
    <t>JUANA A. OSCAR HERNANDEZ</t>
  </si>
  <si>
    <t>CRUCITA TORRES</t>
  </si>
  <si>
    <t>Ingreso para gastos de capital enero/10</t>
  </si>
  <si>
    <t>Intereses s/certificados febrero/10</t>
  </si>
  <si>
    <t>28/10/05</t>
  </si>
  <si>
    <t>Henry A. Guerrero (Compens.uso vehiculo nov./09)</t>
  </si>
  <si>
    <t>Colector de Impuestos Internos (Retenc.impuestos honorarios profes. y otros serv. a proveedores, dic./09)</t>
  </si>
  <si>
    <t>Colector de Impuestos Internos (Retenc.ITBIS, dic./09)</t>
  </si>
  <si>
    <t>22/01/09</t>
  </si>
  <si>
    <t>HECTOR RADHAMES DE LA ROSA</t>
  </si>
  <si>
    <t>FERRETERIA SAN RAMON</t>
  </si>
  <si>
    <t>CEDAF (Avance acuerdo formacion RRHH/Maestría en Biotecnología y Economía Agric.)</t>
  </si>
  <si>
    <t>ATAJO (Inserción publicidad Instit. Revista atajo)</t>
  </si>
  <si>
    <t>Tesorería de la Seguridad Social (Retenciones empleados y aportes CONIAF agosto/09)</t>
  </si>
  <si>
    <t>TRICOM (Cel 809 301-2620 uso D.Ejecutivo ago/09)</t>
  </si>
  <si>
    <t>Fausto Marcelino (Viáticos chofer, viaje a San Juan de la Maguana, transportar al DE)</t>
  </si>
  <si>
    <t>Asoc.para el Desarr.de la vega</t>
  </si>
  <si>
    <t>Dorisvetty Torres (Viaticos al personal de Coniaf, apoyo Feria Agropecuaria Nacional 2010, del 13-21 marzo 2010)</t>
  </si>
  <si>
    <t>Pago Nomina febrero 2010</t>
  </si>
  <si>
    <t>Comisiones y cargos bancarios</t>
  </si>
  <si>
    <t>Deposito fondos para nomina febrero/10</t>
  </si>
  <si>
    <t>DEPOSITO GASTOS PERSONALES</t>
  </si>
  <si>
    <t>AYUNTAMIENTO DISTRITO NACIONAL</t>
  </si>
  <si>
    <t>INTERESES SOBRE CETIFICADO</t>
  </si>
  <si>
    <t xml:space="preserve">TRANSFERENCIA </t>
  </si>
  <si>
    <t>ARSENIO SANTOS</t>
  </si>
  <si>
    <t>COMPANIA DOMINICANA DE TELEFONOS</t>
  </si>
  <si>
    <t>Alejandro Gomez Mejia (Compensacion p/uso de vehiculo, abril/10)</t>
  </si>
  <si>
    <t>Ofelia M. De Castro M. (Compensacion p/uso de vehiculo, abril/10)</t>
  </si>
  <si>
    <t>Ofelia De Castro ( Compens. uso vehiculo, sept-09)</t>
  </si>
  <si>
    <t>Alejandro Gomez (Compens.uso vehiculo, sept-09)</t>
  </si>
  <si>
    <t>Saturnino Santana (Compens. Horas extras feb/10)</t>
  </si>
  <si>
    <t>Monica D. Rosario N. (Compens.horas extras feb/10)</t>
  </si>
  <si>
    <t>Fidelina Sena S. (Compens.horas extras feb/10)</t>
  </si>
  <si>
    <t>MAILEN RAMIREZ</t>
  </si>
  <si>
    <t>PATRY</t>
  </si>
  <si>
    <t>SEGUROS UNIVERSAL</t>
  </si>
  <si>
    <t>I DE MARZO 2006</t>
  </si>
  <si>
    <t>UNIV. AGROFORESTAL F. ARTURO DE MERIñO</t>
  </si>
  <si>
    <t>DEPOSITO /GASTOS OPERACIONES MES DE MARZO -09</t>
  </si>
  <si>
    <t>José Luis Aybar (Honorarios profesionales servicios eventuales presupuesto, marzo/09)</t>
  </si>
  <si>
    <t>Pedro Concepción (dieta especial servicios como Encargado de Seguridad, marzo/09)</t>
  </si>
  <si>
    <t>Ducto Limpio (Mant.profundo Unidad A/A Central de 5TN Split, 3TN, cambio caja de bola y MO)</t>
  </si>
  <si>
    <t>Sandra I. Mejía (compra equipo telefonico Móvil asignado al Ing.LM)</t>
  </si>
  <si>
    <t>Seguro Universal (Seguro vida empleados sept.09)</t>
  </si>
  <si>
    <t>SEMARENA (ultimo desembolso proy."Estudio de Caso Constanza Establec.Normas Ambientales Prod. Agric.)</t>
  </si>
  <si>
    <t>GUILLERMO BANJAMIN TORRES CHAESTARO</t>
  </si>
  <si>
    <t>6191</t>
  </si>
  <si>
    <t>TRANSFERENCIA</t>
  </si>
  <si>
    <t>6192</t>
  </si>
  <si>
    <t>6193</t>
  </si>
  <si>
    <t>COMPANIA DOM. DE TELEFONO</t>
  </si>
  <si>
    <t>6194</t>
  </si>
  <si>
    <t>PROMERICA</t>
  </si>
  <si>
    <t>6195</t>
  </si>
  <si>
    <t>RAMON A. VILLAVERDE</t>
  </si>
  <si>
    <t>6196</t>
  </si>
  <si>
    <t>Cristobal Fco. Astacio R. (servicio promocional y divulgación, opinión pública, marzo/09)</t>
  </si>
  <si>
    <t>Carlos Espinal (Compens.transporte sept./09)</t>
  </si>
  <si>
    <t>Sandra I. Mejía (compens.transporte sept./09)</t>
  </si>
  <si>
    <t>Eymi Yudesky De Jesús (Compens.transporte sept.09)</t>
  </si>
  <si>
    <t>Bordados Universales (60% avance confección poloshits y gorras)</t>
  </si>
  <si>
    <t>Saturnino Santana Uribe (Compens. horas extras chofer Director Ejecutivo, junio/09)</t>
  </si>
  <si>
    <t>José Luis de la Rosa Medina (Viáticos chofer,  viaje a Samaná)</t>
  </si>
  <si>
    <t>Carlos Espinal (Dieta especial servicios de seguridad, marzo/09)</t>
  </si>
  <si>
    <t>Mónica D. Rosario (compens.horas extras ago/09)</t>
  </si>
  <si>
    <t>Desechables S,A</t>
  </si>
  <si>
    <t>DEPOSITOS GASTOS PERSONALES</t>
  </si>
  <si>
    <t>Erick Gas y/o Erick Espinal</t>
  </si>
  <si>
    <t>Nulo</t>
  </si>
  <si>
    <t>Trace International (Compra 8 baterías T-115 p/inversor Trace 3,5 kw)</t>
  </si>
  <si>
    <t xml:space="preserve">GABRIEL A. DOMINGUEZ RAMIREZ </t>
  </si>
  <si>
    <t>UNIV, AGROFORESTAL E. ARTURO DE MERINO</t>
  </si>
  <si>
    <t>JARDIN NURIS FLOR,S.A.</t>
  </si>
  <si>
    <t>CARY INDUSTRIAL.C.POR A.</t>
  </si>
  <si>
    <t>CONFECCIONES GERMAN,C.POR A.</t>
  </si>
  <si>
    <t>INGRESOS NOMINA</t>
  </si>
  <si>
    <t>INGRESOS POR CERTIFICADO</t>
  </si>
  <si>
    <t>José Geraldo Duvergé (Servicio plomería destape tubería area cocina)</t>
  </si>
  <si>
    <t>José A. Nova (víaticos viaje Moca, visita granjas avícolas)</t>
  </si>
  <si>
    <t>TRICOM (Fact.celular No. 809 301-2620, mayo/09)</t>
  </si>
  <si>
    <t>Rafael Lora M. (Compens.salarial mar/10, asist.U.RRNN)</t>
  </si>
  <si>
    <t>Eymi Yudesky De Jesús (Reposicion fondo caja chica)</t>
  </si>
  <si>
    <t>INSTITUTO TECNOLOGICO DE SANTO DOMINGO</t>
  </si>
  <si>
    <t>JUNTA AGROEMPRESARIAL DOMINICANA</t>
  </si>
  <si>
    <t>CONSORCIO AMBIENTAL DOMINICANA</t>
  </si>
  <si>
    <t>EDE-ESTE</t>
  </si>
  <si>
    <t>JOSE DE JESUS NUÑEZ MORFAS</t>
  </si>
  <si>
    <t>ABRIL,2006</t>
  </si>
  <si>
    <t>CASSD</t>
  </si>
  <si>
    <t>Pedro Miguel Rodríguez (reembolso compra 25 galones gas para uso de la cocina)</t>
  </si>
  <si>
    <t>Guillermo B. Torres Ch. (Honorarios profesionales marzo/09</t>
  </si>
  <si>
    <t>Claudia Pereyra Santos (Apoyo realizacion maestria en negocios en Madrid,España)</t>
  </si>
  <si>
    <t>Virgilio Consuegra (Apoyo ayuda terminación carrera Ing.Industrial Univ.O &amp; M marzo/09)</t>
  </si>
  <si>
    <t>Mónica D. Rosario N. (Compensación horas extraordinarias, conserje, marzo/09)</t>
  </si>
  <si>
    <t>Fidelina Sena S. (Compensación horas extraordinarias, conserje, marzo/09)</t>
  </si>
  <si>
    <t>Pedro Miguel Rodríguez (Compens. horas extraord., chofer U. administrativa, marzo/09)</t>
  </si>
  <si>
    <t>Saturnino Santana U. (Compens. horas extraord., chofer Direcc.Ejecutiva, marzo/09)</t>
  </si>
  <si>
    <t>Ayuntamiento Distrito Nacional (Servicio basura correspondiente a marzo/09</t>
  </si>
  <si>
    <t>Colector de Impuestos Internos (Pago 16% ITBIS sept09)</t>
  </si>
  <si>
    <t>EDEESTE (Consumo energia elec.sept.09)</t>
  </si>
  <si>
    <t>ARS-HUMANO (Seguro medico pers.oficina sept.09)</t>
  </si>
  <si>
    <t>Jose Luis de la Rosa Medina (viaticos chofer viaje a Samana, reunión Asoc. Prod. de Coco, 02-04 oct./09)</t>
  </si>
  <si>
    <t>Cristóbal Fco. Astacio (Serv.promocional y divulg. Opinión publica "Sábado Agropecuario sept.09)</t>
  </si>
  <si>
    <t>Ayunt.Distrito Nacional (servicio basura sept.09)</t>
  </si>
  <si>
    <t>ERIKGAS (Consumo combustible 63% fact.7308 DEL 07-21 sept./09)</t>
  </si>
  <si>
    <t>Manuel Herrera S. (Liquid. Prestaciones Laborales)</t>
  </si>
  <si>
    <t>TOTAL GASTOS</t>
  </si>
  <si>
    <t>OCTUBRE,2005</t>
  </si>
  <si>
    <t>30/09/05</t>
  </si>
  <si>
    <t>DEPOSITO/INGRESOS MES</t>
  </si>
  <si>
    <t>4/10/058</t>
  </si>
  <si>
    <t>INES AMELIA BRIOSO GONZALEZ</t>
  </si>
  <si>
    <t>IDEACCION ,S.A.</t>
  </si>
  <si>
    <t>TOTAL CK</t>
  </si>
  <si>
    <t>COLECTOR DE IMPUESTO  INTERNOS</t>
  </si>
  <si>
    <t>OSCAR HERNANDEZ</t>
  </si>
  <si>
    <t>DESECHABLES, C. POR A.</t>
  </si>
  <si>
    <t>MILENA TOURS</t>
  </si>
  <si>
    <t>Jose A. Nova (Viaticos visita nordeste coordinar lugars a visitar durante la 46va. Eeunion annual de la Caribbean Food &amp; Crops Society a celebrarse en julio/10, fecha 16 feb.09)</t>
  </si>
  <si>
    <t>Leandro Mercedes (Comp. salarial enero./09)</t>
  </si>
  <si>
    <t>Carmen Mestre (Compensacion salarial enero./09)</t>
  </si>
  <si>
    <t>Rafael A. Lora (compens.salario feb.09 Medio A.)</t>
  </si>
  <si>
    <t>Carlos Espinal (compens.salario feb09 seguridad)</t>
  </si>
  <si>
    <t>Joé Luis Aybar (Honorarios prestar serv.eventuales en presupuesto, octubre/09)</t>
  </si>
  <si>
    <t>Fidelina Sena (Sueldo conserje, oct./09)</t>
  </si>
  <si>
    <t>Monica D. Rosario (Sueldo conserje, octubre/09)</t>
  </si>
  <si>
    <t>Guillermo B. Torres (Honorarios Prof. Areas tematicas octubre/09)</t>
  </si>
  <si>
    <t>Rafael de Jesús Taveras (Serv.profesionales asesor, octubre/09)</t>
  </si>
  <si>
    <t>Carlos Espinal (Dieta Especial seguridad, oct.//09)</t>
  </si>
  <si>
    <t>Eymi Y. De Jesus Abreu (Compens. transporte abril/10)</t>
  </si>
  <si>
    <t>ARS HUMANO (Pago seguro medico poliza 96-95-004682)</t>
  </si>
  <si>
    <t>Seguros Universal (Seguros de vida empleados abril/10)</t>
  </si>
  <si>
    <t>Gabriel A. Dominguez Ramirez (Viaticos Navarrete a CIMPA, 1era. Reunion Comité para mejoramiento genetico ganado criollo lechero, en fecha13/04/10)</t>
  </si>
  <si>
    <t>Cesar A Montero (Compens.uso vehiculo oct./09)</t>
  </si>
  <si>
    <t>Henry A. Guerrero (Compens.uso vehiculo oct/09</t>
  </si>
  <si>
    <t>Juan A. Oscar Hernández (Comp.uso vehiculo oct/09)</t>
  </si>
  <si>
    <t>José A. Nova (Compens.uso vehiculo oct/09)</t>
  </si>
  <si>
    <t>Gabriel A.. Domínguez (viaticos viaje a Nagua y San Fco. de Macorís seg..proy. Arroz y clones yautía coco 03 junio/09)</t>
  </si>
  <si>
    <t>EXPO GRAPHIK (Alquiler modulo,diseño,montaje y desmontaje y TV Feria Agropecuaria/09 del 21-29 marzo/09</t>
  </si>
  <si>
    <t>FIDELINA SEGURA SENA</t>
  </si>
  <si>
    <t>FAUSTO BDO. MEDINA ORTIZ</t>
  </si>
  <si>
    <t>VICTOR ML. FIGUEREO VALDEZ</t>
  </si>
  <si>
    <t>SEGURUROS BANSERVAS</t>
  </si>
  <si>
    <t>DEPOSITO GASTOS OPERACIONALES</t>
  </si>
  <si>
    <t>TURINTER (pasaje Sra.María de jesús Cuevas, a Costa Rica, Conf.Postcosecha,aporte al IDIAF)</t>
  </si>
  <si>
    <t>Difusión Agropecuaria Internacional (Apoyo impresión revista 13va. Edición)</t>
  </si>
  <si>
    <t>Pago Nómina Julio/09</t>
  </si>
  <si>
    <t>Leandro M. Mercedes (compens.salarial feb.09)</t>
  </si>
  <si>
    <t>CONIAF RELACION CHEQUES 2009</t>
  </si>
  <si>
    <t>LAVE, S.A. (pago  saldo 50% US$490.67 a RD$36.40. Compra mat. e intalac. modulos divisores ofic.RRHH)</t>
  </si>
  <si>
    <t>MARCAS PREMIUM (compra 18 botellas vino obsequio miembros C.Tecnico CONIAF y para almuerzo navideño el 16 dic.09)</t>
  </si>
  <si>
    <t>Servio Arismendi Rodriguez (Serv.promoc.y Divulg. Progr. radial am "Vida y Ambiente" marzo/10)</t>
  </si>
  <si>
    <t>Cristobal Fco. Astacio (Serv.promoc.y divulg.a la opinion publica, "Sabado Agropecuarias", TV, marz0/10)</t>
  </si>
  <si>
    <t>ERIKGAS (consumo combustible 10-22 marzo/10</t>
  </si>
  <si>
    <t>Henry A. Guerrero (Viaticos viaje Barbados, reunion CACHE 24-27 marzo/10))</t>
  </si>
  <si>
    <t>Seguros Universal (Poliza Seguro vehículos de 3 técnicos Nova, Gómez y Henry)</t>
  </si>
  <si>
    <t>José Luis Aybar (Honorarios profesionales por servicios eventuales en presupuesto mayo/09)</t>
  </si>
  <si>
    <t>Jose de Jesus Nuñez M. (honorarios legalizacion 3 contratos)</t>
  </si>
  <si>
    <t>Virgilio Consuegra (Apoyo terminacion de a carrera en Ingeneria Industrial en la Universidad O &amp; M, abril/09)</t>
  </si>
  <si>
    <t>David Filpo (2do. Pago confección uniformes personal femenino de la Uidad Administrativa)</t>
  </si>
  <si>
    <t>CEDAF/ULTIMO PAGO MAESTRIA UNV. P.RICO</t>
  </si>
  <si>
    <t>INSTITUTO POLITECNICO LOYOLA</t>
  </si>
  <si>
    <t>JARDIN BATANICO NACIONAL</t>
  </si>
  <si>
    <t>DLS &amp; COMUNICACIONES</t>
  </si>
  <si>
    <t>DEPOSITO MES DE JUNIO -06</t>
  </si>
  <si>
    <t>JULIO 2006</t>
  </si>
  <si>
    <t>Oscar Valenzuela G. (Honorarios consultor evaluar 23 propuestas Invest. Convocatoria 2008)</t>
  </si>
  <si>
    <t>Saturnino de los Santos. (Honorarios consultor evaluar 23 propuestas Invest. Convocatoria 2008)</t>
  </si>
  <si>
    <t>Eymi Yudesky De Jesús (Compens.transporte oct/09)</t>
  </si>
  <si>
    <t>Sandra I. Mejía De Jesús (Compens.transporte oct/09)</t>
  </si>
  <si>
    <t>Carlos Espinal (Compens.transporte oct/09)</t>
  </si>
  <si>
    <t>SEGUROS BANREREVAS</t>
  </si>
  <si>
    <t>31/12/04</t>
  </si>
  <si>
    <t>ERIKGAS Y/O ERICK ESPINAL</t>
  </si>
  <si>
    <t>TRACE INTERNACIONAL</t>
  </si>
  <si>
    <t>CARLOS JULIO SOLANA</t>
  </si>
  <si>
    <t>18/01/05</t>
  </si>
  <si>
    <t>SATURNINO SANTANA URIBE</t>
  </si>
  <si>
    <t>DIOGENEZ MACIAS</t>
  </si>
  <si>
    <t>13/01/05</t>
  </si>
  <si>
    <t>PY N COMERCIAL</t>
  </si>
  <si>
    <t>19/01/05</t>
  </si>
  <si>
    <t>FEBRERO DEL 2010</t>
  </si>
  <si>
    <t>Ducto Limpio (Chequeo, mano de obra y materiales p/AA U. RRNN)</t>
  </si>
  <si>
    <t>Carlos Espinal (Tres dias trabajo, cubrir vacaciones del Sr. V. Consuegra, Seguridad)</t>
  </si>
  <si>
    <t>Jose de Jesus Núñez M. (legalizar 1 contrato, J.L. Aybar)</t>
  </si>
  <si>
    <t>Cary Industrial (material de limpieza e higiene)</t>
  </si>
  <si>
    <t>Leandro Mercedes (compens.salarial feb/10, DE)</t>
  </si>
  <si>
    <t>Rafael Lora M. (Compens.salarial feb/10, asist.U.RRNN)</t>
  </si>
  <si>
    <t>Jose L. Aybar (Honorarios serv.event.presup. Feb/10)</t>
  </si>
  <si>
    <t>Guillermo Torres (Honorarios asesor A. tematicas feb/10)</t>
  </si>
  <si>
    <t>Rafael de Jesus Taveras (asesor Coniaf feb/10)</t>
  </si>
  <si>
    <t>Virgilio Consuegra (Compens.servicios seguridad feb/10)</t>
  </si>
  <si>
    <t>MARZO DEL 2010</t>
  </si>
  <si>
    <t>Balance inicial al 01 de marzo  2010</t>
  </si>
  <si>
    <t>TSS pago segurdad social y SFS feb/10)</t>
  </si>
  <si>
    <t>Colector Impuestos Internos (Retenc.enpleados feb-10)</t>
  </si>
  <si>
    <t>Pedro M. Rodríguez (Compra productos aplicación y eliminación ratones en la oficina)</t>
  </si>
  <si>
    <t>PAGO INCENTIVO DICIEMBRE-04</t>
  </si>
  <si>
    <t>6226</t>
  </si>
  <si>
    <t>6227</t>
  </si>
  <si>
    <t>6228</t>
  </si>
  <si>
    <t>6229</t>
  </si>
  <si>
    <t>6230</t>
  </si>
  <si>
    <t>6231</t>
  </si>
  <si>
    <t>6232</t>
  </si>
  <si>
    <t>6233</t>
  </si>
  <si>
    <t>6234</t>
  </si>
  <si>
    <t>6235</t>
  </si>
  <si>
    <t>6236</t>
  </si>
  <si>
    <t>6237</t>
  </si>
  <si>
    <t>FRANSCISCO MOREL</t>
  </si>
  <si>
    <t>6238</t>
  </si>
  <si>
    <t>6239</t>
  </si>
  <si>
    <t>6240</t>
  </si>
  <si>
    <t>6241</t>
  </si>
  <si>
    <t>6242</t>
  </si>
  <si>
    <t>6243</t>
  </si>
  <si>
    <t>6244</t>
  </si>
  <si>
    <t>6245</t>
  </si>
  <si>
    <t>Balance inicial al 01 de febrero 2008</t>
  </si>
  <si>
    <t>Balance inicial al 01 de marzo 2008</t>
  </si>
  <si>
    <t>Balance inicial al 01 de abril 2008</t>
  </si>
  <si>
    <t>Balance inicial al 01 de mayo 2008</t>
  </si>
  <si>
    <t>Balance inicial al 01 de junio 2008</t>
  </si>
  <si>
    <t>Balance inicial al 01 de julio 2008</t>
  </si>
  <si>
    <t>Balance inicial al 01 de Agosto 2008</t>
  </si>
  <si>
    <t>GABRIEL ANTONIO DOMINGUEZ</t>
  </si>
  <si>
    <t>6246</t>
  </si>
  <si>
    <t>6247</t>
  </si>
  <si>
    <t>6248</t>
  </si>
  <si>
    <t>Zoila Alt. I. Jimenez Mora (Pago legalizacion de 10 contratos de trabajo)</t>
  </si>
  <si>
    <t>Robinson Nuñez Diaz (Viaticos viaje a la Mata, Cotui como chofer del Dir. Ejecutivo, en fecha 8/04/10)</t>
  </si>
  <si>
    <t>BENIGNO ANTONIO ROMERO</t>
  </si>
  <si>
    <t>SATURNINO MORILLO</t>
  </si>
  <si>
    <t>ERIGAS</t>
  </si>
  <si>
    <t>FAMA (1er. desemb. Proy. Validacion efectosabonos organicos)</t>
  </si>
  <si>
    <t>Cristobal Fco. Astacio (Serv. Promoc. y divulg. "Sabado Agrop" TV, Abril/10)</t>
  </si>
  <si>
    <t>Rafael Olmedo Vasquez(Serv. prom. y divulg. prog. radial "Conuco Digital",Abril/10)</t>
  </si>
  <si>
    <t>TURINTER (Pasaje a Maldane Cuello, a Costa Rica, seminario taller)</t>
  </si>
  <si>
    <t>14/10/2005</t>
  </si>
  <si>
    <t xml:space="preserve">MARTHA PEREZ </t>
  </si>
  <si>
    <t>17/10/2005</t>
  </si>
  <si>
    <t>ITLAS</t>
  </si>
  <si>
    <t>19/10/2005</t>
  </si>
  <si>
    <t>KENIA M. CARMONA</t>
  </si>
  <si>
    <t>PAGO CUOTA PRESTAMOS</t>
  </si>
  <si>
    <t>21/10/05</t>
  </si>
  <si>
    <t>AJUSTE DEPOSITO</t>
  </si>
  <si>
    <t>BALANCE DICIEMBRE-2004</t>
  </si>
  <si>
    <t>TOTAL DEPOSITO</t>
  </si>
  <si>
    <t>NOMINA DICIEMBRE</t>
  </si>
  <si>
    <t>CARGOS PSOR SERVICIOS</t>
  </si>
  <si>
    <t>CANALS LUBRICAR(NULO)</t>
  </si>
  <si>
    <t>TOTAL DEPOSIRO</t>
  </si>
  <si>
    <t>CK NULO DEL SISTEMA</t>
  </si>
  <si>
    <t>24/10/05</t>
  </si>
  <si>
    <t>25/10/05</t>
  </si>
  <si>
    <t>HENRY A.GUERRERO</t>
  </si>
  <si>
    <t>Henry A. Guerrero (compensacion por uso del vehículo) corresp. Abril/09</t>
  </si>
  <si>
    <t>Jose Antonio Nova ( compensacion por uso del vehículo) corresp. Abril/09</t>
  </si>
  <si>
    <t>COLECTOR DE IMPUESTOS INTERNOS/ret.prov.y hon.</t>
  </si>
  <si>
    <t>SATURNINO SANTANA URIBE/pago almuerzo enero</t>
  </si>
  <si>
    <t>EMPRESA DIST. DE ELECT. DEL ESTE</t>
  </si>
  <si>
    <t xml:space="preserve">TOTAL DE CK MES </t>
  </si>
  <si>
    <t>INTERSES FINANCIERO</t>
  </si>
  <si>
    <t>PAGO DE NOMINA JUNIO-06</t>
  </si>
  <si>
    <t>DEIDAMIA A. RAMIREZ DEL ROSARIO</t>
  </si>
  <si>
    <t xml:space="preserve">ERIKGAS </t>
  </si>
  <si>
    <t>Dorisvetty F. Torres (Avance demolicion deposito basura, cubrir con cemento, transp. escombros y materiales, sujeto a liquidacion)</t>
  </si>
  <si>
    <t>MARCIO URENA</t>
  </si>
  <si>
    <t>INTERESES GANADO</t>
  </si>
  <si>
    <t>JUNIO -2005</t>
  </si>
  <si>
    <t>TESORERIA DE LA SEGURIDADA</t>
  </si>
  <si>
    <t>CID</t>
  </si>
  <si>
    <t>EMPRESA DISTRIBUIDORA DE ESTE</t>
  </si>
  <si>
    <t>SEGUROS POPULAR</t>
  </si>
  <si>
    <t>27/01/09</t>
  </si>
  <si>
    <t>VICTOR PAYANO</t>
  </si>
  <si>
    <t>GABRIEL A. DOMINGUEZ</t>
  </si>
  <si>
    <t>CARMEN AYBAR</t>
  </si>
  <si>
    <t>Pablo A. Cabrera Acosta (Honorarios profes. Para consulta decreto No. 687-00, creacion CONIAF)</t>
  </si>
  <si>
    <t>Daniel Uceta (Compra US$300,00 viaticos Ing.LM viaje a Costa Rica 13-17julio/09)</t>
  </si>
  <si>
    <t>Daniel Uceta (Compra US$6,800,00 viaticos 4 técnicos viaje a St. Kitts y Nevis)</t>
  </si>
  <si>
    <t>EDEESTE (Consumo energia electrica a junio/09)</t>
  </si>
  <si>
    <t>Maldané Cuello (Viáticos reunion Invest.UAFAM, Jarabacoa 21 abril/09)</t>
  </si>
  <si>
    <t>José Antonio Nova  (Viáticos reunion Invest.UAFAM, Jarabacoa 21 abril/09)</t>
  </si>
  <si>
    <t>ERIKGAS (Pago 60% consumo combustible del 03--24 agosto/08)</t>
  </si>
  <si>
    <t>ERIKGAS (Consumo combustible 29 junio al 20 julio/09)</t>
  </si>
  <si>
    <t>EYMI YUDESKY DE JESUS ABREU</t>
  </si>
  <si>
    <t>DEPOSITO INGRESOS NOMINA</t>
  </si>
  <si>
    <t>EMCONSTRUCTORA Y/OEGAR MARTINEZ/VENTA NOVA</t>
  </si>
  <si>
    <t>INES AMELIA DE LA ALTAGRACIA BRIOSO/HONOR</t>
  </si>
  <si>
    <t>FRANCISCO MOREL/COMPLETIVA</t>
  </si>
  <si>
    <t>MAINOGRAF IMPR. Y/O MARCIO URENA</t>
  </si>
  <si>
    <t>JOSE ANTONIO NOVA</t>
  </si>
  <si>
    <t>P &amp; N COMERCIAL</t>
  </si>
  <si>
    <t>20/12/04</t>
  </si>
  <si>
    <t>LEANDRO MERCEDES</t>
  </si>
  <si>
    <t>PEDRO MIGUEL MANON</t>
  </si>
  <si>
    <t>BANCO DE RESERVAS DE AL R.D</t>
  </si>
  <si>
    <t>DACFLEX</t>
  </si>
  <si>
    <t>21/12/04</t>
  </si>
  <si>
    <t>M &amp; C Expreso Tours (2 pasajes aereos para 2 tecnicos del ISA viaje a BASSETERE, ST. KITTS AND NEVIS)</t>
  </si>
  <si>
    <t>José A. Nova (Compens. uso vehiculo marzo/09)</t>
  </si>
  <si>
    <t>Cargos Bancarios Octubre/09</t>
  </si>
  <si>
    <t>Reembolso p/devol.pago s. viaje Ing. Mercedes</t>
  </si>
  <si>
    <t>Colector de Impuestos Internos (Ret.ISR empleados agosto/09)</t>
  </si>
  <si>
    <t>CODETEL (Serv.telefono, fax e internet agosto/09)</t>
  </si>
  <si>
    <t>Leandro Mercedes (Viaticos asistir reunión entregar bomba a la Asociac Pesc.La Fé, Samaná 11-12sept./09)</t>
  </si>
  <si>
    <t>Sobrante cheque No.7692  Emitido para placa de vehiculos y motocicleta Yamaha</t>
  </si>
  <si>
    <t>Jose Luis De La Rosa M. (Viaticos viaje hofer del D. Ejecutivo a S.FMacoris, Cotui, y La Vega, expos. Sist. extens. Conf. Magistral con el Sr. Julio C. Valentin)</t>
  </si>
  <si>
    <t>Colector de Impuestos Internos (Retenc. impuestos serv.profes. y otros serv. A proveedores, marzo/09)</t>
  </si>
  <si>
    <t>Maldane Cuello (viaticos viaje Moca, visita granjas avícolas)</t>
  </si>
  <si>
    <t>Bordados Universales 40% avance confección poloshits y gorras)</t>
  </si>
  <si>
    <t>SODIAF (Aporte participantes VI Congreso 28-30/10/09)</t>
  </si>
  <si>
    <r>
      <t>Ricardo H. Wagner D. (avance 50% video informativo aportes Coniaf 30minutos y dise</t>
    </r>
    <r>
      <rPr>
        <sz val="11"/>
        <rFont val="Times New Roman"/>
        <family val="1"/>
      </rPr>
      <t>ñ</t>
    </r>
    <r>
      <rPr>
        <sz val="11"/>
        <rFont val="Arial"/>
        <family val="2"/>
      </rPr>
      <t>o Stand, Feria Agropecuaria 2010, del 13-21 marzo/10)</t>
    </r>
  </si>
  <si>
    <t>DUCTO LIMPIO (Chequeo, mano de obra, materiales  A/A  4 Ton. Capacitor 55+5MF)</t>
  </si>
  <si>
    <t>ALIMENTEC (3er. Desembolso Sistema Dilación de la maduración del aguacate p/exportación)</t>
  </si>
  <si>
    <t>Henry Guerrero (Viaticos viaje Jarabacoa, asistir clausura curso agricult.bajo ambiente protegido)</t>
  </si>
  <si>
    <t>Guarionex Bocio (Vigilancia 4 días en el Módulo CONIAF, durante la Feria Agropecuaria 2009)</t>
  </si>
  <si>
    <t>Sandra I. Mejia Escoto (absequio para el dia de la Secretaria, según listado anexo)</t>
  </si>
  <si>
    <t>Claudia Pereyra S. (Apoyo complement.realizac.Maestría Relaciones y Negocios Internac., Madrid)</t>
  </si>
  <si>
    <t>DEPOSITO  GASTOS MES DE ENERO</t>
  </si>
  <si>
    <t>DORISVETTY F. TORRES</t>
  </si>
  <si>
    <t>Monica D. Rosario Nova (Horas extras conserje, junio/09)</t>
  </si>
  <si>
    <t>JUNIO 2007</t>
  </si>
  <si>
    <t>PRISCILA RAMOS</t>
  </si>
  <si>
    <t>EMPRESA DIST, DE ELECT. DEL ESTE.S.A.</t>
  </si>
  <si>
    <t>PRO- MANGO</t>
  </si>
  <si>
    <t>EDEESTE (consumo energia elec.22/01/10 - 22/02/2010)</t>
  </si>
  <si>
    <t>CODETEL (serv.telefono 806-686-0750/689-9943, Fax e internet correspondiente a ene-feb/10)</t>
  </si>
  <si>
    <t>DHL (serv. Envio  CK 36525852 a la Universidad de  P. Rico, recinto Mayaguez, estud. maestria Victor Asencio)</t>
  </si>
  <si>
    <t>Ingreso para gastos de capital marzo/10</t>
  </si>
  <si>
    <t>Deposito fondos para nomina marzo/10</t>
  </si>
  <si>
    <t>Intereses s/certificados marzo/10</t>
  </si>
  <si>
    <t>Gullermo Benjamin Torres Chestaro (honorarios profesionales, abril/09)</t>
  </si>
  <si>
    <t>Rafael de Jesus Taveras Garcia ( servicio profesionales, abril/09)</t>
  </si>
  <si>
    <t>Claudio Isaias Ramirez (apoyo ayuda capacitacion en el ISA, abril/09</t>
  </si>
  <si>
    <t>Claudia Pereyra Santos (apoyo realizacion de maestria en negocios en Madrid, España)</t>
  </si>
  <si>
    <t>TSS/Tesorería de la Seg. Social (pago retenciones empleados y aporte CONIAF AFP/SFS abril/09)</t>
  </si>
  <si>
    <t>Colector de Impuestos Internos(pago retención s/servicios prof. y otros serv.proveed. del estado feb09</t>
  </si>
  <si>
    <t>PEDRO MIGUEL RODRIGUEZ/COMP.PASAJE</t>
  </si>
  <si>
    <t>CLAUDIO ISAIAS RAMIREZ/AYUDA MAESTRIA</t>
  </si>
  <si>
    <t>VIRGILIO CONSUEGRA/AYUDA MAESTRIA</t>
  </si>
  <si>
    <t>GUILLERMO BENJAMIN TORRES CHESTARO/HONOR</t>
  </si>
  <si>
    <t>Maldané Cuello E. (Compens.uso vehiculo junio/09)</t>
  </si>
  <si>
    <t>José A. Nova. (Compens.uso vehiculo junio/09)</t>
  </si>
  <si>
    <t>TESORERIA DE LA SEGURIDAD SOCIAL</t>
  </si>
  <si>
    <t>codima cxa</t>
  </si>
  <si>
    <t>coletor de impuestos internos</t>
  </si>
  <si>
    <t>py n comercial</t>
  </si>
  <si>
    <t>patria martinez</t>
  </si>
  <si>
    <t>Erik gas y/o Erick Espinal</t>
  </si>
  <si>
    <t>Carlos Julio Saleno</t>
  </si>
  <si>
    <t>nulo</t>
  </si>
  <si>
    <t>PEDRO CONCEPCION</t>
  </si>
  <si>
    <t>CEDAF/ULTIMO APORTE ADENDA REC. HUM</t>
  </si>
  <si>
    <t>CARLOS ESPINAL</t>
  </si>
  <si>
    <t>VIRGILIO CONSUEGRA</t>
  </si>
  <si>
    <t>NULO</t>
  </si>
  <si>
    <t>CECONSA</t>
  </si>
  <si>
    <t>ING. LEANDRO MERCEDES</t>
  </si>
  <si>
    <t>JAIME ALBERTO VINAS</t>
  </si>
  <si>
    <t>CARMEN MESTRE</t>
  </si>
  <si>
    <t>OFELIA DE CASTRO</t>
  </si>
  <si>
    <t>FRANCISCO MOREL</t>
  </si>
  <si>
    <t>JOSE MANUEL HIDALGO</t>
  </si>
  <si>
    <t>MAINOGRAF IMPRESO Y/OMARCIO URNA</t>
  </si>
  <si>
    <t>Deidamia A. Ramírez (Honorarios profes.del 15/06-15/07/2009</t>
  </si>
  <si>
    <t>Daniel Uceta (Aporte equivalente a 1,875,92 al IDIAF como apoyo visita tecnico de Panamá)</t>
  </si>
  <si>
    <t>Teófilo Villanueva (Saldo 50% restante reparación y respuestos y mano de obra vhiculo Nissan Terrano)</t>
  </si>
  <si>
    <t>Ofelia M. De Castro M.(Compens.uso vehiculo marzo/10)</t>
  </si>
  <si>
    <t>Alejandro Gomez M.(Compens.uso vehiculo marzo10)</t>
  </si>
  <si>
    <t>DUCTO LIMPIO (Chequeo y cambio piezas 2 A/A termostato y capacitor 55+5MF)</t>
  </si>
  <si>
    <t>Eymi Yudesky de Jesús A. (Bono Almuerzo del 1-29 mayo/09)</t>
  </si>
  <si>
    <t>PUCMM/Pago dominio Website Coniaf</t>
  </si>
  <si>
    <t>ERIKGAS/ COMBUSTIBLE</t>
  </si>
  <si>
    <t>TURINTER/PASAJE DE JUAN VALDEZ-COSTA RICA</t>
  </si>
  <si>
    <t>Banco</t>
  </si>
  <si>
    <t>DEPOSITO/DEVOLUCION DE PUERTA</t>
  </si>
  <si>
    <t>Tranf. Anabel Then (aporte complem.estud.maestria Agronegocios, Costa Rica)</t>
  </si>
  <si>
    <t>DEPOSITO /GASTOS OPERACIONES MES DE FEBRERO 2009</t>
  </si>
  <si>
    <t>CREDITO</t>
  </si>
  <si>
    <t>DEBITO</t>
  </si>
  <si>
    <t>SALDO</t>
  </si>
  <si>
    <t>Balance inicial al 01 de enero  2009</t>
  </si>
  <si>
    <t>Cheque</t>
  </si>
  <si>
    <t>No.</t>
  </si>
  <si>
    <t>DESECHABLES, M.G.CPORA</t>
  </si>
  <si>
    <t>21/40/05</t>
  </si>
  <si>
    <t>NOMINA ABRIL 05</t>
  </si>
  <si>
    <t>P &amp; N Comercial (Material gastable oficina)</t>
  </si>
  <si>
    <t>Leandro M. Mercedes (reembolso gastos almuerzo viaje a la Vega 12 mayo/09)</t>
  </si>
  <si>
    <t>EMPRESA DIST.DE ELECTRIDAD DEL ESTE ,S.A</t>
  </si>
  <si>
    <t>RAFAEL A. LORA MERCADO</t>
  </si>
  <si>
    <t>DEPOSITO CORRESP. AL MES DE FEBRERO-06</t>
  </si>
  <si>
    <t>FUNDACION DE APOYO AL SUROESTE,INC.</t>
  </si>
  <si>
    <t>TRANSFER-AGRO,C X A.</t>
  </si>
  <si>
    <t>CREACIONES RAFAEL</t>
  </si>
  <si>
    <t>TCARGOS POR SERVICIOS</t>
  </si>
  <si>
    <t>MONICA ROSARIO NOVA</t>
  </si>
  <si>
    <t>DESECHABLES.M &amp;G. CPOR A</t>
  </si>
  <si>
    <t>UNIVERSIDAD AUTONOMA DE SANTO DOMINGO</t>
  </si>
  <si>
    <t>IIBI</t>
  </si>
  <si>
    <t>Eimy Yudesky De Jesús A. (Reposición fondo Caja Chica)</t>
  </si>
  <si>
    <t>Seguros Universal (Renov.poliza seguro 3 vehiculos Nissan Frontier, de los tecnicos G. Dominguez, J. Nova, A. Gomez, aporte 30% Coniaf y 70% prestamo)</t>
  </si>
  <si>
    <t>CIMPA (1er. Desemb.conv.08 Mejoramiento genetico y divulg.ganado criollo, p/prod.de leche)</t>
  </si>
  <si>
    <t>ILC Office Suplplies (30 resmas papel bond y 4 correctores)</t>
  </si>
  <si>
    <t>Seguros Universal (Poliza seguro veh. Hyundai Tucson 2011, H. Guerrero, aporte Coniaf 30% y 70% prestamo)</t>
  </si>
  <si>
    <t>ERIKGAS (consumo de combustibles factura 10227 del 14-29 abril/10))</t>
  </si>
  <si>
    <t>CODETEL (serv. Telefono 809-686-0750 / 689-9943, fax e internet correspondiente a abril/10)</t>
  </si>
  <si>
    <t>Sandra I. Mejia E. (Compensacion transporte mayo/10)</t>
  </si>
  <si>
    <t>Carlos Espinal (Compensacion transporte mayo/10)</t>
  </si>
  <si>
    <t>EDEESTE (consumo energia elec.24/04/10 - 24/05/2010)</t>
  </si>
  <si>
    <t>ARS HUMANO (Pago seguro medico poliza 96-95-004682, mayo/10)</t>
  </si>
  <si>
    <t>Seguros Universal (seguro de vida empleados mayo/10)</t>
  </si>
  <si>
    <t>SYNTES (4 toner fotocop.Cannon  Imagen Runner 2018)</t>
  </si>
  <si>
    <t>Eymi Y. De Jesus Abreu (Compens. transporte mayo/10)</t>
  </si>
  <si>
    <t>Ayuntam. Distrito Nacional (servicio basura marzo/10)</t>
  </si>
  <si>
    <t>EDEESTE (consumo energia elec.22/12/09 - 22/01/2010)</t>
  </si>
  <si>
    <t>Henry A. Guerrero Pichardo (Prestamo personal p/compra de vehiculo)</t>
  </si>
  <si>
    <t>CELEBRATION POINT/ ALQUILER CUBERTERIAS Y MAN</t>
  </si>
  <si>
    <t>Guillermo B. Torres (compens.salario feb09 Areas Temáticas)</t>
  </si>
  <si>
    <t>Virgilio Consuegra(compens.salario feb09 seguridad)</t>
  </si>
  <si>
    <t>Pedro Concepción (compens.salario feb09 seguridad)</t>
  </si>
  <si>
    <t>José Luis Aybar (compens.salario feb09 Serv.Event.Presupuesto)</t>
  </si>
  <si>
    <t>Fidelina Sena (compens.horas extras feb09 conserje)</t>
  </si>
  <si>
    <t>Fidelina Sena (Salario feb.09 conserje)</t>
  </si>
  <si>
    <t>Mónica D. Rosario(Salario feb.09 conserje)</t>
  </si>
  <si>
    <t>Mónica D. Rosario (Compens.hora extras feb.09 conserje)</t>
  </si>
  <si>
    <t>Saturnino Santana U. (compens.horas extras feb09 chofer DE)</t>
  </si>
  <si>
    <t>Pedro Miguel Rodríguez (compens.horas extras feb09 chofer Admon.)</t>
  </si>
  <si>
    <t>EDITORA LISTIN DIARIO,C POR A.</t>
  </si>
  <si>
    <t>SEGUROS BANRESERVAS</t>
  </si>
  <si>
    <t>BANCO DE RESERVAS DE LA REP.DOM</t>
  </si>
  <si>
    <t>24/2/05</t>
  </si>
  <si>
    <t>DELTA COMERCIAL,C .POR A.</t>
  </si>
  <si>
    <t>28/2/05</t>
  </si>
  <si>
    <t>25/2/05</t>
  </si>
  <si>
    <t>28/02/05</t>
  </si>
  <si>
    <t>JUAN DE JESUS SIERRA H.</t>
  </si>
  <si>
    <t>Maldane Cuello(aporte imprevisto a viaje al ISA y S. J. de as Matas. Al taller de invest. Forestal de paises de caribe) Abril/09</t>
  </si>
  <si>
    <t>Ildefonso Fernández R. (Batería y reparación vehículo PEUGEOT PARTNER)</t>
  </si>
  <si>
    <t>Santo Domingo Motors (Inspección y mantenimiento 20,000 vehículo NISSAN NAVARA)</t>
  </si>
  <si>
    <t>TURINTER (pasaje aereo Manuel Calcaño UASD, St. Kitts and Nevis)</t>
  </si>
  <si>
    <t>CEDAF (3er. Desembolso realización 1er.curso extendido Tecnología Poduc.Bajo Ambiente Controlado)</t>
  </si>
  <si>
    <t>EDITORA HOY,C X A.</t>
  </si>
  <si>
    <t>JUAN MARIA  GRULLON</t>
  </si>
  <si>
    <t>PLAZA LAMA NULO</t>
  </si>
  <si>
    <t>PATRIA MARTINEZ</t>
  </si>
  <si>
    <t>Saturnino Santana U. (Reembolso reparac.lona Nissan Navara)</t>
  </si>
  <si>
    <t>COLECTOR DE IMPUEST. INT</t>
  </si>
  <si>
    <t>EMPRESA DIST DEL ESTE</t>
  </si>
  <si>
    <t>SEGUROS BASNRESERVAS</t>
  </si>
  <si>
    <t>ASOCIACION  METEOROGIA DE LA R.D.</t>
  </si>
  <si>
    <t>31/3/05</t>
  </si>
  <si>
    <t>3754 TRACE INTERNACIONAL,C.X.A.</t>
  </si>
  <si>
    <t>LUCAS PENA</t>
  </si>
  <si>
    <t>JENNIFER PANIAGUA SANCHEZ</t>
  </si>
  <si>
    <t>ABRIL DEL 2005</t>
  </si>
  <si>
    <t>REINTEGRO DE CHEQUE</t>
  </si>
  <si>
    <t>16/11/05</t>
  </si>
  <si>
    <t>FLORENZA BY BLOSSMS,S.A.</t>
  </si>
  <si>
    <t>KENIA MERCEDES CARMONA DIAZ</t>
  </si>
  <si>
    <t>21/11/05</t>
  </si>
  <si>
    <t>VIAJES INTERNACIONALES</t>
  </si>
  <si>
    <t>Seguros Banreservas (renov.AutoS vehiculos NISSAN TERRANO, PEUGEOT Y MOTOR</t>
  </si>
  <si>
    <t>Ricardo Wagner (Avance 50% impresión folletos p/Feria Agropecuaria del 21 al 29 marzo 2009)</t>
  </si>
  <si>
    <t>Ricardo Wagner (Avance 50%  video animado 10 minutos p/Feria Agropecuaria del 21 al 29 marzo 2009)</t>
  </si>
  <si>
    <t>ERIKGAS (pago factura combustible 1ra. Quincena de marzo 2009)</t>
  </si>
  <si>
    <t>COMPANIA DOM DE TELEFONOS</t>
  </si>
  <si>
    <t>6268</t>
  </si>
  <si>
    <t>6269</t>
  </si>
  <si>
    <t>Carmen Mestre (aumento 20% compens.salarial retroactivo a enero/10)</t>
  </si>
  <si>
    <t>Leandro Mercedes (Pago aumento 20% compens.salarial retroactivo a enero/10)</t>
  </si>
  <si>
    <t>Virgilio Consuegra (aumento 20% compens.dieta especial serv.seguridad retroactivo a enero/10)</t>
  </si>
  <si>
    <t>Carlos Espinal (aumento 20% compens.dieta especial serv.seguridad,  retroactivo a enero/10)</t>
  </si>
  <si>
    <t>ERIKGAS (consumo combustible fact.9010)</t>
  </si>
  <si>
    <t>ABM (Reparacion fax canon L-170 multifuncional)</t>
  </si>
  <si>
    <t>Dorisvetty Torres (Bebidas y bocadillos reunion persornal motivo dia de la amistad 12 feb/10)</t>
  </si>
  <si>
    <t>Pedro M. Rodríguez (Reemb.compra 25 galos gas p/cocina)</t>
  </si>
  <si>
    <t>Fidelina Sena S. (Sueldo conserje correspondiente abril/09)</t>
  </si>
  <si>
    <t>Colegio Dom. de Médicos Veterinarios (Colab. "VI Congreso Medicina Veterinaria y Zootecnia" en el Hotel Hamaca 13-15 mayo/09)</t>
  </si>
  <si>
    <t>Colector de Impuestos Internos (Retencion por servicios profesionales y otros servicios a proveedores del estado, marzo/10)</t>
  </si>
  <si>
    <t>Mapas, GAAR (Enmarcado Mapa de la Rep. Dom.)</t>
  </si>
  <si>
    <t>AYUNTAMIENTO DEL DISTRITO NACIONAL</t>
  </si>
  <si>
    <t>PRO MANGO</t>
  </si>
  <si>
    <t>JUAN VICENTE  ROSA ASENCIO</t>
  </si>
  <si>
    <t>CUOTA PRESTAMOS V.V.</t>
  </si>
  <si>
    <t>NOMINA DE FEBRERO</t>
  </si>
  <si>
    <t>Gabriel A. Dominguez (Compens. Uso vehiculo marzo10)</t>
  </si>
  <si>
    <t>Cesar A. Montero (Compens. Uso vehiculo marzo/10)</t>
  </si>
  <si>
    <t>Henry A. Guerrero (Compens.uso vehiculo marzo/10)</t>
  </si>
  <si>
    <t>Jose A. Nova (Compens.uso vehiculo marzo/10)</t>
  </si>
  <si>
    <t>Maldane Cuello E. (Compens.uso vehiculo marzo/10)</t>
  </si>
  <si>
    <t>Patria Martinez A. (Compens. Uso vehiculo marzo/10)</t>
  </si>
  <si>
    <t>ERIKGAS (consumo combustible 24feb-10marz/2010</t>
  </si>
  <si>
    <r>
      <t>Ricardo H. Wagner D. (saldo 50% video informativo aportes Coniaf 30minutos y dise</t>
    </r>
    <r>
      <rPr>
        <sz val="11"/>
        <rFont val="Times New Roman"/>
        <family val="1"/>
      </rPr>
      <t>ñ</t>
    </r>
    <r>
      <rPr>
        <sz val="11"/>
        <rFont val="Arial"/>
        <family val="2"/>
      </rPr>
      <t>o Stand, Feria Agropecuaria 2010, del 13-21 marzo/10)</t>
    </r>
  </si>
  <si>
    <t>DEPOSITO/GASTOS OPERACIONALES, Marzo/10</t>
  </si>
  <si>
    <t>Editora Hoy (renovacion suscripcion periodico HOY)</t>
  </si>
  <si>
    <t>Robinson Nuñez (viatico como chofer viaje al Este con el Director Ejecutivo, el 12 y 15 marzo/10)</t>
  </si>
  <si>
    <t>DEPOSITOS/CHEQUES INES BRIOSO-JUNIO-08</t>
  </si>
  <si>
    <t>6319</t>
  </si>
  <si>
    <t>GALAXIA COMPUTERS,S.A.</t>
  </si>
  <si>
    <t>P Y N. COMERCIAL</t>
  </si>
  <si>
    <t xml:space="preserve">EDYTOURS </t>
  </si>
  <si>
    <t>INSTITUTO SUPERIOR DE AGRICULTURA ISA</t>
  </si>
  <si>
    <t>UNIVERSIDAD AGROF. FERNANDO A. DE MERIñO</t>
  </si>
  <si>
    <t>MARZO 2007</t>
  </si>
  <si>
    <t>DEPOSITO CORREP A FEBRERO</t>
  </si>
  <si>
    <t xml:space="preserve">DEPOSITO NOMINA FEBRERO </t>
  </si>
  <si>
    <t>CUOTA PRESTAMOS VEHICULO</t>
  </si>
  <si>
    <t>DEPOSITO  CAMBIO DE DOLARES</t>
  </si>
  <si>
    <t>ELECTRO SERVI,S.A.</t>
  </si>
  <si>
    <t>Pedro Miguel Rodriguez (compra 25 galones gas/cocina)</t>
  </si>
  <si>
    <t>Rafael A. Lora M. (Compens.salarial sept.09)</t>
  </si>
  <si>
    <t>José Luis Aybar (Honorarios profesionales sept.09)</t>
  </si>
  <si>
    <t>Mónica D. Rosario (Sueldo sept.09)</t>
  </si>
  <si>
    <t>Guillermo B. Torres Ch. (Honorarios prof. Asesor areas Tematicas sept.09)</t>
  </si>
  <si>
    <t>Pedro Miguel Rodríguez (Compra Kit Paso Rapido, peaje vehiculo NISSAN NAVARA)</t>
  </si>
  <si>
    <t>Pedro Concepción (dieta especial servicios como Encargado de Seguridad, abril/09)</t>
  </si>
  <si>
    <t>UASD (2do. Desemb. FCAVUASD, eficiencia uso del hongo en control del piogan)</t>
  </si>
  <si>
    <t>Alejandro Gomez (compensacion por uso del vehículo) corresp. Abril/09</t>
  </si>
  <si>
    <t>CEDAF/P/EQUIPAR LABORATORIO-UASD</t>
  </si>
  <si>
    <t>CEDAF/equipamento laboratoria UASD</t>
  </si>
  <si>
    <t>SEGUROS BANRESERVAS/SEGUROS OFELIA DE CAS</t>
  </si>
  <si>
    <t>SEGUROS BANRESERVAS/SEGUROS DIOGENES MACIAS</t>
  </si>
  <si>
    <t>ERIKGAS/PAGO DE TICKE DE COMBUSTIBLES</t>
  </si>
  <si>
    <t>CRISTIAM DATA SERVICES</t>
  </si>
  <si>
    <t>Rafael merino</t>
  </si>
  <si>
    <t>Rafael Ortiz</t>
  </si>
  <si>
    <t>Jaime Vinas</t>
  </si>
  <si>
    <t>Stalin Montero</t>
  </si>
  <si>
    <t xml:space="preserve">Banco De Reservas </t>
  </si>
  <si>
    <t>Canal Lubricar</t>
  </si>
  <si>
    <t>Balance inicial al 01 de febrero  2009</t>
  </si>
  <si>
    <t>CONCEPTO</t>
  </si>
  <si>
    <t>29/01/10</t>
  </si>
  <si>
    <t>SALDO FINAL</t>
  </si>
  <si>
    <t>Pago Nómina Febrero 2009</t>
  </si>
  <si>
    <t>CIELOS ACUSTICOS,CXA.</t>
  </si>
  <si>
    <t>DUCT LIMPIO</t>
  </si>
  <si>
    <t>Juan A. Oscar Hernandez (Comp.uso vehiculo nov.09)</t>
  </si>
  <si>
    <t>Jose A. Nova (Compens.uso vehiculo privado nov./09)</t>
  </si>
  <si>
    <t>Maldane Cuello ( Compens.uso vehiculo privado  Nov./09)</t>
  </si>
  <si>
    <t>Cesar A. Montero (Compens.uso vehiculo privado nov/09)</t>
  </si>
  <si>
    <t>Patria Martinez (Compens.uso vehiculo privado nov/09)</t>
  </si>
  <si>
    <t>Robinson Nuñez D. (Viaticos chofer D. Ejecutivo, viaje Hato Mayor, visita proyecto Citricos, Emabajador de Francia el 17 nov./09)</t>
  </si>
  <si>
    <t>ERIKGAS (Consumo combustible 66.93%, Fact.# 7968 del 02-16 Nov./09)</t>
  </si>
  <si>
    <t>Banco de Reservas (1er.desemb.de US$8,554.00 a una tasa de RD$36.25, aporte financiero al sr. Victor Asencio C.estudios de maestria en la Universidad de Puerto Rico)</t>
  </si>
  <si>
    <t>MONICA DOMINGA ROSARIO NOVA</t>
  </si>
  <si>
    <t>FEDELINA SENA SEGURA</t>
  </si>
  <si>
    <t>MONICA D. ROSARIO NOVA</t>
  </si>
  <si>
    <t>FIDELINA SENA SEGURA</t>
  </si>
  <si>
    <t>EDEESTE (Consumo energia elec.dic./09)</t>
  </si>
  <si>
    <t>Monica D. Rosario (Sueldo conserje enero/10)</t>
  </si>
  <si>
    <t>Fidelina Sena S. (Sueldo conserje enero-10))</t>
  </si>
  <si>
    <t>Jose Luis Aybar (Hon. serv.eventuales presup.ene-10)</t>
  </si>
  <si>
    <t>Guillermo B. Torres(Hon.prof.as, A. Tematicas ene-10)</t>
  </si>
  <si>
    <t>Rafael de Jesus Taveras (Serv.profes.asesor enero-10)</t>
  </si>
  <si>
    <t>Carlos Espinal (Dieta especial, seguridad enero-10)</t>
  </si>
  <si>
    <t>Virgilio Consuegra (Dieta especial, seguridad enero-10)</t>
  </si>
  <si>
    <t>Saturnino Santan U. (Horas extras chofer adm. Ene-10)</t>
  </si>
  <si>
    <t>Monica D. Rosario (horas extras conserje enero-10)</t>
  </si>
  <si>
    <t>Fidelina Sena S.(horas extras conserje enero-10)</t>
  </si>
  <si>
    <t>Rafael A. Lora (honorarios asesor Unidades, enero/10 )</t>
  </si>
  <si>
    <t>David G. Williams C. (Honorarios evaluac. 23 propuestas de investig. Convocatoria 2008)</t>
  </si>
  <si>
    <t>21/04/05</t>
  </si>
  <si>
    <t>TOTAL DE CHEQUES MES</t>
  </si>
  <si>
    <t>Balance inicial al 01 de enero  2008</t>
  </si>
  <si>
    <t>JUAN MUNOZ QUEZADA</t>
  </si>
  <si>
    <t>GLADYS SUERO FORTUNA</t>
  </si>
  <si>
    <t>ESENFA</t>
  </si>
  <si>
    <t>NICLA . VALERA CASTILLO</t>
  </si>
  <si>
    <t>INSTITUTO TECNOLOGICO DE LAS AMERICAS</t>
  </si>
  <si>
    <t>CESAR A. MONTERO (Víaticos proy. C. Patos)</t>
  </si>
  <si>
    <t>31/01/10</t>
  </si>
  <si>
    <t>Carmen Mestre (Compens.salarial  asist. Director Ejecutivo julio/09)</t>
  </si>
  <si>
    <t>Francisco Morel (Compens.salarial auditor julio/09)</t>
  </si>
  <si>
    <t>Rafael A. Lora (Compens.salarial asist. U. Medio ambiente, julio/09)</t>
  </si>
  <si>
    <t>Jose Luis Aybar (Honorarios Profes. Serv.eventuales de presupuesto, julio/09)</t>
  </si>
  <si>
    <t>Mónica D. Rosario (Sueldo conserje, julio/09)</t>
  </si>
  <si>
    <t>Suplidora Alonso (10 resmas papel bond 10)</t>
  </si>
  <si>
    <t>ARS-Serv.Dom. De Salud (Pago 75% seguro medico, peridodo de abril-junio/2010)</t>
  </si>
  <si>
    <t>Eymi Y. de Jesus A. (repos.fondo caja chica)</t>
  </si>
  <si>
    <t>Abasto &amp; Servicio (microfono  inalambrico/camara Digital DVCAM)</t>
  </si>
  <si>
    <t>COMPANIA DOM. DE TELEFONOS,C.POR A.</t>
  </si>
  <si>
    <t>TRANSFERENCIA ANABEL THEN</t>
  </si>
  <si>
    <t>LAVANDERIA ROYAL</t>
  </si>
  <si>
    <t>Ayuntamiento del Distrito Nacional (servicio de basura,corresp. Abril/09.</t>
  </si>
  <si>
    <t>Diogenes Macias (compensacion por uso del vehículo) corresp. Abril/09</t>
  </si>
  <si>
    <t>José de Jesús Nuñez M.(honorarios legalización 2 contratos)</t>
  </si>
  <si>
    <t>EDEESTE (Pago consumo energía eléctrica feb.09)</t>
  </si>
  <si>
    <t>23/5/05</t>
  </si>
  <si>
    <t>GLAGIS SUERO FORTUNA</t>
  </si>
  <si>
    <t>HENRY A. GUERRERO</t>
  </si>
  <si>
    <t>25/5/05</t>
  </si>
  <si>
    <t>30/5/05</t>
  </si>
  <si>
    <t>DEPOSITO-AGRICULTURA</t>
  </si>
  <si>
    <t>EDITORA MULTIMPRESOS</t>
  </si>
  <si>
    <t>JOSE JESUS NUNEZ MORFA</t>
  </si>
  <si>
    <t>6249</t>
  </si>
  <si>
    <t>6250</t>
  </si>
  <si>
    <t>6251</t>
  </si>
  <si>
    <t>6252</t>
  </si>
  <si>
    <t>6253</t>
  </si>
  <si>
    <t>6254</t>
  </si>
  <si>
    <t>6255</t>
  </si>
  <si>
    <t>6256</t>
  </si>
  <si>
    <t>6257</t>
  </si>
  <si>
    <t>6258</t>
  </si>
  <si>
    <t>POCHY IEROMAZZO,S.A.</t>
  </si>
  <si>
    <t>DISTRIBUIDORA OPTICA J.N.</t>
  </si>
  <si>
    <t>TOTAL CHEQUES</t>
  </si>
  <si>
    <t>PAGO CUOTA PREST. VEHICULO</t>
  </si>
  <si>
    <t>DEPOSITO NOMINA MES MARZO</t>
  </si>
  <si>
    <t>DEPOSITO GASTOS OPERAC. MES MARZO</t>
  </si>
  <si>
    <t>INTERESES GANADOS MES</t>
  </si>
  <si>
    <t>SUPLIDORA ALONZO, C.porA.(Material Gast. ofic.)</t>
  </si>
  <si>
    <t>COMPENSACION</t>
  </si>
  <si>
    <t>22/4/05</t>
  </si>
  <si>
    <t>27/4/05</t>
  </si>
  <si>
    <t>CITIBANK</t>
  </si>
  <si>
    <t>28/4/05</t>
  </si>
  <si>
    <t>TODO CARRO</t>
  </si>
  <si>
    <t>MAYO-2005</t>
  </si>
  <si>
    <t>EMPRESA DIST. DE ELECTR.DEL ESTE</t>
  </si>
  <si>
    <t>CUOTA PRESTAMOS</t>
  </si>
  <si>
    <t>EDITORIAL AA</t>
  </si>
  <si>
    <t>DUCTO LIMPIO (Revisión electrica chequeo presiones, limpieza y desinfección unidad aire acondicionado breaker, otros)</t>
  </si>
  <si>
    <t>Saturnino Santana U.(desemb.pago impuestos y renov.permiso uso arma fuego de la Institución)</t>
  </si>
  <si>
    <t>Pago Nómina Marzo 2009</t>
  </si>
  <si>
    <t>DEPOSITO GASTOS PERSONALES MARZO-09</t>
  </si>
  <si>
    <t>GLADYS MARIA SUERO</t>
  </si>
  <si>
    <t>DEPOSITO RESERVAS</t>
  </si>
  <si>
    <t>LISTIN DIARIO</t>
  </si>
  <si>
    <t>DEPOSITO GASTOS PERSONALES ABRIL-09</t>
  </si>
  <si>
    <t>Claudio Isaías Ramírez (aporte ayuda capacitacion en el ISA, marzo/09)</t>
  </si>
  <si>
    <t>Daniel Uceta (compra US$350.00 viaje Barbados del      1-7/03/09</t>
  </si>
  <si>
    <t>TSS (contribuciones CONiaf y retenc.empleados ene-10)</t>
  </si>
  <si>
    <t>Colector Impuestos Internos (Retenc.enpleados ene-10)</t>
  </si>
  <si>
    <t>TRICOM (Celular no.809 301-2620 enero/10)</t>
  </si>
  <si>
    <t>ERIKGAS (consumo combust.fact8714 y8916)</t>
  </si>
  <si>
    <t>Carmen Mestre (Reemb.compra rodamiento alternador y mano obra Nissan Terrano)</t>
  </si>
  <si>
    <t>Devol. sobrante cheque7963 (emitido a nombre de Dorisvetty Torres gastos fiesta navidad empl.4dic09)</t>
  </si>
  <si>
    <t>Devol. sobrante cheque7985 (emitido a nombre de Dorisvetty Torres gastos fiesta navidad empl.4dic09)</t>
  </si>
  <si>
    <t>Devol. Aporte en exceso al S.Familiar Salud, reintegrada por la TSS a CONIAF</t>
  </si>
  <si>
    <t>David Filpo (Avance 60% confección uniformes personal femenino Unidad Administrativa)</t>
  </si>
  <si>
    <t>Sandra I. Mejía ( Pago dietas participación personal en Feria Agropecuaria 2009 del 21-29 marzo 09)</t>
  </si>
  <si>
    <t>AUTO AIRE CAMACHO</t>
  </si>
  <si>
    <t>CECOMSA</t>
  </si>
  <si>
    <t>6168</t>
  </si>
  <si>
    <t>6169</t>
  </si>
  <si>
    <t>6170</t>
  </si>
  <si>
    <t>6171</t>
  </si>
  <si>
    <t>Logomarca (2 sellos pretintados, Depto. R.Humanos y Administracion)</t>
  </si>
  <si>
    <t>Gabriel Dominguez (Viaticos viaje Bani, Sombrero y Cañafistol, estacion experim. frutales, IDIAF, 25 mayo/10)</t>
  </si>
  <si>
    <t>IDIAF (1er.desemb.proy.IDIAF/02-08/AC, Analisis economico prod. vegentales, invernadero, conv-08)</t>
  </si>
  <si>
    <t>UASD (1er.desemb.proy.UASD/20-08/CM, Manejo integrado plagas citricos, conv.08)</t>
  </si>
  <si>
    <t>IDIAF (1er.desemb.proy.IDIAF/04-08/AC, Contribucion al desarrollo de un manejo integrado del HLB citricos, conv-08)</t>
  </si>
  <si>
    <t>IDIAF (1er.desemb.proy.IDIAF/05-08/AC, Desarrollo tecnologias incrementar competitividad y produc. Batata, conv-08)</t>
  </si>
  <si>
    <t>TSS (Pago retenciones a empleados y aportes Coniaf mayo/10)</t>
  </si>
  <si>
    <t>Colector de Impuestos Internos (Retenc. ISR empleados mayo/10)</t>
  </si>
  <si>
    <t>IDIAF (1er.desemb.proy.IDIAF/24-08/RN, Determ. indices de sitio, herramienta seleccion uso fom.6 especies forestales, conv-08)</t>
  </si>
  <si>
    <t>UNPHU (1er.desemb.proy.unphu/32-08/RN, Introducc.tecnolog. Generacion electricidad energia renovable oceanica, conv-08)</t>
  </si>
  <si>
    <t>Cargos Bancarios septiembre/09</t>
  </si>
  <si>
    <t>Pago Nómina Septiembre/09</t>
  </si>
  <si>
    <t>Colector de Impuestos Internos (Ret.servicios profesionales y otros serv.a proveedores agosto/09)</t>
  </si>
  <si>
    <r>
      <t>Gabriel Dominguez (Viaticos viaje Bani, Gobernacion y estacion experim. frutales, IDIAF, reunion programacion Expomango/10, acompa</t>
    </r>
    <r>
      <rPr>
        <sz val="11"/>
        <rFont val="Arial"/>
        <family val="2"/>
      </rPr>
      <t>ñado de H. Guerrero02 junio/10)</t>
    </r>
  </si>
  <si>
    <t>Deposito fondos para nomina junio/10</t>
  </si>
  <si>
    <t>DEPOSITO/GASTOS OPERACIONALES, junio/10</t>
  </si>
  <si>
    <t>Ingreso para gastos de capital junio/10</t>
  </si>
  <si>
    <t>AS Muffler, Radiadores (Radiador completo vhiculo PEUGEOT Partner 2002 P-L042192)</t>
  </si>
  <si>
    <t>Wagner M. Cuello G. (apoyo 2do. Pago  transporte realizacion pasantia, U. Informatica  8 abril-8 mayo/10)</t>
  </si>
  <si>
    <t>Gabriel A. Dominguez (Viaticos viaje Mao Valverde, validacion Beauveria bassiana y Heterorhabditis spp en manejo de picudo negro en banano organico 6 mayo/10)</t>
  </si>
  <si>
    <t xml:space="preserve">Eddy Sanchez(ayuda para cubrir parte de la cirugia plexo braqueal izquierdo) </t>
  </si>
  <si>
    <t>Santo Domingo Motors (4 gomas DUNLOP vehiculo Nissan Navara 2009)</t>
  </si>
  <si>
    <t>Pago Nomina Mayo/2010</t>
  </si>
  <si>
    <t>DEPOSITO/GASTOS OPERACIONALES, Mayo/10</t>
  </si>
  <si>
    <t>Intereses s/certificados Mayo/10</t>
  </si>
  <si>
    <t>Ingreso para gastos de capital mayo/10</t>
  </si>
  <si>
    <t>RAFAEL PEREZ DUVERGE</t>
  </si>
  <si>
    <t>MIGUEL ERNESTO SILVA DE LA CRUZ</t>
  </si>
  <si>
    <t>TRANSFERENCIA MARZO Y ABRIL</t>
  </si>
  <si>
    <t>JUNTA EMPRESARIAL DOMINICANA</t>
  </si>
  <si>
    <t>DEPOSITO GASTOS PERSONAL</t>
  </si>
  <si>
    <t>ARAMFLOR ALEXANDRA DEL ORBE FILPO</t>
  </si>
  <si>
    <t>LUCIANO SANTANA</t>
  </si>
  <si>
    <t>DEPOSITOS CERTIFICADO FIN.</t>
  </si>
  <si>
    <t>CAMARA BOUTIQUE, CPOR A</t>
  </si>
  <si>
    <t>JUNIO 2008</t>
  </si>
  <si>
    <t>EMPRESA DIST. DE ELECT. DEL ESTE ,S.A.</t>
  </si>
  <si>
    <t>CESAR MONTERO</t>
  </si>
  <si>
    <t>DEPOSITO GASTOS PERSONALES JUNIO-09</t>
  </si>
  <si>
    <t>Pago Nómina Junio/09</t>
  </si>
  <si>
    <t>Eymi De Jesús A. (Repos.fondo de caja chica)</t>
  </si>
  <si>
    <t>HERNANDEZ Y HERNANDEZ</t>
  </si>
  <si>
    <t>TESORERIA DE AL SEGUIDAD SOCIAL</t>
  </si>
  <si>
    <t>31/8/07</t>
  </si>
  <si>
    <t>SEPTIEMBRE 2007</t>
  </si>
  <si>
    <t>Daniel R. Cabrera (Aporte ayuda humanitaria para gastos tratamiento de quimioterapia, padecimiento Cancer de Colon)</t>
  </si>
  <si>
    <t>ILC Office Supplies (Calculadora Sharp y material gastable)</t>
  </si>
  <si>
    <t>Dorisvetty Torres (Adelanto para gastos fiesta navidad personal 04 dic.09)</t>
  </si>
  <si>
    <t>CODETEL (Servicio Telefono, fax, internet 809 686-0750 y 809 689-9943)</t>
  </si>
  <si>
    <t>Pedro M. Rodriguez (prestamo personal)</t>
  </si>
  <si>
    <t>Leandro Mercedes (compens.salarial marzo/10, DE)</t>
  </si>
  <si>
    <t>Jose L. Aybar (Honorarios serv.event.presup. mar/10)</t>
  </si>
  <si>
    <t>Guillermo Torres (Honorarios asesor A. tematicas mar10)</t>
  </si>
  <si>
    <t>Carlos Espinal (Compens.servicios seguridad marzo10)</t>
  </si>
  <si>
    <t>Saturnino Santana (Compens. Horas extras marzo/10)</t>
  </si>
  <si>
    <t>Virgilio Consuegra (Compens.servicios seguridad mar/10)</t>
  </si>
  <si>
    <t>Rafael de Jesus Taveras (asesor Coniaf marzo/10)</t>
  </si>
  <si>
    <t>Fidelina Sena S. (Sueldo conserje correspondiente marzo/09)</t>
  </si>
  <si>
    <t>Mónica D. Rosario Nova (Sueldo conserje correspondiente marzo/09)</t>
  </si>
  <si>
    <t>Maldané Cuello E. (Compensación uso vehiculo marzo/09)</t>
  </si>
  <si>
    <t>Guillermo B. Torres Ch. (honorarios asesor areas tematicas agosto/09)</t>
  </si>
  <si>
    <t>Fidelina Sena S. (Compens.horas extras ago/09)</t>
  </si>
  <si>
    <t>Claudia Pereyra S. (Apoyo complementario maestría en Madrid agosto/09)</t>
  </si>
  <si>
    <t>Cristóbal F. Astacio R. (Serv.promocional divulgación TV "Sábado Agropecuario agosto/09)</t>
  </si>
  <si>
    <t>Santo Domingo Motors, C. Por A. ( Mantenim.45,000km al veh. Nissan Navara/09, del CONIAF)</t>
  </si>
  <si>
    <t>Santo Domingo Motors (Mantenimiento 50,000km vehiculo Nissan Navara/09)</t>
  </si>
  <si>
    <t>Universidad ISA (1er.desemb. Proy.ISA/28-08/RN "Evaluac.dos sustratos y luego mejorado bajo sistema de produccion de cultivos protegidos", conv-08)</t>
  </si>
  <si>
    <t>Cesar A. Montero (compra US$1,631.00, tasa RD$36.90 gastos viaje Colombia al CIATparticipar "Taller de Revision de lPlan de Medio Plazo y V Taller seguim.Tec. Proy.FONTAGRO, Cesar Montero y gastos de bolsillo Ing. L. Mercedes 30/5-05-6/10)</t>
  </si>
  <si>
    <t>DESECHABLES, M Y G</t>
  </si>
  <si>
    <t>EYMI YUDELKIS DE JESUS ABREU</t>
  </si>
  <si>
    <t>HELVETAS</t>
  </si>
  <si>
    <t>ISA</t>
  </si>
  <si>
    <t>BALANCE AL 1 DE JUNIO-06</t>
  </si>
  <si>
    <t>BOLSAGRO</t>
  </si>
  <si>
    <t>DEBITO CUOTA FINANCIMIENTO</t>
  </si>
  <si>
    <t>TOTAL DE CHEQUES</t>
  </si>
  <si>
    <t>GABRIEL DOMINGUEZ</t>
  </si>
  <si>
    <t>EMPRESA  DIST. DE ELECT. DEL ESTE</t>
  </si>
  <si>
    <t>DEIDAMIA A. RAMIREZ RODRIGUEZ</t>
  </si>
  <si>
    <t>COPICENTRO DIAL</t>
  </si>
  <si>
    <t>EXPOMANGO</t>
  </si>
  <si>
    <t>SATURNIMO MORILLO</t>
  </si>
  <si>
    <t>FRANCISCO ASTACIO</t>
  </si>
  <si>
    <t>TRANSFERAGRO C .POR A.</t>
  </si>
  <si>
    <t>EVENTALIA</t>
  </si>
  <si>
    <t xml:space="preserve">CECONSA </t>
  </si>
  <si>
    <t xml:space="preserve">FEDELINA SENA SEGURA </t>
  </si>
  <si>
    <t>RAFAEL LORA MERCADO</t>
  </si>
  <si>
    <t>DISTRIBUIDORA UNIVERSAL</t>
  </si>
  <si>
    <t>TECNIPISOS, S.A. (Servicio lavado, aspiracion y adorizacion de alfombra)</t>
  </si>
  <si>
    <t>26/01/05</t>
  </si>
  <si>
    <t>ENERO 2005</t>
  </si>
  <si>
    <t>27/01/05</t>
  </si>
  <si>
    <t>SOLHANLLE BONILLA</t>
  </si>
  <si>
    <t>FACTORY CXA.</t>
  </si>
  <si>
    <t>EYMI YUDESKY DE JESUS A.</t>
  </si>
  <si>
    <t>INTERESES SOBRE PRESTAMOS</t>
  </si>
  <si>
    <t>COMPANIA DOM. DE TELEFONOS</t>
  </si>
  <si>
    <t>FEDERACION INT. DE SOCIEDADES CIENTIFICAS</t>
  </si>
  <si>
    <t>AGOSTO DEL 2007</t>
  </si>
  <si>
    <t>PEDRO MIGUEL RODRIGUEZ M.</t>
  </si>
  <si>
    <t>Ofelia de Castro )Compens.uso vehiculo oct/09)</t>
  </si>
  <si>
    <t>Gabriel A. Dominguez (Compens.uso vehiculo oct/09)</t>
  </si>
  <si>
    <t>DEPOSITO CORRESP A MARZO</t>
  </si>
  <si>
    <t>CUOTA FINANC. VEHICULO</t>
  </si>
  <si>
    <t>Ofelia De Castro (Compens.uso vehiculo junio/09)</t>
  </si>
  <si>
    <t>Ofelia M. De Castro M.(Compens.uso vehiculo feb/10)</t>
  </si>
  <si>
    <t>Alejandro Gomez M.(Compens.uso vehiculo feb/10)</t>
  </si>
  <si>
    <t>Gabriel A. Dominguez (Compens. Uso vehiculo feb/10)</t>
  </si>
  <si>
    <t>Cesar A. Montero (Compens. Uso vehiculo feb/10)</t>
  </si>
  <si>
    <t>Henry A. Guerrero (Compens.uso vehiculo feb/10)</t>
  </si>
  <si>
    <t>Jose A. Nova (Compens.uso vehiculo feb/10)</t>
  </si>
  <si>
    <t>Maldane Cuello E. (Compens.uso vehiculo feb/10)</t>
  </si>
  <si>
    <t>Patria Martinez A. (Compens. Uso vehiculo fe/10)</t>
  </si>
  <si>
    <t>Eddy's Tours (Seguro viaje Ing.L.Mercedes participar reunion OIRS, San Salvador 14 al 16 mayo/09)</t>
  </si>
  <si>
    <t>BALANCE ANTERIOR</t>
  </si>
  <si>
    <t>AYUNTAMAIENTO DEL DISTRITO NACIONAL</t>
  </si>
  <si>
    <t>EMPRESA DIST. DE ELECTRICIDAD DEL ESTE</t>
  </si>
  <si>
    <t>CARY Industrial (Material limpieza e higiene uso oficina)</t>
  </si>
  <si>
    <t>Cristóbal F.Astacio (serv.promocion y divulg.feb.09)</t>
  </si>
  <si>
    <t>DESECHABLES,M.G. C.POR.A.</t>
  </si>
  <si>
    <t>CEFERINO LEBRON</t>
  </si>
  <si>
    <t>MAYLEN JOSEFINA  RAMIREZ</t>
  </si>
  <si>
    <t>INTERESES MES DE SEPTIEMBRE</t>
  </si>
  <si>
    <t>DEPOSITO MES SEPTIEMBRE</t>
  </si>
  <si>
    <t>DESECHABLES,M &amp; G, C.PORA.</t>
  </si>
  <si>
    <t>Seguros Universal (Poliza Seguro vehículo de Gabriel Dominguez)</t>
  </si>
  <si>
    <t>CONSEJO NACIONAL DE INVESTIGACIONES</t>
  </si>
  <si>
    <t>AGROPECUARIAS Y FORESTALES</t>
  </si>
  <si>
    <t>BALANCE AL 2 DE OCTUBRE/2006</t>
  </si>
  <si>
    <t>Seguros Universal (Pago s.vida empleados marzo09)</t>
  </si>
  <si>
    <t>Devolucion cheque 7799Luis Emilio Sanchez</t>
  </si>
  <si>
    <t>Alejandro Gómez (compens. uso vehiculo marzo/09)</t>
  </si>
  <si>
    <t>BALANCE AL 1 DE MAYO-2006</t>
  </si>
  <si>
    <t>TESORERIA DE SEGURIDAD SOCIAL</t>
  </si>
  <si>
    <t>EDITORAL AA</t>
  </si>
  <si>
    <t>COLECTOR DE INPUESTOS INTERNOS</t>
  </si>
  <si>
    <t xml:space="preserve">V &amp; F MOTOR'S (Prestamo financ. Vehiculo Suzuki Grand Vitara 4x4 año 2000, a Maldane Cuello) </t>
  </si>
  <si>
    <t>22/11/05</t>
  </si>
  <si>
    <t>DIOGENES MACIA CORPORAN</t>
  </si>
  <si>
    <t>GLADIS SUERO FORTUNA</t>
  </si>
  <si>
    <t>23/11/05</t>
  </si>
  <si>
    <t>23/01/09</t>
  </si>
  <si>
    <t>PAGO NOMINA ENERO 2009</t>
  </si>
  <si>
    <t>P Y N</t>
  </si>
  <si>
    <t>LA BOLSA AGROEMPRESARIAL DE LA REP.DOM.</t>
  </si>
  <si>
    <t>ALIMENTOS Y TECNOLOGIAS (ALIMENTEC S.A.)</t>
  </si>
  <si>
    <t>FUNDACION AGRICULTURA Y MEDIO AMBIENTE</t>
  </si>
  <si>
    <t>IDEAN</t>
  </si>
  <si>
    <t>NANCY MARTE</t>
  </si>
  <si>
    <t>EMPRESA DISTRIBUIDORA DEL ESTE,S.A.</t>
  </si>
  <si>
    <t>Deposito fondos para nomina abril/10</t>
  </si>
  <si>
    <t>ERIKGAS (Saldo fact.7968, Consumo combustible 02-23 nov.2009)</t>
  </si>
  <si>
    <t>Robinson Nuñez D. (Salario chofer D.Ejecutivo, 14 dias del 10-25 nov./09,.sustituir a Saturnino Santana)</t>
  </si>
  <si>
    <t>BANCO  DE RESERVAS</t>
  </si>
  <si>
    <t>EDDY TOURS</t>
  </si>
  <si>
    <t>CARY INDUSTRIAL,C . POR A.</t>
  </si>
  <si>
    <t>EDEESTE (Consumo energia elec.nov./09)</t>
  </si>
  <si>
    <t>Jose A. Nova(Viaticos viaje Los Dajaos, Jarabacoa reunion, Ing. H. Jimenez relac.proy.IDIAF/041-05/RN, 15 dic/09)</t>
  </si>
  <si>
    <t>Maldane Cuello E. (Viaticos viaje Los Dajaos, Jarabacoa reunion con Ing. H. Jimenez relacionado proy.IDIAF/041-05/RN, 15 dic/09)</t>
  </si>
  <si>
    <t>Pago Regalia Pascual año 2009</t>
  </si>
  <si>
    <t>Cargos Bancarios diciembre/09</t>
  </si>
  <si>
    <t>SUPLIDORA ALONZO</t>
  </si>
  <si>
    <t>ABASTO &amp; SERVICIO (Saldo 20% compra camara digital y video, Sony, formato DVCAM, mod. HVR-V1N y sus accesorios)</t>
  </si>
  <si>
    <t>INTERESES SOBRE CERTIFICADOS dic.09</t>
  </si>
  <si>
    <t>CONIAF RELACION CHEQUES 2010</t>
  </si>
  <si>
    <t>ENERO DEL 2010</t>
  </si>
  <si>
    <t>Balance inicial al 01 de enero  2010</t>
  </si>
  <si>
    <t>CARGOS POR SERVICIOS</t>
  </si>
  <si>
    <t>PAGO DE NOMINA</t>
  </si>
  <si>
    <t>14/2/05</t>
  </si>
  <si>
    <t>14/02/05</t>
  </si>
  <si>
    <t>15/2/05</t>
  </si>
  <si>
    <t>CODIMA C.POR A.</t>
  </si>
  <si>
    <t>AYUNTAMIENTO DEL DISTRITO NAC.</t>
  </si>
  <si>
    <t>18/02/05</t>
  </si>
  <si>
    <t>ABRIL DEL 2010</t>
  </si>
  <si>
    <t>Balance inicial al 01 de abril  2010</t>
  </si>
  <si>
    <t>Ingreso para gastos de capital abril/10</t>
  </si>
  <si>
    <t>Intereses s/certificados abril/10</t>
  </si>
  <si>
    <t>Perfiles y Competencias (curso "Desarrollo integral para secretarias y asistentes y apoyo personal administrativo, S. Mejia y E. Y. de Jesus)</t>
  </si>
  <si>
    <t>IDIAF (Aporte a Feria Expomango apoyar la parte técnica a extens. Y produc.)</t>
  </si>
  <si>
    <t>BANCO</t>
  </si>
  <si>
    <t>Maldané Cuello E. (Pago dif. Salario feb./09)</t>
  </si>
  <si>
    <r>
      <t>Robinson Nu</t>
    </r>
    <r>
      <rPr>
        <sz val="11"/>
        <rFont val="Times New Roman"/>
        <family val="1"/>
      </rPr>
      <t>ñ</t>
    </r>
    <r>
      <rPr>
        <sz val="11"/>
        <rFont val="Arial"/>
        <family val="2"/>
      </rPr>
      <t>ez D. (viaticos viaje a Puerto Plata , chofer D. Ejecutivo 10-11 feb/10)</t>
    </r>
  </si>
  <si>
    <t>CEDAF/AVANCE ADENDA NOTARIAL</t>
  </si>
  <si>
    <t>DEPOSITO GASTOS DE OPERACIONAL</t>
  </si>
  <si>
    <t>GUILLERMO BENJAMIN CHESTARO</t>
  </si>
  <si>
    <t>6172</t>
  </si>
  <si>
    <t>CUOTA PRESTAMOS FINANCIMIENTOS</t>
  </si>
  <si>
    <t>6173</t>
  </si>
  <si>
    <t>6174</t>
  </si>
  <si>
    <t>6175</t>
  </si>
  <si>
    <t>6176</t>
  </si>
  <si>
    <t>6177</t>
  </si>
  <si>
    <t>6178</t>
  </si>
  <si>
    <t>6179</t>
  </si>
  <si>
    <t>6180</t>
  </si>
  <si>
    <t>6181</t>
  </si>
  <si>
    <t>6182</t>
  </si>
  <si>
    <t>6183</t>
  </si>
  <si>
    <t>LAVE, S.A (bandeja p/teclado escritorio U. C. Modernas US$80.96 tasa RD$36.33)</t>
  </si>
  <si>
    <t>Seguros Universal (Seguro de vida empleados Feb/10)</t>
  </si>
  <si>
    <t>Colector de Impuestos Internos (Retenc.servic. profesionales y otros serv.a proveed., enero/10)</t>
  </si>
  <si>
    <t>Colector de Impuestos Internos (Pago 5% serv.a proveedores y 10% serv. profesionales)</t>
  </si>
  <si>
    <t>Adonni E. Gonzalez (materiales y repacion puerta corrediza oficina Direccion Ejecutiva)</t>
  </si>
  <si>
    <t>Jose de Jesus Nuñez M. (Honorarios profesionales legalizacion 7 contratos convoc.2008, investigaciones)</t>
  </si>
  <si>
    <t>Jose Antonio Nova (aporte imprevisto a viaje al ISA y S. J. de as Matas. Al taller de invest. Forestal de paises de caribe. Abril/09</t>
  </si>
  <si>
    <t>INGRESOS SOBRE CERTIFICADOS</t>
  </si>
  <si>
    <t>AGOSTO 2008</t>
  </si>
  <si>
    <t>GR Electric (Materiales electricos y mano de obra reparac.electrica en la parte exterior del edificio que conduce al contador)</t>
  </si>
  <si>
    <t>LUIS E. SUAREZ</t>
  </si>
  <si>
    <t>CARY INDUSTRIAL ,C POR A.</t>
  </si>
  <si>
    <t>DEPOSITO DEVOLUCION PROPUESTA</t>
  </si>
  <si>
    <t>HENRY ANTONIO GUERRERO</t>
  </si>
  <si>
    <t>RAFAELA A. LORA MERCADO/COMPENSACION</t>
  </si>
  <si>
    <t>CARLOS ESPINAL/SUELDO</t>
  </si>
  <si>
    <t>VIRGILIO CONSUEGRA/SUELDO</t>
  </si>
  <si>
    <t>JOSE LUIS AYBAR/HONORARIOS</t>
  </si>
  <si>
    <t>MONICA D. ROSARIO NOVA/SUELDOS</t>
  </si>
  <si>
    <t>FIDELINA SENA SEGURA/SUELDO</t>
  </si>
  <si>
    <t>MONICA D. ROSARIO NOVA/COMP. PASAJE</t>
  </si>
  <si>
    <t>FIDELINA SENA SEGURA/COMP.PASAJE</t>
  </si>
  <si>
    <t>DEPOSITOS GASTOS OPERACIONALES</t>
  </si>
  <si>
    <t>RAMON A. VILLAVERDE GOMEZ</t>
  </si>
  <si>
    <t>EMPRESA DIST. DE ELECTRIC. DEL ESTE</t>
  </si>
  <si>
    <t>EDDYS TOURS</t>
  </si>
  <si>
    <t>SATURNINO SANTANA URIBE/COMP.PASAJE</t>
  </si>
  <si>
    <t>MAYO DEL 2009</t>
  </si>
  <si>
    <t>Pago Nómina AbrilL 2009</t>
  </si>
  <si>
    <t>Balance inicial al 01 de Mayo  2009</t>
  </si>
  <si>
    <t>Máximo Popa Contreras (viáticos participar capacitac. A Guadalupe del 03-24 mayo/09</t>
  </si>
  <si>
    <t>Colector Impuestos Internos (Pago retenc.impuestos sobre sueldos empleados, abril/09)</t>
  </si>
  <si>
    <t>ERIKGAS (Consumo combustible ultima semana abril/09</t>
  </si>
  <si>
    <t>CEDAF(Cubrir gastos  convenio Form.RR:HH Maestría)</t>
  </si>
  <si>
    <t>ERIKGAS (Saldo 37% fact. Consumo combustible semana 28 sept.-05 octubre/09)</t>
  </si>
  <si>
    <t>Pedro M. Rodríguez (Apoyo realizar curso A+ Técnico en Hardware y Software)</t>
  </si>
  <si>
    <t>Pedro M. Rodríguez (reemb.compra 25 galones gas propano p/cocina)</t>
  </si>
  <si>
    <t>PAGO NOMINA MAYO 2009</t>
  </si>
  <si>
    <t>TURINTER (Pasaje aereo sr. Maximo Popa a Isla Guadalupe, capacitación)</t>
  </si>
  <si>
    <t>ERIKGAS (Consumo combusti. 27 ABRIL-25 MAYO/09</t>
  </si>
  <si>
    <t>Jose de J. Núñez (Honorarios profes. Legaliz. contratos (6) consultores, eval.  Prop. conv.2008 y uno (1) asesor)</t>
  </si>
  <si>
    <t>Colector de Impuestos Internos (Pago retenc.impuestoss/sueldos empleados mayo/09</t>
  </si>
  <si>
    <t>TSS (Pago retenc. Empleadosy aporte CONIAF SFS/S.SCOIAL)</t>
  </si>
  <si>
    <t>Henry A. Guerrero (Viáticos viaje Matanzas, Baní, seguim.proy. Invest. mango)</t>
  </si>
  <si>
    <t>Cary Industrial (Material limpieza)</t>
  </si>
  <si>
    <t>6335</t>
  </si>
  <si>
    <t>GABRIEL ANT. DOMINGUEZ</t>
  </si>
  <si>
    <t>6336</t>
  </si>
  <si>
    <t>6337</t>
  </si>
  <si>
    <t>EMPRESA DIST. DEL ESTE.S.A.</t>
  </si>
  <si>
    <t>JUNA CHALAS</t>
  </si>
  <si>
    <t>TODO CARRO JL.CPOR A.</t>
  </si>
  <si>
    <t>MONICA D. ROSARIO</t>
  </si>
  <si>
    <t>INES AMELIA DE LA ALTA. BRIOSO</t>
  </si>
  <si>
    <t>SATURNINO SNATANA</t>
  </si>
  <si>
    <t>Francisco Morel (compensación salarial, Auditor Interno, marzo/09)</t>
  </si>
  <si>
    <t>Rafael A. Lora M. (Compensación salarial asistente unidad Medio Ambiente marzo/09</t>
  </si>
  <si>
    <t>Jose A. Nova (viaticos SJOCoa</t>
  </si>
  <si>
    <t>GABRIEL ANTONIO DOMINGUEZ RAMIREZ/VIETA</t>
  </si>
  <si>
    <t>DIOGENES MACIAS CORPORAN/VIETA</t>
  </si>
  <si>
    <t>Saturnino Santana U. (Préstamo personal)</t>
  </si>
  <si>
    <t>Pedro Miguel Rodríguez (reembolso compra lampara, tornillos y tarugos y mano obra instal.lampara ofic.evaluac.y seguim.)</t>
  </si>
  <si>
    <t>HERNANDEZ&amp; HERNANDEZ,ABOGADO</t>
  </si>
  <si>
    <t>6320</t>
  </si>
  <si>
    <t>6321</t>
  </si>
  <si>
    <t>BANCO SCOTIABANK</t>
  </si>
  <si>
    <t>6322</t>
  </si>
  <si>
    <t>6323</t>
  </si>
  <si>
    <t>6324</t>
  </si>
  <si>
    <t>6325</t>
  </si>
  <si>
    <t>6326</t>
  </si>
  <si>
    <t>6327</t>
  </si>
  <si>
    <t>6328</t>
  </si>
  <si>
    <t>MARZO 2008</t>
  </si>
  <si>
    <t>6329</t>
  </si>
  <si>
    <t>6330</t>
  </si>
  <si>
    <t>6331</t>
  </si>
  <si>
    <t>FAMA</t>
  </si>
  <si>
    <t>6332</t>
  </si>
  <si>
    <t>6333</t>
  </si>
  <si>
    <t>6334</t>
  </si>
  <si>
    <t>Ingreso fondo para Nómina Octubre/09</t>
  </si>
  <si>
    <t>Ingreso fondo para Nómina Noviembre/09</t>
  </si>
  <si>
    <t>Ayuntamiento Distrito Nacional (Serv. Basura nov.09)</t>
  </si>
  <si>
    <t>Jose A. Nova (Viaticos viaje San Juan de la Maguana, Taller Identif.proy.Binacional Artibonito,25-26nov.09)</t>
  </si>
  <si>
    <t>Seguros Universal (Poliza S. Vida empleados mayo/09)</t>
  </si>
  <si>
    <t>EMPRESA DITRUIBUIDORA DE ELECTRICIDAD DEL ESTE</t>
  </si>
  <si>
    <t>6216</t>
  </si>
  <si>
    <t>DIFUSION AGROPECUARIA INTERNACIONAL</t>
  </si>
  <si>
    <t>6217</t>
  </si>
  <si>
    <t>6218</t>
  </si>
  <si>
    <t>6219</t>
  </si>
  <si>
    <t>6220</t>
  </si>
  <si>
    <t>6221</t>
  </si>
  <si>
    <t>6222</t>
  </si>
  <si>
    <t>Colector de Impuestos Internos (Retención impuesto s/renta sueldo empleados, marzo/09</t>
  </si>
  <si>
    <t>Virgilio Consuegra (Dieta especial servicios de seguridad, abril/09)</t>
  </si>
  <si>
    <t>Ofelia de Castro (compensacion por uso del vehículo) corresp. Abril/09</t>
  </si>
  <si>
    <t>Henry A. Guerrero (compens.uso vehiculo dic./09)</t>
  </si>
  <si>
    <t>Maldane Cuello E. (compens.uso vehiculo dic./09)</t>
  </si>
  <si>
    <t>Patria Martinez A. E. (compens.uso vehiculo dic./09)</t>
  </si>
  <si>
    <t>Pago Nomina marzo 2010</t>
  </si>
  <si>
    <t>Edward Melendez (Librero 30x36"x14 profundidad Unidad Alta Tecnologia)</t>
  </si>
  <si>
    <t>ILC Office Supplies (Mat.ofic. papel bond, lapiceros, lapiz carbon, clips, carpetas, separadores, cinta Epson, etc.)</t>
  </si>
  <si>
    <t>Griselda Montas (Serv.Buffet navideño, para almuerzo comite tecnico CONIAF, 16 DIC.09)</t>
  </si>
  <si>
    <t>PAGO NOMINA MES DIC. 07</t>
  </si>
  <si>
    <t>INGRESOS GASTOS DE PERSONAL</t>
  </si>
  <si>
    <t>6197</t>
  </si>
  <si>
    <t>6198</t>
  </si>
  <si>
    <t>6199</t>
  </si>
  <si>
    <t>6200</t>
  </si>
  <si>
    <t>6201</t>
  </si>
  <si>
    <t>IDIAF/REEMBOLSO POLIZA SEGURO INVEST.</t>
  </si>
  <si>
    <t>Deidamia A. Ramírez (Honorarios profesion.asesora Unidad Combate a la Pobreza 15 abril-15 mayo/09)</t>
  </si>
  <si>
    <t>Luis Castelle (pago conexión luz 220v compresor aire acondicionado)</t>
  </si>
  <si>
    <t>TRICOM (pago celular no,809 301 2620 uso Ing.L.Mercedes feb09)</t>
  </si>
  <si>
    <t>CODETEL (Serv.tel. no.809 686 0750/689-9943, fax, internet feb09)</t>
  </si>
  <si>
    <t>ILC OFFICE SUPPLIES (Toner impresora, sobres manila y folders)</t>
  </si>
  <si>
    <t>28/12/05</t>
  </si>
  <si>
    <t>28/12/06</t>
  </si>
  <si>
    <t>28/12/07</t>
  </si>
  <si>
    <t>28/12/08</t>
  </si>
  <si>
    <t>BANCO DE RESERVAS/PAGO PRESTAMOS VILLA</t>
  </si>
  <si>
    <t>28/12/09</t>
  </si>
  <si>
    <t>P &amp; N COMERCIAL,S.A.</t>
  </si>
  <si>
    <t>VIRGILIO CONSUERGRA</t>
  </si>
  <si>
    <t>CLAUDIO ISASIAS RAMIREZ</t>
  </si>
  <si>
    <t>DEPOSITO GASTOS DE PERSONAL</t>
  </si>
  <si>
    <t>GABRIEL ANT. DOMINGUEZ RAMIREZ</t>
  </si>
  <si>
    <t>EXPO GRAPHIK</t>
  </si>
  <si>
    <t>AYUNTAMIENTO DEL DITRITO NACIONAL</t>
  </si>
  <si>
    <t>Delta Comercial (Avance 20% financ.vehiculo Toyota Corolla año 2009 para Enc.Administrativa</t>
  </si>
  <si>
    <t>CUOTA DE PRESTAMOS</t>
  </si>
  <si>
    <t>INSTITUTO POSTAL DOMINICANAO</t>
  </si>
  <si>
    <t>DICIEMBRE 2007</t>
  </si>
  <si>
    <t>COMPANIA DOMINICANA DE TELEFONO,CPORA.</t>
  </si>
  <si>
    <t>EIMY DE JESUS</t>
  </si>
  <si>
    <t>DESDE AQUI HASTA 6145 CK NULO</t>
  </si>
  <si>
    <t>TRANSFERENCIA INGRIS SUERO</t>
  </si>
  <si>
    <t>6146</t>
  </si>
  <si>
    <t>6147</t>
  </si>
  <si>
    <t>6148</t>
  </si>
  <si>
    <t>6149</t>
  </si>
  <si>
    <t>6150</t>
  </si>
  <si>
    <t>6151</t>
  </si>
  <si>
    <t>6152</t>
  </si>
  <si>
    <t>LA CASA DE LA PAELLA</t>
  </si>
  <si>
    <t>6153</t>
  </si>
  <si>
    <t>6154</t>
  </si>
  <si>
    <t>6155</t>
  </si>
  <si>
    <t>6156</t>
  </si>
  <si>
    <t>6157</t>
  </si>
  <si>
    <t>6158</t>
  </si>
  <si>
    <t>6159</t>
  </si>
  <si>
    <t>6160</t>
  </si>
  <si>
    <t>6161</t>
  </si>
  <si>
    <t>6162</t>
  </si>
  <si>
    <t>6163</t>
  </si>
  <si>
    <t>6164</t>
  </si>
  <si>
    <t>6165</t>
  </si>
  <si>
    <t xml:space="preserve"> EYMI YUDESKY DEL JESUS ABREU</t>
  </si>
  <si>
    <t>6166</t>
  </si>
  <si>
    <t>6167</t>
  </si>
  <si>
    <t>SEMARENA</t>
  </si>
  <si>
    <t>ERIKGAS(consumo de combustibles factura 10228 del 30/04 AL 10/05/10))</t>
  </si>
  <si>
    <t>HOTEL SANTO DOMINGO</t>
  </si>
  <si>
    <t>BANCO RESERVAS</t>
  </si>
  <si>
    <t>ATAJO (Insercion publicidad institucional contraportada revista)</t>
  </si>
  <si>
    <t>Jose A. Nova (Viaticos viaje a U.ISA reunion ajustar presupuesto y cronograma de activ. Proy.ISA/026-08/RRNN e ISA/025-08/RRNN)</t>
  </si>
  <si>
    <t>Carlos Espinal (Regalia pascual año 2009)</t>
  </si>
  <si>
    <t>Virgilio Consuegra (Regalia pascual año 2009)</t>
  </si>
  <si>
    <t>Ricardo Wagner (Saldo 50% impresión folletos p/Feria Agropecuaria del 21 al 29 marzo 2009)</t>
  </si>
  <si>
    <t>Ricardo Wagner (Saldo 50%  video animado 10 minutos p/Feria Agropecuaria del 21 al 29 marzo 2009)</t>
  </si>
  <si>
    <t>VIVAR C X A RAINBOW</t>
  </si>
  <si>
    <t>CEDAF/5TO APORTE ADENDA NOTARIAL</t>
  </si>
  <si>
    <t>ARMERIA JARG</t>
  </si>
  <si>
    <t>Guillermo B. Torres Chestaro (Honorarios Profesionales asesor areas temáticas, mayo/09)</t>
  </si>
  <si>
    <t>Rafael de Jesús Taveras G. (Honorarios Profesionales asesor CONIAF, mayo/09)</t>
  </si>
  <si>
    <t>MAINOGRAF (Confección tarjetas presentación Director Ejecutivo y Asist.Unidad MA)</t>
  </si>
  <si>
    <t>Gabriel A. Dominguez (Compens.uso vehiculo, dic./09)</t>
  </si>
  <si>
    <t>JUANA MUNOZ QUEZADA</t>
  </si>
  <si>
    <t>FUMIGADORA ANNETY,S.A</t>
  </si>
  <si>
    <t>WIMEN OMAR FUNG CARIDAD</t>
  </si>
  <si>
    <t>17/2/05</t>
  </si>
  <si>
    <t>P &amp; N. COMERCIAL, S.A.</t>
  </si>
  <si>
    <t>18/2/05</t>
  </si>
  <si>
    <t>JUAN EVERTSZ</t>
  </si>
  <si>
    <t>21/02/05</t>
  </si>
  <si>
    <t>21/2/05</t>
  </si>
  <si>
    <t>22/02/05</t>
  </si>
  <si>
    <t>CODETEL (serv.telefono 806-686-0750/689-9943, tax e internet correspondiente a nov.09)</t>
  </si>
  <si>
    <t>Jose Antonio Nova (viaticos Universidad ISA, el 27/03/10)</t>
  </si>
  <si>
    <t>UAFAM (Ultimo desemb.proy.009-05/RN, "Desarrollo Sist. local pago, serv.Ambientales, río Guanajuma, Jarabacoa)</t>
  </si>
  <si>
    <t>Sandra I. Mejia (Compens.transporte nov./09)</t>
  </si>
  <si>
    <t>CECOMSA (Compra Computadora DELL y Monitor 17" y 2 UPSCDP 500VA B-UPR505)</t>
  </si>
  <si>
    <t>ILC OFFICE SUPPLIES</t>
  </si>
  <si>
    <t>MAINOGRAF</t>
  </si>
  <si>
    <t>SEGUROS UNIVERSAL/SALDO Seguro Camioneta)</t>
  </si>
  <si>
    <t>ERIKGAS (cons. combust.1ra.y 2da. Quincena feb09)</t>
  </si>
  <si>
    <t>Sandy Import (Cover asientos y lona c/broche veh.Nissan Navara)</t>
  </si>
  <si>
    <t>Banco de Reservas (cuotas prest. empleados feb09)</t>
  </si>
  <si>
    <t>Luis Castelle (compra y cambio transformador lamp.)</t>
  </si>
  <si>
    <t>Claudia Pereyra S.(aporte complem.maestria España)</t>
  </si>
  <si>
    <t>Rafael de J. Taveras G.(Honorarios prof. asesor ene09)</t>
  </si>
  <si>
    <t>Rafael de J. Taveras G.(Honorarios prof. asesor feb09)</t>
  </si>
  <si>
    <t>Gabriel A. Dominguez(Víaticos proy.Crianza Patos)</t>
  </si>
  <si>
    <t>Colector de Impuestos Internos (Retenc.ITBIS enero/10)</t>
  </si>
  <si>
    <t>José A. Nova (Compens.uso vehículo agosto/09)</t>
  </si>
  <si>
    <t>Maldané Cuello E. (Compens.uso vehiculo agosto/09)</t>
  </si>
  <si>
    <t>Patria Martínez A. (Compens.uso vehículo agosto/09)</t>
  </si>
  <si>
    <t>Balance inicial al 01 de Agosto 2009</t>
  </si>
  <si>
    <t>DEPOSITO /GASTOS OPERACIONES, Julio -09</t>
  </si>
  <si>
    <t>Pago Nómina Agosto/09</t>
  </si>
  <si>
    <t>Eymi Yudesky De Jesús (Bono almuerzo 03-31 agosto/09 21 días laborables)</t>
  </si>
  <si>
    <t>CODETEL (Servicio Telefono, fax, internet 809-686-0750 y 809-689-9943 JULIO/09)</t>
  </si>
  <si>
    <t>ARS HUMANO (seguromedico empleados agosto/09)</t>
  </si>
  <si>
    <t>ERIKGAS (Saldo 30% consumo combustible del 27 julio al 03 de agosto/09</t>
  </si>
  <si>
    <t>Cargos Bancarios agosto/09</t>
  </si>
  <si>
    <t>CONIAF RELACION CHEQUES NOVIEMBRE 2004</t>
  </si>
  <si>
    <t>Fecha</t>
  </si>
  <si>
    <t>No.CK</t>
  </si>
  <si>
    <t>PAGO PRESTAMOS BANCO RESERVAS</t>
  </si>
  <si>
    <t xml:space="preserve">Beneficiarios </t>
  </si>
  <si>
    <t>Juan A. Oscar Hernández (Compensación uso vehículo mayo/09)</t>
  </si>
  <si>
    <t>Diogenes Macías C. (Compens.uso vehículo mayo/09)</t>
  </si>
  <si>
    <t>José A. Nova (Compens. Uso vehículo mayo/09)</t>
  </si>
  <si>
    <t>Mandané Cuello E. (Compens. Uso vehículo mayo/09)</t>
  </si>
  <si>
    <t>Fidelina Sena S. (Regalia pascual año 2009)</t>
  </si>
  <si>
    <t>CLAUDIA SANTOS</t>
  </si>
  <si>
    <t>AUTO AIRE HAROL'S</t>
  </si>
  <si>
    <t>CARY INDUSTRIAL,C POR A.</t>
  </si>
  <si>
    <t>PAGO NOMINA AGOSTO/07</t>
  </si>
  <si>
    <t>CUOTA PRESTAMOS FINANC. VEH,</t>
  </si>
  <si>
    <t>ARS HUMANO (seguromedico empleados julio/09)</t>
  </si>
  <si>
    <t>Sergio Villar (serv.reparación portabombillos 5 lamparas flouresc.y cambio 10 bombillos)</t>
  </si>
  <si>
    <t>Dorisvetty Torres (reemb.gastos picaderas y bebidas, flores, bienvenida fiesta navidad y conf.prensa convoc.2008)</t>
  </si>
  <si>
    <t>Royal Lavanderia (Lavado manteles ofic.)</t>
  </si>
  <si>
    <t>Edward Melendez (Pago 40% materiales e instalacion panel divisor madera y cristal area de Auditoria)</t>
  </si>
  <si>
    <t>DICIEMBRE DEL 2009</t>
  </si>
  <si>
    <t>Balance inicial al 01 de Diciembre 2009</t>
  </si>
  <si>
    <t>Ramon Rivera Payano (Pago pasadia Isla Saona para secretarias 3 del Coniaf y 4 de la SEA, con motivo del Dia de la Secretaria, a celebrarse el 01 mayo/10</t>
  </si>
  <si>
    <t>DEPOSITO/GASTOS OPERACIONALES, Abril/10</t>
  </si>
  <si>
    <t>Patria Martinez A. (Reembolso camara Sony Alpha A200K, 10.2MP, digital y sus accesorios, efectuada via interned)</t>
  </si>
  <si>
    <t>TSS (Retenc.s.social y SFS y contrib.CONIAF nov.09)</t>
  </si>
  <si>
    <t>CEDAF (Ejec.3 cursos continuidad  Producc.bajo ambiente controlado, capacitar a 90 productores)</t>
  </si>
  <si>
    <t>SEGUROS UNIVERSAL (S. vida empleados agosto/09)</t>
  </si>
  <si>
    <t>Gabriel  Dominguez ( Compens. Uso vehiculo, sept-09)</t>
  </si>
  <si>
    <t>Cesar A. Montero R. (Compens. uso vehiculo, sept-09 )</t>
  </si>
  <si>
    <t>Henry A. Guerrero (Compens.uso vehiculo, sept-09)</t>
  </si>
  <si>
    <t>Juan A. Oscar Hernandez Peguero (Compens. uso vehiculo, sept-09)</t>
  </si>
  <si>
    <t>Jose Antonio Nova (Compens. Uso vehiculo, Sept-09 )</t>
  </si>
  <si>
    <t>ARS-HUMANO (Pago seguro medico poliza 96-95-0044682 empleados marzo/10)</t>
  </si>
  <si>
    <t>Seguros Universal (Seguro de vida empleados mar/10)</t>
  </si>
  <si>
    <t>Colector de Impuestos Internos (Retenc.ITBIS, feb./09)</t>
  </si>
  <si>
    <t>Colector de Impuestos Internos (Retenc.servicios profesionales y otros servicios a proveedores, feb10)</t>
  </si>
  <si>
    <t>Jose A. Rafael Nova V. (Compens./uso vehiculo, may/10)</t>
  </si>
  <si>
    <t>Henry A. Guerrero P. (Compens./uso vehiculo, mayo/10)</t>
  </si>
  <si>
    <t>Gabriel A. Dominguez (Compens./uso vehiculo, may/10)</t>
  </si>
  <si>
    <t>Alejandro Gomez (Compens./uso vehiculo, may/10)</t>
  </si>
  <si>
    <t>Ofelia De Castro (Compens./uso vehiculo, may/10)</t>
  </si>
  <si>
    <t>Seguro Banreservas (50% Renov.seguro Edificio Mobiliario y Equipos electronicos)</t>
  </si>
  <si>
    <t>Maldane Cuello. (Compens./uso vehiculo, mayo/10)</t>
  </si>
  <si>
    <t>Patria Martinez A.. (Compens./uso vehiculo, mayo/10)</t>
  </si>
  <si>
    <t>Cesar A. Montero (Compens./uso vehiculo, mayo/10)</t>
  </si>
  <si>
    <t>Mónica D. Rosario (Compens.horas extras, julio/09)</t>
  </si>
  <si>
    <t>6311</t>
  </si>
  <si>
    <t>6312</t>
  </si>
  <si>
    <t>6313</t>
  </si>
  <si>
    <t>6314</t>
  </si>
  <si>
    <t>INTERESESS SOBRE CERTIFICADO</t>
  </si>
  <si>
    <t>6315</t>
  </si>
  <si>
    <t>MIGUEL ANTONIO FRIAS</t>
  </si>
  <si>
    <t>6316</t>
  </si>
  <si>
    <t>6317</t>
  </si>
  <si>
    <t>6318</t>
  </si>
  <si>
    <t>CECOMSA (Pendriver 4GB, MEMORIA DDR2- 1GB)</t>
  </si>
  <si>
    <t>TSS (pago retenciones empleados y aporte CONIAF seg.social feb09)</t>
  </si>
  <si>
    <t>DEIDAMIAA. RAMIREZ DE RODRIGUEZ /SUELDOS</t>
  </si>
  <si>
    <t>CAASD/PAGO DE AGUA</t>
  </si>
  <si>
    <t>LEANDRO M. MERCEDES/SUELDOS</t>
  </si>
  <si>
    <t>Carmen Luz Nuñez(servicio Tasación local oficina  CONIAFC/Félix María del Monte No.8, Gazcue SD)</t>
  </si>
  <si>
    <t>Rafael de Jesús Taveras G. (serv.profesionales asesor CONIAF, marzo/09)</t>
  </si>
  <si>
    <t>Leandro M. Mercedes (Compensación salarial Director Ejecutivo, marzo/09)</t>
  </si>
  <si>
    <t>Gabriel A. Domínguez (Viaticos viaje Bonao, participar dia de campo)</t>
  </si>
  <si>
    <t>Cesar A. Montero (Viaticos viaje Bonao, participar dia de campo)</t>
  </si>
  <si>
    <t>José A. Nova (Viáticos viaje a Bani participar actividades programadas jornada Expomango 19junio/09)</t>
  </si>
  <si>
    <t>Alejandro Gómez (Viáticos viaje a Bani participar actividades programadas jornada Expomango 19junio/09)</t>
  </si>
  <si>
    <t>Leandro Mercedes (Compens.salarial julio/09)</t>
  </si>
  <si>
    <t>EDITORA BUHO,C.POR A.</t>
  </si>
  <si>
    <t>ATAJO (Serv. Inserción publicidad en la portada de cierre No.012-09)</t>
  </si>
  <si>
    <t>DEPOSITO /GASTOS OPERACIONES, JUNIO -09</t>
  </si>
  <si>
    <t>EYMI YUDESKI DE JESUS/REP.CAJA CHICA</t>
  </si>
  <si>
    <t>CEDAF/PAGO ACUERDO</t>
  </si>
  <si>
    <t>TRICOM/PAGO TELEF.CELULAR</t>
  </si>
  <si>
    <t>AYUNTAMIENTO DITRITO NACIONAL/BASURA</t>
  </si>
  <si>
    <t xml:space="preserve">       TOTAL CK</t>
  </si>
  <si>
    <t>Saturnino Santana U. (Prestamo personal descontar del salario en 18 cuotas, RD$1,700.00)</t>
  </si>
  <si>
    <t>Sandra I. Mejia (Reposicion fondo caja chica)</t>
  </si>
  <si>
    <t>ABM (Reparacion fotocop.canon NP-7210)</t>
  </si>
  <si>
    <t>Cristobal Fco. Astacio (Serv.promoc.y divulg.a la opinion publica, "Sabado Agropecuarias", TV, Feb/10)</t>
  </si>
  <si>
    <t>Rafael Olmedo Vasquez (serv.promoc.y divulgacion Progr.radial sabados 8-9 am "Conuco Digital", feb/10)</t>
  </si>
  <si>
    <t>ERIKGAS (consumo combustible del 15-22 feb/10, fact.9216)</t>
  </si>
  <si>
    <t>ADN (servicio recogida basura, feb/10)</t>
  </si>
  <si>
    <t>Pedro M. Rodriguez (Horas extras chofer adm. Enero/10)</t>
  </si>
  <si>
    <t>Pedro M. Rodriguez (Horas extras chofer adm. Feb/10)</t>
  </si>
  <si>
    <t>Servio Arismendi Rodriguez (Serv.promoc.y Divulg. Progr. radial am "Vida y Ambiente" feb/10)</t>
  </si>
  <si>
    <t>INTERESES SOBRE CERTIFICADOS enero/10</t>
  </si>
  <si>
    <t>Eymi Yudesky De Jesus Abreu (Reposicion de Fondo de Caja Chica, abril/10)</t>
  </si>
  <si>
    <t>Colector Impuestos Internos (Pago retenc.impuestos s/serv.profes.y otros servicios a proveedores, abril/09)</t>
  </si>
  <si>
    <t>Colector Impuestos Internos (Pago retencion ITBIS, Abril/09)</t>
  </si>
  <si>
    <t>ARS-HUMANO (pago plóliza seguro medico No.96-95-004682 empleados, mayo/09)</t>
  </si>
  <si>
    <t>Abasto &amp; Servicios (Compra camara digital y video Sony formato Dvcam y todos sus accesorios)</t>
  </si>
  <si>
    <t>Repuestos Pujol CxA (Reparacion Microonda AVANTI, Serie 070304192</t>
  </si>
  <si>
    <t>GEORGINA GARCIA MERCEDES</t>
  </si>
  <si>
    <t>TOTAL GENERAL</t>
  </si>
  <si>
    <t>DUCTO LIMPIO</t>
  </si>
  <si>
    <t>ABRIL 2007 BALANCE INICIAL</t>
  </si>
  <si>
    <t>Cristobal Fco. Astacio (Serv.promoc.y divulg.a la opinion publica, "Sabado Agropecuarias", TV, enero/10)</t>
  </si>
  <si>
    <t>P &amp; N, Comercial, S.A. (Material oficina, carpetas y agenda)</t>
  </si>
  <si>
    <t>Kenia M. Carmona (honorarios profesionales relaciones públicas febrero/09)</t>
  </si>
  <si>
    <t>Francisco Morel (compens.salarial feb.09 A.Interno)</t>
  </si>
  <si>
    <t>Henry A. Guerrero (prestamo Personal para descontado de su salario en 12 cuotas mensuales)</t>
  </si>
  <si>
    <t>PY N</t>
  </si>
  <si>
    <t>24/11/05</t>
  </si>
  <si>
    <t>SODIAF</t>
  </si>
  <si>
    <t>28/11/05</t>
  </si>
  <si>
    <t>MANUEL LORA</t>
  </si>
  <si>
    <t>b</t>
  </si>
  <si>
    <t>DEPOSITO MES NOVIEMBRE</t>
  </si>
  <si>
    <t>PAGO CUOTA FINANC.</t>
  </si>
  <si>
    <t>EDITORA DE REVISTA ,S.A.</t>
  </si>
  <si>
    <t>30/11/05</t>
  </si>
  <si>
    <t>COREX,S. A.</t>
  </si>
  <si>
    <t>GAIA TROPICAL</t>
  </si>
  <si>
    <t>BALANCE AL I0. DE DICIEMBRE,2005</t>
  </si>
  <si>
    <t>TOTAL CK MES</t>
  </si>
  <si>
    <t>MAINOGRAF IMPRESOS</t>
  </si>
  <si>
    <t>CANALS</t>
  </si>
  <si>
    <t>13/12/05</t>
  </si>
  <si>
    <t>SATURNINO URIBE</t>
  </si>
  <si>
    <t>EVENTOS DE GALA</t>
  </si>
  <si>
    <t>14/12/05</t>
  </si>
  <si>
    <t>GALAXIA COMPUTER.S.A.</t>
  </si>
  <si>
    <t>CEDAF (Avance acuerdo Form.Rec.Humanos Ms.)</t>
  </si>
  <si>
    <t>DEIDAMIA RAMIREZ (Hon.asesor Comb. Pobreza)</t>
  </si>
  <si>
    <t>REYNA CELESTE GARCIA</t>
  </si>
  <si>
    <t>INGRESOS GASTOS OPERACIONALES</t>
  </si>
  <si>
    <t>MAYLEN JOSEFINA RAMIREZ CABRERA</t>
  </si>
  <si>
    <t>FACTORY</t>
  </si>
  <si>
    <t>JULIO 2007</t>
  </si>
  <si>
    <t>Maldane Cuello E. (Compens. uso vehiculo, Sept-09)</t>
  </si>
  <si>
    <t>Patria Martinez A. (Compens. Uso vehiculo, Sept-09)</t>
  </si>
  <si>
    <t>Claudia Pereyra S. (Apoyo complem. Maestría, Madrid sept./09)</t>
  </si>
  <si>
    <t>Pago Nómina Octubre/09</t>
  </si>
  <si>
    <t>DEPOSITO/GASTOS OPERACIONALES, Sept./-09</t>
  </si>
  <si>
    <t>Eymi Yudesky de Jesús A. (reembolso p/cubrir gastos almuezo atención "Día Secretaria" el 24 de abril/09)</t>
  </si>
  <si>
    <t>Juan A. Oscar Hernández (Compens.uso vehículo julio/09)</t>
  </si>
  <si>
    <t>José A. Nova (Compens.uso vehiculo julio/09)</t>
  </si>
  <si>
    <t>Maldané Cuello E. (Compens.uso vehiculo julio/09)</t>
  </si>
  <si>
    <t>Patria Martínez A. (Compens.uso vehículo julio/09)</t>
  </si>
  <si>
    <t>Antonio Mercedes Sánchez (Reparación sillones y escritorios oficina)</t>
  </si>
  <si>
    <t>Seguros Banreservas (Renovación seguro del edificio y mobiliario 17/03/2009 al 17/03/2010)</t>
  </si>
  <si>
    <t>Saturnino Santana Uribe (compens. horas extraord. chofer del Director Ejecutivo, abril/09)</t>
  </si>
  <si>
    <t>Pedro Miguel Rodriguez (compens. horas extraord. chofer de la U. Administrativa, abril/09)</t>
  </si>
  <si>
    <t>BALANCE AL 1RO. DE SEPTIEMBRE-06</t>
  </si>
  <si>
    <t>ARS-HUMANO (seguro médico empleados junio/09)</t>
  </si>
  <si>
    <t xml:space="preserve">SEGURO UNIVERSAL (S. de vida empleados junio/09) </t>
  </si>
  <si>
    <t>Operadora de Negocios Rodríguez (Servicio lavado y tratamiento de interior jeep NISSAN TERRANO)</t>
  </si>
  <si>
    <t>Pedro Miguel Rodriguez Mañon (reembolso por impuestos y renovacion de permiso de armas de fuego) abril/09</t>
  </si>
  <si>
    <t>Leandro M. Mercedes (Compens.salarial,mayo/10,D. Ejec.)</t>
  </si>
  <si>
    <t>Carmen Mestre (Compens. salarial, mayo/10, Asist. Dir. Ejec.)</t>
  </si>
  <si>
    <t>Rafael  A.Lora Mercado (Compens. salarial, Asistente 2 D. Ejec. mayo/10)</t>
  </si>
  <si>
    <t>Jose Luis Aybar (Honorarios serv. Event. Presup.mayo/10)</t>
  </si>
  <si>
    <t>Guillermo Benjamin Torres Chestaro (Honorarios asesor A. Tematicas, mayo/10)</t>
  </si>
  <si>
    <t>Rafael De Jesus Taveras Garcia (Asesor CONIAF, mayo/10)</t>
  </si>
  <si>
    <t>Carlos Espinal (Compensacion servicio de seguridad, mayo/10)</t>
  </si>
  <si>
    <t>Virgilio Consuegra (Compensacion servicio de seguridad, mayo/10)</t>
  </si>
  <si>
    <t>Monica D. Rosario Nova (Compensacion horas extra, mayo/10)</t>
  </si>
  <si>
    <t>Fidelina Sena Segura (Compens. horas extras, mayo/10)</t>
  </si>
  <si>
    <t>Saturnino Santana Uribe (Compensacion horas extras como chofer Dir. Ejec., mayol/10)</t>
  </si>
  <si>
    <t>Pedro Miguel Rodriguez Mañon (Compensacion horas extras como chofer Adm., mayo/10 )</t>
  </si>
  <si>
    <t>CASSD (Servicio agua mayo/10)</t>
  </si>
  <si>
    <t>Cary Insudtrial (Materiales de limpieza e higiene, p/oficina)</t>
  </si>
  <si>
    <t>Ayunt.Distrito Nac. (Servicio basura mayo/10)</t>
  </si>
  <si>
    <t>Flavio Jose Espinal Nuñez (Serv. Prof. Trabajos de exportacion, mayo/10)</t>
  </si>
  <si>
    <t>UASD (1er.desemb.proy.UASD/09-08/AC, control biologico de Melanagromyza obtusa, mosca asiatica del Guandul , conv.08)</t>
  </si>
  <si>
    <t>IDIAF (1ER.DESEMB. PROY.IDIAF/18-08/CM Obtencion hibridos somaticos en yautia coco, conv.-08)</t>
  </si>
  <si>
    <t>Robinson Nuñez D.(viaticos viaje Sambrana, Cotui, chofer D.Ejec.)</t>
  </si>
  <si>
    <t>Universidad APEC (1er.desemb.Proy.UNAPEC/33-08/RN Desarrollo sist. hidromotriz no convecional p/generac. energia elec. conv.-08)</t>
  </si>
  <si>
    <t>TRICOM (serv.celular 809-301-2620, Direc.Ejecutivo mayo/10)</t>
  </si>
  <si>
    <t>Seguros Universal (Renov.seguro vehiculo V.Payano NISSAN Frontier 2005, aporte 30% Coniaf y 70% Prestamo)</t>
  </si>
  <si>
    <t>ADN (Servicio de basura,abril/10)</t>
  </si>
  <si>
    <t>Inés A. Brioso (Honorarios profes.revision 23 propuestas convocatoria 2008)</t>
  </si>
  <si>
    <t>Ofelia De Castro(compens. uso vehiculo marzo/09)</t>
  </si>
  <si>
    <t>Cesar A. Montero (Compens. uso vehiculo marzo/09)</t>
  </si>
  <si>
    <t>Gabriel A. Dominguez (Compens.uso vehiculo marzo/09)</t>
  </si>
  <si>
    <t>Henry A. Guerrero (Compens. uso vehiculo marzo/09)</t>
  </si>
  <si>
    <t>ALEJANDRO GOMEZ Y MEJIA</t>
  </si>
  <si>
    <t>JOSE ANTONIO NOVA V.</t>
  </si>
  <si>
    <t>28/01/05</t>
  </si>
  <si>
    <t>31/01/05</t>
  </si>
  <si>
    <t>Leandro M. Mercedes (Compens. salarial D. Ejecutivo Junio/09)</t>
  </si>
  <si>
    <t>Carmen Mestre (Compens. salarial Asistente Director Ejecutivo junio/09)</t>
  </si>
  <si>
    <t>Francisco Morel (Compens. Salarial auditor, junio/09)</t>
  </si>
  <si>
    <t>Rafael A. Lora (Compens. Salarial Asist. RN  junio/09</t>
  </si>
  <si>
    <t>Ayuntamiento D.N.(serv.basura dic.08, enero y feb.09)</t>
  </si>
  <si>
    <t>Juan A. Oscar (Compens.uso vehiculo feb09)</t>
  </si>
  <si>
    <t>Claudio I.Ramírez (Apoyo Estudios maestría ISA feb09)</t>
  </si>
  <si>
    <t>Virgilio Consuegra(apoyo estudios Univ.O&amp;M feb09)</t>
  </si>
  <si>
    <t>Kenia M. Carmona (Honorarios Relac.Pública dic08, enero y feb09)</t>
  </si>
  <si>
    <t>AYUNTAM.DITRITO NACIONAL</t>
  </si>
  <si>
    <t>Patria Martinez (Reemb.compra flores de pascua decoracion oficinas Coniaf, nov/09)</t>
  </si>
  <si>
    <t>ABM (Pago y reparación fax Multifuncional CANON I-170)</t>
  </si>
  <si>
    <t>Cristóbal Fco. Astacio (Serv.promoc.y Divulgación "Sabado Agropecuario oct/09)</t>
  </si>
  <si>
    <t>Henry A. Guerrero (Viaticos viaje visita a Los Montones S.J. de las Matas seguim.curso Agricultura a técnicos)</t>
  </si>
  <si>
    <t>SEGUROS UNIVESAL</t>
  </si>
  <si>
    <t>JUAN A. OSCAR HERNANDEZ</t>
  </si>
  <si>
    <t>SECRETARIA MEDIO AMBIENTE Y REC. NAT.</t>
  </si>
  <si>
    <t>AMEROPA,S.A.</t>
  </si>
  <si>
    <t>CESAR MONTERO RAMIREZ</t>
  </si>
  <si>
    <t>EMPRESA DIST. DE ELECT. DEL ESTE .S.A.</t>
  </si>
  <si>
    <t>AUTO MECANICA C. &amp; A. S.A.</t>
  </si>
  <si>
    <t>TESORERIA  DE LA SEGURIDAD SOCIAL</t>
  </si>
  <si>
    <t>MAINOGRAF (Impresión talonarios recibos caja chica)</t>
  </si>
  <si>
    <t>MAPFRE, BHD (Pago 1ra. Cuota seguro Susuki Grand Vitara 2000, Maldané Espinosa)</t>
  </si>
  <si>
    <t>MAPFRE BHD Seguros (Renov.seguro Veh.Jeep Suzuki Grand Vitara 2000, M.Cuello sist. RRNN)</t>
  </si>
  <si>
    <t>TSS (pago S. social, SFS y Riesgo Laboral marzo/10)</t>
  </si>
  <si>
    <t>Colector Impuestos Internos (Retenc.enpleados mar-10)</t>
  </si>
  <si>
    <t>Eymi Y. de Jesus A. (reposic.fondo caja chica)</t>
  </si>
  <si>
    <t>Flavio J. Espinal N. (Viaticos participar en la mision comercial dentro de las actividades del proyecto de la "Tercera Plataforma de Agroexportacion" a realizarse del 20-25 marzo/10, en Miami, USA)</t>
  </si>
  <si>
    <t>ARS-HUMANO (seguro medico complementario personal sept./09)</t>
  </si>
  <si>
    <t>CEDAF(Complem. 1ra etapa convenio Form.RR:HH)</t>
  </si>
  <si>
    <t>Banco de Reservas (Apertura certificado financiero para Investigaciones 2009)</t>
  </si>
  <si>
    <t>6267</t>
  </si>
  <si>
    <t>6266</t>
  </si>
  <si>
    <t>6270</t>
  </si>
  <si>
    <t>SEGUROS UNIVERSAL (S. de vida empleados julio/09)</t>
  </si>
  <si>
    <t>Luis Emilio Sanchez (Gastos bolsillo Japón, curso "Fortalec. Redes para Desarrollo Rural 14/10-28/11/09)</t>
  </si>
  <si>
    <t>CK ANULADO 4744-30/5/06</t>
  </si>
  <si>
    <t>DEPOSITO MES DE JULIO-06</t>
  </si>
  <si>
    <t>JOSE DE JESUS NUNEZ MORFA</t>
  </si>
  <si>
    <t>THANY TOURS</t>
  </si>
  <si>
    <t>BALANCE AL INICIO MES AGOSTO</t>
  </si>
  <si>
    <t>COLECTOR DE IMPUESTOS INTERNO</t>
  </si>
  <si>
    <t>P &amp; COMERCIAL</t>
  </si>
  <si>
    <t>CRISTOBAL FCO. ASTACIO R.</t>
  </si>
  <si>
    <t>Reintegro cheque No.6676,sustituye el cheque 7152</t>
  </si>
  <si>
    <t>COOPADOM (pago adicional acondic.jardin interno y frontal de la ofici. incluye piedras, arena, transp. y arreglo)</t>
  </si>
  <si>
    <t>Robinson Nuñez D. (Salario chofer D.Ejecutivo, sustitucion vacaciones Saturnino Santana, diciembre/09)</t>
  </si>
  <si>
    <t>COREX (Compra lapiceros PILOT)</t>
  </si>
  <si>
    <t>Pago Nomina Junio/2010</t>
  </si>
  <si>
    <t>Intereses s/certificados Junio/10</t>
  </si>
  <si>
    <t>Colector de Impuestos Internos (Retenc.impuestos por servicios profesionales y otros serv.a proveedores del Estado, mayo/10)</t>
  </si>
  <si>
    <t>Colector de Impuestos Internos (Retenc.impuestos ITBIS, mayo/10)</t>
  </si>
  <si>
    <t>Gabriel Dominguez (Viaticos viaje Bani, estacion experim. frutales, IDIAF, reunion programacion Expomango/10, acompañado de C. Montero 9 junio/10)</t>
  </si>
  <si>
    <t>Wagnel M. Cuello (Apoyo transp. pasantia U. Informatica mayo/10)</t>
  </si>
  <si>
    <t>ARS Humano (seguro medico personal oficina junio/10)</t>
  </si>
  <si>
    <t>Robinson Nuñez D.(Viaticos chofer viaje Cotui 2,Cutupu, La Vega)</t>
  </si>
  <si>
    <t>STPG Service (50% Reloj biometrico personal oficina)</t>
  </si>
  <si>
    <t>IDIAF (1er.desemb.proy.IDIAF/07-08/AC, Mejoramiento practicas variedades yuca, La Liima, Palmarejo, Conv-08)</t>
  </si>
  <si>
    <t>Gabriel A. Dominguez (Viaticos viaje La vega, visita CENTA IDIAF, acompañado C. Montero, 11 junio/10)</t>
  </si>
  <si>
    <t>MANNIX VERTICALS, S.A. (Confeccion cortinas en aluminio, recepcion y Area Contab., reparac.2 cortinas y lavado 1 cortina)</t>
  </si>
  <si>
    <t>IDIAF (1er.desemb. Proy.IDIAF/15-08/CM Diversidad genetica de Mycosphaerella fijensis en musaceas, Conv.08)</t>
  </si>
  <si>
    <t>OMA PROMOTIONS (confeccion 12 gorras Premium c/logo, para la Feria Agropecuaria Nacional/10)</t>
  </si>
  <si>
    <t>Jose A. Nova (viaticos viaje a La Vega, reunion investig.proy. IDIAF/23-08/RN, revision, analisis y justes al mismo 14 junio/10)</t>
  </si>
  <si>
    <t>Eimy Y. De Jesus A. (reposicion fondo caja chica)</t>
  </si>
  <si>
    <t>Jose de Jesus Nuñez M. (Legalizacion contrato Investigacion UNPHU/031-08-RN conv-08)</t>
  </si>
  <si>
    <t>Carmen Mestre (Remmbolso gastos mantenim.vehiculo Nissan Terrano2003, placaG061762, 11 junio/10)</t>
  </si>
  <si>
    <t>IDIAF (Aporte a la Feria Expomango 2010,  Bani, 18 y 18 junio/10)</t>
  </si>
  <si>
    <t>Cesar A. Montero (Viaticos a La Vega, a la zona agricola Jima y Rincon, toma registro video, acompañado de E. Herrera, computos, 16 junio/10)</t>
  </si>
  <si>
    <t>Cesar A. Montero (Viaticos viaje Juncalito, Janico,  zona agricola Juncalito, toma registro video, acompañado de E. Herrera, computos, 18 junio/10)</t>
  </si>
  <si>
    <t>ERIKGAS (consumo de combust. fact1028 del 31 mayo-14 junio/10))</t>
  </si>
  <si>
    <t>Gabriel A. Dominguez (Viaticos viaje Bani, Feria Expomango 2010, 18 y 19 junio/10)</t>
  </si>
  <si>
    <t>Cesar A. Montero (Viaticos viaje Bani, Feria Expomango 2010, 19 junio/10)</t>
  </si>
  <si>
    <t>Ofelia De Castro (Compens./uso vehiculo, junio/10)</t>
  </si>
  <si>
    <t>Alejandro Gomez (Compens./uso vehiculo, junio/10)</t>
  </si>
  <si>
    <t>Gabriel A. Dominguez (Compens./uso vehiculo, junio/10)</t>
  </si>
  <si>
    <t>Cesar A. Montero (Compens./uso vehiculo, junio/10)</t>
  </si>
  <si>
    <t>Henry A. Guerrero (Compens./uso vehiculo, junio/10)</t>
  </si>
  <si>
    <t>Jose A. Nova (Compens./uso vehiculo, junio/10)</t>
  </si>
  <si>
    <t>Maldane Cuello (Compens./uso vehiculo, junio/10)</t>
  </si>
  <si>
    <t>Patria Martinez  (Compens./uso vehiculo, junio/10)</t>
  </si>
  <si>
    <t>Jose A. Nova (viaticos Bani, asistir al ciclo conferencias, Feria Expomango 2010, el 18 junio/10 acompañado de Alejandro Gomes, Asist. U. Seguim.y Evaluacion)</t>
  </si>
  <si>
    <t>ARS-SDS (75% poliza seguro medico No.95-3834, plan familiar N.Calderon, enc. Contabilidad, corresp.julio-sept./10)</t>
  </si>
  <si>
    <t>Maldane Cuello (viaticos Bani, asistir al ciclo conferencias, Feria Expomango 2010, el 18 junio/10 )</t>
  </si>
  <si>
    <t>CEDAF (compra 100 ejemplares a RD$500.00, Guia Tecnica "El cultivo de arroz" autor Cesar Moquete)</t>
  </si>
  <si>
    <t>CEDAF (compra 50 ejemplares a RD$500.00 del libro "Mis años de lucha ambiental en RD", autora Amparo Chantada)</t>
  </si>
  <si>
    <t>Nelson Fr'ias O. (Diseño impresi200 volantes, gira tecnica Feria Expomango/10, 19 junio/10)</t>
  </si>
  <si>
    <t>Robinson Nuñez D.(Viaticos chofer viaje Zambrana, Cotui, 16 junio/10))</t>
  </si>
  <si>
    <t>Leandro M. Mercedes (Compens.salarial,junio/10,D. Ejec.)</t>
  </si>
  <si>
    <t>Carmen Mestre (Compens. salarial, junio/10, Asist. Dir. Ejec.)</t>
  </si>
  <si>
    <t>Rafael  A.Lora Mercado (Compens. salarial, Asistente 2 D. Ejec. junio/10)</t>
  </si>
  <si>
    <t>Guillermo Benjamin Torres Chestaro (Honorarios asesor A. Tematicas, junio/10)</t>
  </si>
  <si>
    <t>Rafael De Jesus Taveras Garcia (Asesor CONIAF, junio/10)</t>
  </si>
  <si>
    <t>Carlos Espinal (Compensacion servicio de seguridad, junio/10)</t>
  </si>
  <si>
    <t>Virgilio Consuegra (Compens. servicio de seguridad, junio/10)</t>
  </si>
  <si>
    <t>Saturnino Santana Uribe (Compensacion horas extras como chofer Dir. Ejec., junio/10)</t>
  </si>
  <si>
    <t>Flavio J. Espinal  (Serv. Prof. Trabajos de exportacion, junio/10)</t>
  </si>
  <si>
    <t>Pedro Miguel Rodriguez Mañon (Compensacion horas extras como chofer Adm., junio/10 )</t>
  </si>
  <si>
    <t>Monica D. Rosario Nova (Compensacion horas extra, junio/10)</t>
  </si>
  <si>
    <t>Fidelina Sena Segura (Compens. horas extras, junio/10)</t>
  </si>
  <si>
    <t>Servio Arismendi Rodriguez (Serv. prom. y divulg. Prog. Radial "Vida y Ambiente", junio/10)</t>
  </si>
  <si>
    <t>Cristobal Fco. Astacio (Serv. Promoc. y divulg. "Sabado Agrop" TV, junio/10)</t>
  </si>
  <si>
    <t>TRICOM (Celular 809 3012620, asignado al D.Ejecutivo, junio/10)</t>
  </si>
  <si>
    <t>Ayunt.Distrito Nacional (Servicio recogida basura junio/10)</t>
  </si>
  <si>
    <t>ILC Suplies (Mat. Ofic. y toner impresora HP Laser y HP CE-505)</t>
  </si>
  <si>
    <t>ILC Suplies (Lampara parabolica 2 tubos, 32 WATT)</t>
  </si>
  <si>
    <t>Patria Martinez  (Viaticos Bani, ciclo conferencias EXPOMANGO 2010)</t>
  </si>
  <si>
    <t>Editora Listin Diario (Publicacion anuncio tamaño 3x7, 2 dias, Seccion El dinero y Deporte licitacion, presentar propuestas Programa de Maestria, areas Bioteconolgia, Epidemiologia Veterinaria, Economia Agricola, Ecologia y Medio Ambiente No. CONIAF-LPN-01-2010)</t>
  </si>
  <si>
    <t>OMNIMEDIA, S.A. (Publicacion anuncio tamaño 3x7, 2 dias, Seccion Desplegado Diario Libre  licitacion, presentar propuestas Programa de Maestria, areas Bioteconolgia, Epidemiologia Veterinaria, Economia Agricola, Ecologia y Medio Ambiente No. CONIAF-LPN-01-2010)</t>
  </si>
  <si>
    <t>TSS (Pago retenciones a empleados y aportes Coniaf junio/10)</t>
  </si>
  <si>
    <t>Robinson Nuñez D.(Trabajo 2 dias, cubrir licencia medica Pedro M. Rodriguez 21 y 22 junio/10)</t>
  </si>
  <si>
    <t>Rafael Olmedo Vasquez(Serv. prom. y divulg. prog. radial "Conuco Digital", junio/10)</t>
  </si>
  <si>
    <t>Robinson Nuñez D.(Viaticos chofer viaje La Vega, 26 junio/10))</t>
  </si>
  <si>
    <t>Colector de Impuestos Internos (Retenc. ISR empleados junio/10)</t>
  </si>
  <si>
    <t>Leandro Mercedes (Viaticos viaje a la Vega asistir a la conferencia sobre "Influencia de Tecnologia en el desarrollo agropecuario Rep. Dominicana, 26 junio/10)</t>
  </si>
  <si>
    <t>ERIK GAS (Consumo combustible fact.10728 y 10984 14-21/6/10)</t>
  </si>
  <si>
    <t>IDIAF (1er.desemb.proy.IDIAF/12-08/CM, "Comport. varietal tomates y ajies frente a principales plagas artropodas en ambiente protegido", Conv-08)</t>
  </si>
  <si>
    <t>Seguro Banreservas (saldo 50% Renov.seguro Edificio Mobiliario y Equipos electronicos)</t>
  </si>
  <si>
    <t>Jose A. Nova (Viaticos ruta Nordeste visitar lugares, para reunion de la Caribbean Food Crops Society, acompañado de Henry Guerrero, 1 julio/10)</t>
  </si>
  <si>
    <t>Cesar A. Montero (Viaticos ruta Nordeste visitar lugares, para reunion de la Caribbean Food Crops Society, acompañado de Henry Guerrero, Jose A. Nova 1 julio/10)</t>
  </si>
  <si>
    <t>Sobrante del fondo de caja chica</t>
  </si>
  <si>
    <t>Trace International (chequeo y manten.inversor y baterias)</t>
  </si>
  <si>
    <t>Noemi Calderon (reemb.compra corona fallecimiento sr. Mike Mercedes, hermano del D.Ejecutivo Coniaf  L. Mercedes, 29 junio/10)</t>
  </si>
  <si>
    <t>Balance inicial al 01 de julio  2010</t>
  </si>
  <si>
    <t>JULIO DEL 2010</t>
  </si>
  <si>
    <t>TECNIPISOS, S.A. (Servicio lavado, aspiracion y adorizacion de alfombra 140mt2)</t>
  </si>
  <si>
    <t>Eymi Y. De Jesus Abreu (Compens. transporte julio/10)</t>
  </si>
  <si>
    <t>Sandra I. Mejia E. (Compensacion transporte julio/10)</t>
  </si>
  <si>
    <t>Carlos Espinal (Compensacion transporte julio/10)</t>
  </si>
  <si>
    <t>Seguros Universal (seguro de vida empleados julio/10)</t>
  </si>
  <si>
    <t>CEDAF (3ER. Desemb. Continuidad programa de capacitacion en tecnologias de produccion bajo ambiente controlado, en el marco del convenio de capacitacion de recursos humanos)</t>
  </si>
  <si>
    <t>CODETEL (serv. Telefono 809-686-0750 / 689-9943, fax e internet correspondiente a junio/10)</t>
  </si>
  <si>
    <t>Seguros Banreservas (Renov.poliza seguro vehiculo toyota corolla, Ofelia De Castro, u.Evaluac.yseguim. 30%aporte Coniaf y 70%prestamo)</t>
  </si>
  <si>
    <t>EDEESTE (consumo energia elec.24/05/10 - 23/06/2010)</t>
  </si>
  <si>
    <t>ND</t>
  </si>
  <si>
    <t>Confeccion cheques</t>
  </si>
  <si>
    <t>Pedro M. Rodriguez (Apoyo economico chofer U. Administrativa a causa incendio en su vivienda)</t>
  </si>
  <si>
    <t>INPOSDOM (Pago arrendamiento apartado postal No.745, correspondiente 2009-2010)</t>
  </si>
  <si>
    <t>Wagnel Manolo Cuello G. (apoyo pago transporte realizacion pasantia  U. Informatica del 08-03 al 08-07/10 4to.pago)</t>
  </si>
  <si>
    <t>Inversiones Peñafa (Compra bateria y cambio aceite vehiculo Nissan Terrano 2003 P-G-061762)</t>
  </si>
  <si>
    <t>Colector de Impuestos Internos (Retenc.impuestos por servicios profesionales y otros serv.a proveedores del Estado, junio/10)</t>
  </si>
  <si>
    <t>Colector de Impuestos Internos (Retenc.impuestos ITBIS, junio/10)</t>
  </si>
  <si>
    <t>TURINTER (boleto aereo Cesar Montero, Colombia, "Taller seguimiento tecnico FONTAGRO" 31 mayo a junio/10)</t>
  </si>
  <si>
    <t>ERIKGAS (consumo combustible fact.10984 y 11214 del 25/6-05/07/10</t>
  </si>
  <si>
    <t>Eymi Y. De Jesus Abreu (reposicion fondo caja chica)</t>
  </si>
  <si>
    <t>Deposito fondos para nomina julio/10</t>
  </si>
  <si>
    <t>DEPOSITO/GASTOS OPERACIONALES, julio/10</t>
  </si>
  <si>
    <t>Ingreso para gastos de capital julio/10</t>
  </si>
  <si>
    <t>ATAJO (Insercion publicidad instituc. portada de cierre revista)</t>
  </si>
  <si>
    <t>Carmen Mestre (reemb.gastos mantenim.Nissan Terrano)</t>
  </si>
  <si>
    <t>Ricardo Wagner (diseño afiche y rotulacion stand CONIAF en la 46 reunion annual sociedad caribeña)</t>
  </si>
  <si>
    <t>CEDAF (Aporte gastos transporte partic. Nacionales e Internac. a la 46ava. Reunion de la Asoc. Caribeña de cultivos alimenticios, celebrarse del 12-17 julio/10, Hotel Hamaca, Boca Chica)</t>
  </si>
  <si>
    <t>Patria Martinez (reemb.cubrir gastos almuerzo personal ofic.compras y contrataciones publicas, apoyo al Comite de Licitacion Coniaf, formulacion propuesta maestrias)</t>
  </si>
  <si>
    <t>Devolucion sobrante CK8455, emitido a nombre  Dorisvetty Torres, gastos dia de la Madre</t>
  </si>
  <si>
    <t>Emmanuel Herrera (viaticos viaje Boca Chica toma video y audio para jornada tecnica CONIAF 2010, Aux.computos, 15 julio/10)</t>
  </si>
  <si>
    <t>LAVE, S.A. (Ajuste paneles divisores ofic.Ciencias Modernas )</t>
  </si>
  <si>
    <t>Corporacion de Hoteles (Pago 50% servicio alimentos &amp; bebidas, alquiler equipos y salon de conferencias, Jornada Tecnica Secretario Ejecutivo FONTAGRO, 29 julio/10, 40 participantes</t>
  </si>
  <si>
    <t>Ofelia De Castro (Compens./uso vehiculo, julio/10)</t>
  </si>
  <si>
    <t>Alejandro Gomez (Compens./uso vehiculo, julio/10)</t>
  </si>
  <si>
    <t>Gabriel A. Dominguez (Compens./uso vehiculo, julio/10)</t>
  </si>
  <si>
    <t>Cesar A. Montero (Compens./uso vehiculo, julio/10)</t>
  </si>
  <si>
    <t>Henry A. Guerrero (Compens./uso vehiculo, julio/10)</t>
  </si>
  <si>
    <t>Jose A. Nova (Compens./uso vehiculo, julio/10)</t>
  </si>
  <si>
    <t>Maldane Cuello (Compens./uso vehiculo, julio/10)</t>
  </si>
  <si>
    <t>Patria Martinez  (Compens./uso vehiculo, julio/10)</t>
  </si>
  <si>
    <t>Ildefonso Fernandez (Compra e Instal.cable clutch peugeot)</t>
  </si>
  <si>
    <t>Gabriel A. Dominguez (Viaticos CIMPA, Navarrete seguim. Proy. invest."Mejoramiento ganado bovino criollo" conv-08, C. Montero asist. C.Modernas y P. Martinez evaluac.financiera, 22 julio/10)</t>
  </si>
  <si>
    <t>Leandro M. Mercedes (Compens.salarial,julio/10,D. Ejec.)</t>
  </si>
  <si>
    <t>Carmen Mestre (Compens. salarial, julio/10, Asist. Dir. Ejec.)</t>
  </si>
  <si>
    <t>Jose Luis Aybar (Honorarios serv. Event. Presup.julio/10)</t>
  </si>
  <si>
    <t>Rafael  A.Lora Mercado (Compens. salarial, Asistente 2 D. Ejec. julio/10)</t>
  </si>
  <si>
    <t>Guillermo B. Torres Ch.(Honorarios asesor A.Tematicas, julio/10)</t>
  </si>
  <si>
    <t>Rafael De Jesus Taveras Garcia (Asesor CONIAF, julio/10)</t>
  </si>
  <si>
    <t>Carlos Espinal (Compensacion servicio de seguridad, julio/10)</t>
  </si>
  <si>
    <t>Virgilio Consuegra (Compens. servicio de seguridad, julio/10)</t>
  </si>
  <si>
    <t>Monica D. Rosario (incentivo transporte conserje, julio/10)</t>
  </si>
  <si>
    <t>Fidelina Sena S. (incentivo transporte conserje, julio/10)</t>
  </si>
  <si>
    <t>Flavio J. Espinal  (Serv. Prof. Trabajos de exportacion, julio/10)</t>
  </si>
  <si>
    <t>Fidelina Sena S. (Cubrir vacaciones 15 dias laborables a Monica Rosario conserje jornada matutina, del 05-26 julio/10)</t>
  </si>
  <si>
    <t>Dorisvetty F. Torres (bebidas, bocadillos y bizcocho con motivo Dia de los Padres, 23 julio/10)</t>
  </si>
  <si>
    <t>Cristobal Fco. Astacio (Serv. Promoc. y divulg. "Sabado Agrop" TV, julio/10)</t>
  </si>
  <si>
    <t>Servio Arismendi Rodriguez (Serv. prom. y divulg. Prog. Radial "Vida y Ambiente", julio/10)</t>
  </si>
  <si>
    <t>TRICOM (Celular 809 3012620, asignado al D.Ejecutivo, julio/10)</t>
  </si>
  <si>
    <t>Ayunt.Distrito Nacional (servicio recogida basura, julio/10)</t>
  </si>
  <si>
    <t>CASSD (servicio agua y alcantarillado julio/10</t>
  </si>
  <si>
    <t>Pedro M. Rodriguez M. (Incentivo salarial chofer Adm., julio/10 )</t>
  </si>
  <si>
    <t>Saturnino Santana U. (Incentivo salarial chofer D.Ejec., julio/10)</t>
  </si>
  <si>
    <t>Pago Nomina Julio/2010</t>
  </si>
  <si>
    <t>ERIKGAS (consumo combust.fact.11214 y 11329, 12-19/07/10)</t>
  </si>
  <si>
    <t>Intereses s/certificados Julio/10</t>
  </si>
  <si>
    <t>Rafael Olmedo Vasquez(Serv. prom. y divulg. prog. radial "Conuco Digital", julio/10)</t>
  </si>
  <si>
    <t>TSS (Pago retenciones a empleados y contribucion CONIAF a S. pensiones, S.F. salud y Riesgo Laboral, julio/10)</t>
  </si>
  <si>
    <t>Colector de Impuestos Internos (Retenc. ISR empleados julio/10)</t>
  </si>
  <si>
    <t>Dev.sobrante CK8610, para gastos del dia del Padre</t>
  </si>
  <si>
    <t>Robinson Nuñez Diaz (serv.trabajos herreria, traslado baterias inversor, pulir y pintar protectores hierro ventanas)</t>
  </si>
  <si>
    <t>Ildefonso Fernandez (Compra correa de tiempo, monocorrea 6PK y servicio instalacion peugeot P-L042192)</t>
  </si>
  <si>
    <t>TURINTER (3boletos aereos profesora y 2 estud. UASD, Suriname, "Septimo Intercambio Estudiantes y Profesores, 15-21 ago/10)</t>
  </si>
  <si>
    <t>ERIKGAS (2do pago consumo combustible fact.11329)</t>
  </si>
  <si>
    <t>AGOSTO DEL 2010</t>
  </si>
  <si>
    <t>Balance inicial al 01 de agosto  2010</t>
  </si>
  <si>
    <t>CODETEL (serv. Telefono 809-686-0750 / 689-9943, fax e internet correspondiente a julio/10)</t>
  </si>
  <si>
    <t>Sandra I. Mejia E. (Compensacion transporte agosto/10)</t>
  </si>
  <si>
    <t>Carlos Espinal (Compensacion transporte agosto/10)</t>
  </si>
  <si>
    <t>Eymi Y. De Jesus Abreu (Compens. transporte agosto/10)</t>
  </si>
  <si>
    <t>Bolivar A. Perez (Apoyo impresion revista Difusion Agropecuaria Internacional 15va. Edicion junio/10</t>
  </si>
  <si>
    <t>Ramon Taveras P. (Servicio impermeabilizacion techo, area 8m2, ofici. Director Ejecutivo, Coniaf)</t>
  </si>
  <si>
    <t>Corporacion de Hoteles (Saldo actividad conversatorio FONTAGRO 05 agosto/10)</t>
  </si>
  <si>
    <t>Colector de Impuestos Internos (Retenc.impuestos por servicios profes. y otros serv.a proveedores del Estado, julio/10)</t>
  </si>
  <si>
    <t>Colector de Impuestos Internos (Retenc.impuestos ITBIS, julio/10)</t>
  </si>
  <si>
    <t xml:space="preserve">Patria Martinez (reemb. manten.55,000km y cambio filtros diesel, bombillo y grasa diferencial,  limp. y ajuste frenos del.y trasero)  </t>
  </si>
  <si>
    <t>Leandro M. Mercedes (reemb.gastos almuerzo y cena Secret. Ejecutivo FONTAGRO, Nicolas Mateo, 04 agosto/10)</t>
  </si>
  <si>
    <t>Ricardo H. Wagner (Impresion 5000 brochures tripticos satinados 100, de CONIAF)</t>
  </si>
  <si>
    <t>Adan R. Carrasco M. (Manten.y servicio inversor 5.5K, 48V)</t>
  </si>
  <si>
    <t>Seguros Universal (Seguro vida empleados agosto/10)</t>
  </si>
  <si>
    <t>Robinson Nuñez D. (Viaticos viaje Bavaro chofer D. Ejecutivo, acompañado Represent. FONTAGRO 5 Y 6 agosto/10)</t>
  </si>
  <si>
    <t>CAASD (Servicio agua agosto/10)</t>
  </si>
  <si>
    <t>ERIKGAS (saldo fact.11329 y 44.5% fact.11675, consumo combustible 30/07 al 09 agosto/10)</t>
  </si>
  <si>
    <t>EDEESTE (consumo energia electrica 24/06-23/07/2010)</t>
  </si>
  <si>
    <t>Jose A. Nova (viaticos viaje Los Montones, San Jose de las Matas, Proyecto Plan Sierra, reunion coordinar acciones desarrollo invest."Determin. Indices de Sitio como herramienta de seleccion para uso y fomento seis especies forest.", 10 y 11 agosto/10</t>
  </si>
  <si>
    <t>MADEWORLD (Avance 60% confeccion e instal. Mueble modular area de computo)</t>
  </si>
  <si>
    <t>Pedro M. Rodriguez (Viaticos Santiago Universidad ISA, dev. Doc. Prop. licitacion CONIAF, y Carlos Espinal, personal de seguridad)</t>
  </si>
  <si>
    <t xml:space="preserve">Ramon E. Pujols S. (Gastos bolsillo 11 tecnicos M.Agricultura, curso "Metodologias y Estrategias de Ext. para el Des. Rural Sostenible", CATIE, Turrialba, Costa Rica, 16-27 agosto/10) </t>
  </si>
  <si>
    <t>CEDAF (Reemb.alquiler modulo stand Coniaf, 46ava. Reunion annual Caribeña de cultivos alimenticios, del 11-17 julio/10)</t>
  </si>
  <si>
    <t>Ofelia De Castro (Compens./uso vehiculo, agosto/10)</t>
  </si>
  <si>
    <t>Alejandro Gomez (Compens./uso vehiculo, agosto/10)</t>
  </si>
  <si>
    <t>Gabriel A. Dominguez (Compens./uso vehiculo, agosto/10)</t>
  </si>
  <si>
    <t>Cesar A. Montero (Compens./uso vehiculo, agosto/10)</t>
  </si>
  <si>
    <t>Henry A. Guerrero (Compens./uso vehiculo, agosto/10)</t>
  </si>
  <si>
    <t>Jose A. Nova (Compens./uso vehiculo, agosto/10)</t>
  </si>
  <si>
    <t>Maldane Cuello (Compens./uso vehiculo, agosto/10)</t>
  </si>
  <si>
    <t>Patria Martinez  (Compens./uso vehiculo, agosto/10)</t>
  </si>
  <si>
    <t>ILC Office Supplies (materiales limpieza e higiene, fact.7315)</t>
  </si>
  <si>
    <t xml:space="preserve">Teofilo N. Garcia (Video documental en la 46ava. Reunion annual Caribeña de cultivos alimenticios, del 11-17 julio/10) </t>
  </si>
  <si>
    <t>ARS Humano (seguro medico personal oficina julio/10)</t>
  </si>
  <si>
    <t>ARS Humano (seguro medico personal oficina agosto/10)</t>
  </si>
  <si>
    <t>Ayunt.Distrito Nacional (servicio recogida basura, agosto/10)</t>
  </si>
  <si>
    <t xml:space="preserve">Patria Martinez (reemb. p/cubrir compra mater.impermeabilizar techo varios trabajos herreria)  </t>
  </si>
  <si>
    <t>Cheques nulos 8670-8764 y cheques dañados 8765-9000</t>
  </si>
  <si>
    <t>Gabriel A. Dominguez (Viaticos viaje San Juan de la Maguana, Bohechio acompañado Cesar Montero, H. Guerrero, y P. Martinez , seguim. Proy. Caficultores )</t>
  </si>
  <si>
    <t>Eymi Y. De Jesus Abreu (Reposcion fondo caja chica)</t>
  </si>
  <si>
    <t>Santo Domingo Motors (compra e Instalacion farol placa, vehiculo Nissan Navara)</t>
  </si>
  <si>
    <t>Leandro M. Mercedes (Compens.salarial,agosto/10,D. Ejec.)</t>
  </si>
  <si>
    <t>Carmen Mestre (Compens. salarial, agosto/10, Asist. Dir. Ejec.)</t>
  </si>
  <si>
    <t>Rafael  A.Lora Mercado (Compens. salarial, Asistente 2 D. Ejec. agosto/10)</t>
  </si>
  <si>
    <t>Jose Luis Aybar (Honorarios serv. Event. Presup.agosto/10)</t>
  </si>
  <si>
    <t>Rafael De Jesus Taveras Garcia (Asesor CONIAF, agosto/10)</t>
  </si>
  <si>
    <t>Carlos Espinal (Compensacion servicio de seguridad, agosto/10)</t>
  </si>
  <si>
    <t>Virgilio Consuegra (Compens. servicio de seguridad, agosto/10)</t>
  </si>
  <si>
    <t>Pedro M. Rodriguez M. (Incent. salarial chofer Adm., agosto/10 )</t>
  </si>
  <si>
    <t>Monica D. Rosario (incentivo transporte conserje, agosto/10)</t>
  </si>
  <si>
    <t>Fidelina Sena S. (incentivo transporte conserje, agosto/10)</t>
  </si>
  <si>
    <t>Cristobal Fco. Astacio (Serv. Prom. y divulg. "Sabado Agrop" TV, agosto/10)</t>
  </si>
  <si>
    <t>Rafael Olmedo Vasquez(Serv. prom. y divulg. prog. radial "Conuco Digital", agosto/10)</t>
  </si>
  <si>
    <t>Servio Arismendi Rodriguez (Serv. prom. y divulg. Prog. Radial "Vida y Ambiente", agosto/10)</t>
  </si>
  <si>
    <t>Guillermo B. Torres Ch.(Honorarios asesor A.Tematicas, ago/10)</t>
  </si>
  <si>
    <t>TRICOM (Celular 809 3012620, asignado al D.Ejecutivo, ago/10)</t>
  </si>
  <si>
    <t>Saturnino Santana U. (Incentivo salarial chofer D.Ejec., ago/10)</t>
  </si>
  <si>
    <t>UASD (1er. Desemb.s/acuerdo de trabajo, formacion RR.HH., maestria "Nutricion Animal", periodo agosto/10 a enero/2011)</t>
  </si>
  <si>
    <t>UASD (1er. Desemb.s/acuerdo de trabajo, formacion RR.HH., maestria "Manejo Integrado de Plagas", corresp. agosto/10 a enero/2011)</t>
  </si>
  <si>
    <t>Jose de Jesus Nuñez (Honorarios profes.legaliz. 3 contratos)</t>
  </si>
  <si>
    <t>Flavio J. Espinal  (Serv. Prof. Trabajos de exportacion, ago/10)</t>
  </si>
  <si>
    <t>CEDAF (Reemb.gastos de capacitacion 5 productores pecuarios que participaron curso "Inseminacion Artificial" 09-11 agosto/10)</t>
  </si>
  <si>
    <t>TRACE INTERNACIONAL (comra e instalac.16 basterias Trace T-115-225 AMP, 6V, p/inversor 5.8Kw)</t>
  </si>
  <si>
    <t>ERIKGAS (saldo fact.11675, consumo combust. 02-23/ago/10)</t>
  </si>
  <si>
    <t>UNPHU (1er.desemb. estudios de maestria Sr. Jose Mercedes, impartida Univ. Concordia Wisconsin, colab.Zurp Consultans Canada, con sede en la  UNPHU, equiv.US$3,000, tasa RD$37.05)</t>
  </si>
  <si>
    <t>OMNIMEDIA (Anuncio 3x7, 1 dia seccion desplegado Diario Libre, Licitacion desestimada, propuestas desarrollo programas de maestria, No. CONIAF-LPN-01-2010)</t>
  </si>
  <si>
    <t>IDIAF (1er.desemb. al Sr. Jesus Rosario, Invest.IDIAF, finalizar estudios doctorado "Manejo de Maleza", Cordoba, España, peridodo agosto-dic./10)</t>
  </si>
  <si>
    <t>Ines Brioso (honorarios profes. Coordinar, supervisar y seguimiento convenio formacion de RRHH, CONIAF-UASD, maestrias "Manejo Integrado de Plagas" y "Sanidad Animal", corresp.agosto/10)</t>
  </si>
  <si>
    <t>Pago Nomina personal fijo agosto/2010</t>
  </si>
  <si>
    <t>OMNIMEDIA, S.A. (Publicacion anuncio tamaño 3x7, 2 dias, Seccion Desplegado Diario Libre  licitacion, presentar propuestas Programa de Maestria, areas Bioteconolgia, Epidemiologia Veterinaria, Economia Agricola, Ecologia y Medio Ambiente No. CONIAF-LPN-02-2010)</t>
  </si>
  <si>
    <t>Editora Listin Diario (Publicacion anuncio tamaño 3x7, 2 dias, Seccion El dinero y Deporte licitacion, presentar propuestas Programa de Maestria, areas Bioteconolgia, Epidemiologia Veterinaria, Economia Agricola, Ecologia y Medio Ambiente No. CONIAF-LPN-02-2010)</t>
  </si>
  <si>
    <t>Henry A. Guerrero (Viaticos visita S.F. de Macoris, Encuentro Investicadores, productores y agroemp. Motivo 10 años IDIAF, acomp. Con Victor Payano, el 27 ago/10)</t>
  </si>
  <si>
    <t>CECOMSA(2 teclados DELL, 2 Mouse optico,1 memoria DDR2 1GB)</t>
  </si>
  <si>
    <t>TSS (Pago retenciones a empleados y contribucion CONIAF a S. pensiones, S.F. salud y Riesgo Laboral, ago/10)</t>
  </si>
  <si>
    <t>Colector de Impuestos Internos (Retenc. ISR empleados ago/10)</t>
  </si>
  <si>
    <t>SODIAF (Aporte cubrir gastos 1ra. Edicion revista Cientifica)</t>
  </si>
  <si>
    <t>Deposito fondos para nomina agosto/10</t>
  </si>
  <si>
    <t>Robinson Nuñez D. (Viaticos viaje Zambrana, Cotui chofer D. Ejecutivo, 13 y 21 agosto/10)</t>
  </si>
  <si>
    <t>Henry A. Guerrero (viaticos viaje Fundacion, Bani, seguim. Proy. Agricultura organica, ejecutado por FAMA, acompaña V.Payano, computos, 31 agosto/10)</t>
  </si>
  <si>
    <t>SEPTIEMBRE DEL 2010</t>
  </si>
  <si>
    <t>Balance inicial al 01 de septiembre 2010</t>
  </si>
  <si>
    <t>Elpidio Gonzalez (aporte cubrir gastos alimentacion, alojam. y pasajes, asisitir seminario Internac. Microbiologia y residuos  del 13 -28 sept/10 en Atenas, Georgia; San Luis y Alameda, California)</t>
  </si>
  <si>
    <t>Sandra I. Mejia (Bono almuerzo pers.adm agosto/2010)</t>
  </si>
  <si>
    <t>Eymi Y. De Jesus Abreu (Compens. transporte sept./10)</t>
  </si>
  <si>
    <t>Sandra I. Mejia E. (Compensacion transporte sept./10)</t>
  </si>
  <si>
    <t>Carlos Espinal (Compensacion transporte sept./10)</t>
  </si>
  <si>
    <t>Seguros Universal (Seguro vida empleados sept/10)</t>
  </si>
  <si>
    <t>ERIKGAS (fact.11952, consumo combust. 17-30/ago/10)</t>
  </si>
  <si>
    <t>IDIAF (aporte a 1 investigador asistir XI conf. Internacional de Arroz p/America Latina y el Caribe", Cali, Colombia, del 21-24 sept./10)</t>
  </si>
  <si>
    <t>CODETEL (serv. Telefono 809-686-0750 / 689-9943, fax e internet correspondiente a julio-ago/10)</t>
  </si>
  <si>
    <t>ILC Office Supplies (Materiales oficina, 2 calculadoras SHARP EL-2630PIII)</t>
  </si>
  <si>
    <t>Intereses s/certificados agosto/10</t>
  </si>
  <si>
    <t>Ingreso para gastos de capital agosto/10</t>
  </si>
  <si>
    <t>DEPOSITO/GASTOS OPERACIONALES, agosto/10</t>
  </si>
  <si>
    <t>ARS-HUMANO (Pago seguro medico  empleados sept./10)</t>
  </si>
  <si>
    <t>Pedro M. Rodriguez (25 gls.GLP uso cocina)</t>
  </si>
  <si>
    <t>Ricardo H. Wagner (Impresion y diseño afiches publicidad p/llamado a concurso maestrias Manejo Integral de Plagas y Nutricion Animal, UASD)</t>
  </si>
  <si>
    <t>Colector de Impuestos Internos (Retenc.impuestos ITBIS, ago/10)</t>
  </si>
  <si>
    <t>Colector de Impuestos Internos (Retenc.impuestos por servicios profes. y otros serv.a proveedores del Estado, ago/10)</t>
  </si>
  <si>
    <t>Leandro Mercedes (Reemb. Viaticos viaje Bavaro represent. FONTAGRO 5 y 6 agosto/10)</t>
  </si>
  <si>
    <t>DUCTO LIMPIO(materiales y chequeo electrico 2 aires acondic. 5 TON, cambio 2 breakers 60 APMP y gas refrigerante)</t>
  </si>
  <si>
    <t>Emilio Dulceris Rubio (Redaccion, firma, traslado y registro acta y expedicion de compulsa, licitacion publica CONIAF-LPN-01-2010)</t>
  </si>
  <si>
    <t>Alejandro M. Nuñez (Aporte cubrir gastos estadia, p/entrenam. orientado al manejo  materia prima, proceso fabricac. chocolates finos, Habana, Cuba 26 sept.- 03 oct/10, investigador del IDIAF)</t>
  </si>
  <si>
    <t>Henry A. Guerrero (viaticos acto inauguracion planta empacadora de yuca en Seccion Jamo, La Vega, V.Payano y A. Gomez, el 8 sept./10)</t>
  </si>
  <si>
    <t>Victor E. Payano (Viaticos viaje San de la Maguna y S.J. Ocoa, asistir curso "Agricultura bajo ambiente protegido" , fecha 09-10 sept./10, segun Convenio CONIAF-CEDAF)</t>
  </si>
  <si>
    <t>EDEESTE (Consumo energia electrica 23/07-23-08/2010)</t>
  </si>
  <si>
    <t>Ferreteria San Ramon, C. por A. (Materiales, pintura y otros accesorios  p/reparar desague agua lluvia, pintar paredes area del jardin y hierros parte frontal oficina)</t>
  </si>
  <si>
    <t>Ildefonso Fernandez (Servicio y respuestos vehiculo peugeot 02)</t>
  </si>
  <si>
    <t>Pedro M. Rodriguez (Renovacion placa vehiculos Jeep NISSAN Terrarno 2003 y Peugeot partner 2002)</t>
  </si>
  <si>
    <t>Robinson Nuñez D. (Servicio pintura paredes Jardin, hierros parte frontal oficina y acondicion.desague agua lluvia)</t>
  </si>
  <si>
    <t>Edgar Mercado (Apoyo economico, cubrir parte de sus necesidades incautacion vehiculo y otros problemas)</t>
  </si>
  <si>
    <t xml:space="preserve">Jose A. Nova (viaticos viaje Bani, Azua Barahona y Oviedo, seguimiento proy. CAD/014-05/RN "Estudio del estado de conservacion y valoracion economica 4 especies de palma) </t>
  </si>
  <si>
    <t>Taller de Reparacion de Vehiculos (Mantenimiento Peugeot Partner 2002 Placa L-042192)</t>
  </si>
  <si>
    <t>ERIKGAS (fact.12069, consumo combust. 30/ago-13 sept./10)</t>
  </si>
  <si>
    <t>ARS-SDS (pago 75% poliza seguro medico oct-dic./10, N. Calderon, contabilidad)</t>
  </si>
  <si>
    <t>TURINTER (3 pasajes aereos 2 tecnicos IDIAF  A. Adames, A. Maria   participar cursos de arroz, chocolateria fina y 1 tecnico ISA Elpidio Gonzalez  Microbiologia de residuos)</t>
  </si>
  <si>
    <t>Henry A. Guerrero (viaticos Jarabacoa reunion CACHE, acompañado con  V.Payano, el 16 sept./10)</t>
  </si>
  <si>
    <t>Alejandro Gomez (Compens./uso vehiculo, Sept./10)</t>
  </si>
  <si>
    <t>Ofelia De Castro (Compens./uso vehiculo, sept./10)</t>
  </si>
  <si>
    <t>Gabriel A. Dominguez (Compens./uso vehiculo, sept./10)</t>
  </si>
  <si>
    <t>Cesar A. Montero (Compens./uso vehiculo, sept/10)</t>
  </si>
  <si>
    <t>Henry A. Guerrero (Compens./uso vehiculo, sept./10)</t>
  </si>
  <si>
    <t>Jose A. Nova (Compens./uso vehiculo, sept./10)</t>
  </si>
  <si>
    <t>Henry A. Guerrero (Viaje Trinidad y Tobago participar 3ra. Reunion del Consejo Caribeño de Educ,Superior en Agricultura/CACHE, del 23-24 sept.10 equiv. a US$630.00 a una tasa de RD$37.10)</t>
  </si>
  <si>
    <t>Ines A. Brioso (Compens.uso vehiculo agosto/10 consultora coordinar maestrias UASD)</t>
  </si>
  <si>
    <t>Ines A. Brioso (Compens.uso vehiculo SEPT./10 consultora coordinar maestrias UASD)</t>
  </si>
  <si>
    <t>Cristobal Fco. Astacio (Serv. Prom. y divulg. "Sabado Agrop" TV, sept/10)</t>
  </si>
  <si>
    <t>Rafael Olmedo Vasquez(Serv. prom. y divulg. prog. radial "Conuco Digital", sept/10)</t>
  </si>
  <si>
    <t>Servio Arismendi Rodriguez (Serv. prom. y divulg. Prog. Radial "Vida y Ambiente", sept/10)</t>
  </si>
  <si>
    <t>Flavio J. Espinal  (Serv. Prof. Trabajos de exportacion, sept/10)</t>
  </si>
  <si>
    <t>Leandro M. Mercedes (Compens.salarial, sept/10,D. Ejec.)</t>
  </si>
  <si>
    <t>Carmen Mestre (Compens. salarial, sept./10, Asist. Dir. Ejec.)</t>
  </si>
  <si>
    <t>Rafael  A.Lora Mercado (Compens. salarial, Asistente 2 D. Ejec. sept/10)</t>
  </si>
  <si>
    <t>Jose Luis Aybar (Honorarios serv. Event. Presup. sept/10)</t>
  </si>
  <si>
    <t>Guillermo B. Torres Ch.(Honorarios asesor A.Tematicas, sep/10)</t>
  </si>
  <si>
    <t>Rafael De Jesus Taveras Garcia (Asesor CONIAF, sept/10)</t>
  </si>
  <si>
    <t>Carlos Espinal (Compensacion servicio de seguridad, sept/10)</t>
  </si>
  <si>
    <t>Virgilio Consuegra (Compens. servicio de seguridad, sept/10)</t>
  </si>
  <si>
    <t>Monica D. Rosario (incentivo transporte conserje, sept/10)</t>
  </si>
  <si>
    <t>Fidelina Sena S. (incentivo transporte conserje, sept/10)</t>
  </si>
  <si>
    <t>Pedro M. Rodriguez M. (Incent. salarial chofer Adm., seot/10 )</t>
  </si>
  <si>
    <t>Saturnino Santana U. (Incent. salarial chofer Adm., sept/10 )</t>
  </si>
  <si>
    <t>Ayuntamiento Distrito Nac. (Servicio recogida basura sept/10)</t>
  </si>
  <si>
    <t>CAASD (servicio agua y alcantarillado sept/10)</t>
  </si>
  <si>
    <t>AN CONSULTEAM (Servicio configuracion formato cheque, en el programa computarizado DACEASY)</t>
  </si>
  <si>
    <t>Jose Dinel Abreu S. (Apoyo cubrir gastos alojamiento Wilkin V. Gratereaux y Jose D. Abreu, participar "56 Reunion Annual de la Sociedad Interamericana de Horticultura Tropical/ ISTH a realizarse en Chile del 26-29 sept./10)</t>
  </si>
  <si>
    <t>TRICOM (Factura celular 809-301-2620 uso D.Ejecutivo, Coniaf)</t>
  </si>
  <si>
    <t>Centro Gomas Jehova Jireh (4 gomas 18565-14 peugeot partner)</t>
  </si>
  <si>
    <t>Camacho Auto Aire (Serv.desabulladura, pintura y brillado completo, vehiculo NISSAN NAVARA, 2009)</t>
  </si>
  <si>
    <t>Victor E. Payano (Viaticos viaje Jarabacoa y Zona Aledaña (Los Dajao) asistir curso "Produccion bajo ambiente protegido" , fecha del 27-29 sept./10, mediante acuerdo CONIAF-CEDAF-MA</t>
  </si>
  <si>
    <t>Pago Nomina personal fijo sept/2010</t>
  </si>
  <si>
    <t>NESCOM (servicio grabacion voz en OFF para Documental Institucional sobre CONIAF)</t>
  </si>
  <si>
    <t>TURINTER (3 pasajes aereos H. Guerrero a Trinidad-Tobago 3ra. Reunion CACHE, 2 tecnicos M.Agricultura, zona Constanza, participar en el Congreso Agronomico en Chile, 28 y 29 sept/10)</t>
  </si>
  <si>
    <t>MUEBLES OMAR (sillon tecnico tela azul, c/brazos, ERGONOMICO, U.RRNN y MA)</t>
  </si>
  <si>
    <t>CECOMSA (2 PC DELL  VOSTRO , 2 monitores DELL Flat 19" 2 UPS170 500VA CDP)</t>
  </si>
  <si>
    <t>Cary Industrial (Materiales de limpieza e higiene)</t>
  </si>
  <si>
    <t>ILC Office Supplies (Materiales oficina)</t>
  </si>
  <si>
    <t>Suplidora Ramon Bautista (Toner HP CE-505 impresora auditor)</t>
  </si>
  <si>
    <t>Galaxia Computer (Chequeo y servicio LapTop HP Pavillon DV1000 y GATEWAY M405)</t>
  </si>
  <si>
    <t>TSS (Retenc.empleados y contribucion Coniaf sept/10)</t>
  </si>
  <si>
    <t>Colector de Impuestos Internos (Retenc.ISR empleados sept/10)</t>
  </si>
  <si>
    <t>ERIKGAS (consumo combustible 13-23 sept./10 fact12230)</t>
  </si>
  <si>
    <t>Deposito fondos para nomina sept./10</t>
  </si>
  <si>
    <t>DEPOSITO/GASTOS OPERACIONALES, sept/10</t>
  </si>
  <si>
    <t>Transf</t>
  </si>
  <si>
    <t>Wilkin R.Luciano (apoyo complemantario 4 estudiantes que realizan estudios de maestria en CATIE, Costa Rica, sept./10)</t>
  </si>
  <si>
    <t>Cargos Bancarios abril/09</t>
  </si>
  <si>
    <t>Intereses s/certificados sept/10</t>
  </si>
  <si>
    <t>Frenos Lope de Vega (Reparacion frenos y servicio vehiculo NISSAN Terrano 2003, Placa G-061762)</t>
  </si>
  <si>
    <t>OCTUBRE DEL 2010</t>
  </si>
  <si>
    <t>Balance inicial al 01 de octubre 2010</t>
  </si>
  <si>
    <t>Flavio J. Espinal (Reemb.cubrir gastos de visado y otros gastos menores, participar en el entrenamiento Seguros Agropecuarios, a realizarse en Madrid, España, del 02-09 oct./10, cooperacion M. Agricultura y Agencia Española de Cooperacion Internacional/AECI)</t>
  </si>
  <si>
    <t>Eymi Y. De Jesus Abreu (Compens. transporte oct/10)</t>
  </si>
  <si>
    <t>Sandra I. Mejia E. (Compensacion transporte oct/10)</t>
  </si>
  <si>
    <t>Carlos Espinal (Compensacion transporte oct./10)</t>
  </si>
  <si>
    <t>Seguros Universal (Seguro vida empleados oct/10)</t>
  </si>
  <si>
    <t>EDEESTE (Consumo energia electrica 23/08-23-09/2010)</t>
  </si>
  <si>
    <t>Eymi Y. De Jesus A. (Repos.fondo caja chica)</t>
  </si>
  <si>
    <t>ARS-HUMANO (Pago seguro medico  empleados oct./10)</t>
  </si>
  <si>
    <t>Deposito fondos para nomina oct./10</t>
  </si>
  <si>
    <t>DEPOSITO/GASTOS OPERACIONALES, oct/10</t>
  </si>
  <si>
    <t>Intereses s/certificados oct/10</t>
  </si>
  <si>
    <t>Pago Nomina personal fijo oct./2010</t>
  </si>
  <si>
    <t>Vacaciones Barcelo (Pago estadia D.Torres participar en la organizacion y logistica de la XIV Reunion Annual del Consejo Directivo FONTAGRO, HOTEL Bavaro Palace Deluxe del 05-10 oct./10)</t>
  </si>
  <si>
    <t>Monica D. Rosario N. (cubrir 15 dias vacaciones 13/09-04-10/2010, a Fidelina Sena conseje de la jornada de la tarde)</t>
  </si>
  <si>
    <t>CODETEL (serv. Telefono 809-686-0750 / 689-9943, fax e internet correspondiente ago-sept/10)</t>
  </si>
  <si>
    <t>Atajo (Insercion publicidad revista bimestral)</t>
  </si>
  <si>
    <t>NC</t>
  </si>
  <si>
    <t>Diferencia en el pago del CK9008 emito por RD$1,982.42 y pagado por el banco RD$1982.12</t>
  </si>
  <si>
    <t>Colector de Impuestos Internos (Retenc.impuestos por servicios profes. y otros serv.a proveedores del Estado, sept/10)</t>
  </si>
  <si>
    <t>Colector de Impuestos Internos (Retenc.impuestos ITBIS, sept/10)</t>
  </si>
  <si>
    <t>ERIKGAS (consumo combustible 27sept-04oct/10, fact.12433)</t>
  </si>
  <si>
    <t>CECOMSA (Pen Drive KINGSTON 16GB, U.RRNN Y MA)</t>
  </si>
  <si>
    <t>Wilkin R.Luciano (apoyo complemantario 4 estudiantes que realizan estudios de maestria en CATIE,  Costa Rica, oct./10, US$280.00, tasa RD$37.30)</t>
  </si>
  <si>
    <t>Transf.</t>
  </si>
  <si>
    <t>Universidad P. Rico Recinto Mayaguez (Transf. US$8,524.00 a una tasa de RD$37.30, aporte financiero al sr. Victor Asencio C.estudios de maestria en la Universidad de Puerto Rico)</t>
  </si>
  <si>
    <t xml:space="preserve">Hotelera Bavaro S.A. (Cena Clausura Restaurante Chez Palace, 40 participantes, XIV Reunion Annual C.Directivo Fondo Regional de Tecnologia Agropecuaria/FONTAGRO, 7 oct./10) </t>
  </si>
  <si>
    <t>Dorisvetty F. Torres Ovalle (Avance p/cubrir gastos transporte desde aerop.P.Cana, participantes XIV Reunion Annual C.Directivo FONTAGRO, Bavaro, sujeto a liquidacion)</t>
  </si>
  <si>
    <t>Robinson Nuñez D. (viaticos viaje Bavaro, chofer D.Ejecutivo, XIV Reunion Annual C.Directivo FONTAGRO, 5-7 oct./10)</t>
  </si>
  <si>
    <t>CEDAF (Reemb.gastos incurridos curso Tecnologias bajo ambiente protegido, tecnicos Regional Suroeste, M. Agricultura,en S.J.Ocoa  del 01-18- feb/10)</t>
  </si>
  <si>
    <t>Juan A. Oscar Hernández (Comp.uso vehiculo ago/09)</t>
  </si>
  <si>
    <t>Devol.viaticos dentro del pais por P.Martinez, no viajo a Navarrete al Cimpa</t>
  </si>
  <si>
    <t>Devol. Sobrante cheque 8637, actividad FONTAGRO del 4-5 agosto/10 en el hotel Santo Domingo</t>
  </si>
  <si>
    <t>Alejandro Gomez (Compens./uso vehiculo, oct./10)</t>
  </si>
  <si>
    <t>Ofelia De Castro (Compens./uso vehiculo, oct./10)</t>
  </si>
  <si>
    <t>Gabriel A. Dominguez (Compens./uso vehiculo, oct./10)</t>
  </si>
  <si>
    <t>Cesar A. Montero (Compens./uso vehiculo, oct/10)</t>
  </si>
  <si>
    <t>Henry A. Guerrero (Compens./uso vehiculo, oct./10)</t>
  </si>
  <si>
    <t>Jose A. Nova (Compens./uso vehiculo, oct./10)</t>
  </si>
  <si>
    <t>Maldane Cuello (Compens./uso vehiculo, oct/10)</t>
  </si>
  <si>
    <t>Patria Martinez  (Compens./uso vehiculo, oct/10)</t>
  </si>
  <si>
    <t>Maldane Cuello (Compens./uso vehiculo, sept./10)</t>
  </si>
  <si>
    <t>Patria Martinez  (Compens./uso vehiculo, sept./10)</t>
  </si>
  <si>
    <t>Ines A. Brioso (Compens.uso vehiculo oct./10 consultora coordinar maestrias UASD)</t>
  </si>
  <si>
    <t>Victor E. Payano  (Compens./uso vehiculo, oct/10)</t>
  </si>
  <si>
    <t>NESCOM (Devol.diferencia impuesto retenido del 10% com persona fisica, siendo lo correcto 0.5%</t>
  </si>
  <si>
    <t>CAASD (servicio agua y alcantarillado octt/10)</t>
  </si>
  <si>
    <t>Ayuntamiento Distrito Nac. (Servicio recogida basura oct/10)</t>
  </si>
  <si>
    <t>Grafica Willian (Impres. 3 resmas papel timbrado en hilo crema)</t>
  </si>
  <si>
    <t>Leandro M. Mercedes (Compens.salarial, oct./10,D. Ejec.)</t>
  </si>
  <si>
    <t>Carmen Mestre (Compens. salarial, oct./10, Asist. Dir. Ejec.)</t>
  </si>
  <si>
    <t>Jose Luis Aybar (Honorarios serv. Event. Presup. oct/10)</t>
  </si>
  <si>
    <t>Rafael  A.Lora Mercado (Compens. salarial, Asist. 2 . oct/10)</t>
  </si>
  <si>
    <t>Rafael De Jesus Taveras Garcia (Asesor CONIAF, oct/10)</t>
  </si>
  <si>
    <t>Carlos Espinal (Compensacion servicio de seguridad, oct/10)</t>
  </si>
  <si>
    <t>Virgilio Consuegra (Compens. servicio de seguridad, oct/10)</t>
  </si>
  <si>
    <t>Monica D. Rosario (incentivo transporte conserje, oct/10)</t>
  </si>
  <si>
    <t>Fidelina Sena S. (incentivo transporte conserje, oct/10)</t>
  </si>
  <si>
    <t>Pedro M. Rodriguez M. (Incent. salarial chofer Adm., oct/10 )</t>
  </si>
  <si>
    <t>Saturnino Santana U. (Incent. salarial chofer Adm., oct/10 )</t>
  </si>
  <si>
    <t>Ines Brioso (honorarios profes. Coordinar, supervisar y seguimiento convenio form. RRHH, CONIAF-UASD, maestrias "Manejo Integrado de Plagas" y "Sanidad Animal", oct /10)</t>
  </si>
  <si>
    <t>Rafael Olmedo Vasquez(Serv. prom. y divulg. prog. radial "Conuco Digital", oct/10)</t>
  </si>
  <si>
    <t>ERIKGAS (consumo combustible 04-18oct/10, fact.12571)</t>
  </si>
  <si>
    <t>Cristobal Fco. Astacio (Serv. Prom. y divulg. "Sabado Agrop" TV, oct/10)</t>
  </si>
  <si>
    <t>TRICOM (Celular 809 3012620, asignado D.Ejecutivo, oct/10)</t>
  </si>
  <si>
    <t>Ines Brioso (honorarios profes. Coordinar, supervisar y seguim. convenio form. RRHH, CONIAF-UASD, maestrias "Manejo Integrado de Plagas" y "Sanidad Animal", sept/10)</t>
  </si>
  <si>
    <t>Universidad ISA (pago 1er. Cuatrimestre Maestria tecnologia en Alimentos, Angel C. Reynoso, D. Regional Norcentral, Santiago M.Agricultura)</t>
  </si>
  <si>
    <t>Jose A. Nova (Viaticos viaje a San J. de las Matas seguim. Proyecto ˝Cambio de uso de la tierra cuenca rio Inoa e impacto en el caudal, sedimientos e inundaciones˝ INTEC-071-5-RN)</t>
  </si>
  <si>
    <t>Dorisvetty F. Torres Ovalle (Avance compra jugos bocadillos y otros particip.charla "Leyes de funcion publica y carrera admin.,22 oct/10, sujeto a liquidacion)</t>
  </si>
  <si>
    <t>DEV. SEGURO FAMILIAR DE SALUD</t>
  </si>
  <si>
    <t>Pedro M. Rodriguez M. (devol.dif.seguro medico sept/10) )</t>
  </si>
  <si>
    <t>Flavio J. Espinal  (Serv. Prof. Trabajos de exportacion, oct/10)</t>
  </si>
  <si>
    <t>TSS (Retenc.empleados y contribucion Coniaf oct/10)</t>
  </si>
  <si>
    <t>Colector de Impuestos Internos (Retenc.ISR empleados oct/10)</t>
  </si>
  <si>
    <t>INDUCA LTD (reparac.2 puertas de vidrio pasillo recepcion y ofic.D. Ejecutivo)</t>
  </si>
  <si>
    <t>Muebles OMAR (Sillon alta gerencia fulcron en pielina y malla color negro, mecanismo y postura ergonomica, base aluminio, espaldar alto y reposa cabeza, H.Guerrero)</t>
  </si>
  <si>
    <t>Jorge Daniel Lopez (Serv.publicidad 10 años aniversario IDIAF, Revista Empresas y Protagonistas)</t>
  </si>
  <si>
    <t>Servio Arismendi Rodriguez (Serv. prom. y divulg. Prog. Radial "Vida y Ambiente", oct/10)</t>
  </si>
  <si>
    <t>Santo Domingo Motors (mantenim.60kms. Vehiculo NISSAN Navara 2009, Placa X-038521)</t>
  </si>
  <si>
    <t xml:space="preserve">Rafael T. Rodríguez (Gastos bolsillos, viaje Costa Rica curso "Orient. Empres.y Capacidades Gerenc. Empresas Asoc. Rurales" Catie, Turrialba, 12-23 oct./09) </t>
  </si>
  <si>
    <t>CEDAF (reemb.completivo gastos registro y alojamiento tecnicos auspiciados por CONIAF, en la "46 reunion annual Sociedad Caribeña de cultivos alimenticios CFCS" celebrada en en Boca Chica, del 12-17 julio/10)</t>
  </si>
  <si>
    <t>Maldane Cuello (reembolso viaticos participar curso produccion vegetales bajo ambiente controlado organizado por CEDAF, Jarabacoa del 18-22 oct/10)</t>
  </si>
  <si>
    <t>Jose de Jesus Nuñez M. (Honorarios prof. notarizar 4 contratos por servicios)</t>
  </si>
  <si>
    <t>Patria Martinez  (Reemb.gastos chequeo inversor)</t>
  </si>
  <si>
    <t>Leandro M. Mercedes (Gastos de bolsillo viaje a Taipei Taiwan, atender invitacion, explorar el programa de flores para fines de exportacion, (US$540.00) del 29 oct-07 nov./10)</t>
  </si>
  <si>
    <t>Dorisvetty F. Torres (Reemb.gastos uso telefono (celular) coordinar actividades para XIV Reunion Annual FONTAGRO, Bavaro, Punta Cana 5-10 octubre/10)</t>
  </si>
  <si>
    <t>Victor E. Payano  (Viaticos viaje Azua, Bohechio, San Juan,El Cercado, supervision proyectos  de investigacion, del 01-02 nov/10)</t>
  </si>
  <si>
    <t>Braudilio Segura Sanchez (Compensacion salarial como chofer D. Ejecutivo, corresp. Oct/10)</t>
  </si>
  <si>
    <t>Devol.sobrante ch.9204, adelanto a Dorisvetty Torres para gastos brindis charla leyes de funcion publica 41-08 y carrera administrativa 22 oct./10</t>
  </si>
  <si>
    <t>Devoluciosobrante cheque…….</t>
  </si>
  <si>
    <t>NOVIEMBRE DEL 2010</t>
  </si>
  <si>
    <t>Balance inicial al 01 de noviembre 2010</t>
  </si>
  <si>
    <t>Eymi Y. De Jesus Abreu (Compens. transporte nov/10)</t>
  </si>
  <si>
    <t>Sandra I. Mejia E. (Compensacion transporte nov/10)</t>
  </si>
  <si>
    <t>Carlos Espinal (Compensacion transporte nov./10)</t>
  </si>
  <si>
    <t>EDEESTE (Consumo energia electrica 22/09-22-10/2010)</t>
  </si>
  <si>
    <t>CODETEL (serv. Telefono 809-686-0750 / 689-9943, fax e internet correspondiente sept-oct/10)</t>
  </si>
  <si>
    <t>Pago Nomina personal fijo nov./2010</t>
  </si>
  <si>
    <t>CEDAF (5to.desemb.programa capacit. Recursos Humanos, Tecnologias bajo ambiente protegido, pasantia tecnicos, Jarabacoa del-15 octubre/10)</t>
  </si>
  <si>
    <t>P&amp;N Comercial (Materiales de oficina fact.3114)</t>
  </si>
  <si>
    <t>ARS-HUMANO (Pago seguro medico  empleados nov./10)</t>
  </si>
  <si>
    <t>Seguros Universal (Seguro vida empleados nov/10)</t>
  </si>
  <si>
    <t>Colector de Impuestos Internos (Retenc.impuestos por servicios profes.y otros serv.a proveedores del Estado, sept/10)</t>
  </si>
  <si>
    <t>ERIKGAS (consumo combustible 18 oct-01nov/10, fact.12761)</t>
  </si>
  <si>
    <t>Seguros Universal (Renov.poliza seguro vehiculo Nissan Navara, asignado al D. Ejecutivo)</t>
  </si>
  <si>
    <t>Seguros Universal (Renov.poliza seguro vehiculo Nissan Frontier, Tecnico C. Montero aporte 30% Coniaf y 70% tecnico)</t>
  </si>
  <si>
    <t>Inversiones Peñafa (compra e instal.bateria veh.peugeot)</t>
  </si>
  <si>
    <t>Wilkin R.Luciano (apoyo complemantario 4 estudiantes que realizan estudios de maestria en CATIE,  Costa Rica, nov-dic./10, US$560.00, tasa RD$37.30)</t>
  </si>
  <si>
    <t>Deposito fondos para nomina Nov./10</t>
  </si>
  <si>
    <t>DEPOSITO/GASTOS OPERACIONALES, nov/10</t>
  </si>
  <si>
    <t>IDIAF (Aporte 50% seminario "Experiencias en ganaderia de leche tropical en America tropical" a celebrarse el 17 nov/10, Santo Domingo)</t>
  </si>
  <si>
    <t>CEDAF (Colaboracion adquisicion de publicaciones, 25 Guias Tecnicas Ganado de Leche y Cultivos de Chinola, Zanahoria, Cacao, Mango, Guandul y Bambu)</t>
  </si>
  <si>
    <t>Ruben Almonte M. (Aporte participar III Congreso Internacional Produccion Animal Tropical,Habana, Cuba, del 15 - 19 nov/10, Investigador Escuela Zootecnia, UASD)</t>
  </si>
  <si>
    <t>Dorisvetty Torres (reemb.gastos adornos navidad, picadera y bebidas reunion para inauguracion del Arbolito navidad 2010)</t>
  </si>
  <si>
    <t>Leandro Mercedes (Viaticos y combustible viaje Santiago, firma convenio CONIAF-Universidad ISA, Capacitacion RRHH, programas de maestria, el 14 nov./10)</t>
  </si>
  <si>
    <t>Braudilio Segura S. (Viaticos viaje Santiago, chofer del Director Ejecutivo, el 14 nov/10)</t>
  </si>
  <si>
    <t>ANPA (Colabor.impresion agendas 2011, afiliados)</t>
  </si>
  <si>
    <t>Gabriel A. Dominguez (Viaticos cambita,SC,prospeccion en compañia del Entomologo Abraham Abud, realizar coleccion de plagas barrenadores del aguacate, visita varias, el 18 nov/10)</t>
  </si>
  <si>
    <t>ERIKGAS (consumo combustible 01-15nov/10, fact.12969)</t>
  </si>
  <si>
    <t>Ofelia De Castro (Compens./uso vehiculo, nov./10)</t>
  </si>
  <si>
    <t>Alejandro Gomez (Compens./uso vehiculo, nov./10)</t>
  </si>
  <si>
    <t>Ines A. Brioso (Compens.uso vehiculo nov./10 consultora coordinar maestrias UASD)</t>
  </si>
  <si>
    <t>Victor E. Payano  (Compens./uso vehiculo, nov/10)</t>
  </si>
  <si>
    <t>Patria Martinez  (Compens./uso vehiculo, nov/10)</t>
  </si>
  <si>
    <t>Maldane Cuello (Compens./uso vehiculo, nov/10)</t>
  </si>
  <si>
    <t>Jose A. Nova (Compens./uso vehiculo, nov./10)</t>
  </si>
  <si>
    <t>Henry A. Guerrero (Compens./uso vehiculo, nov./10)</t>
  </si>
  <si>
    <t>Cesar A. Montero (Compens./uso vehiculo, nov/10)</t>
  </si>
  <si>
    <t>Gabriel A. Dominguez (Compens./uso vehiculo, nov./10)</t>
  </si>
  <si>
    <t>Ayuntamiento Distrito Nac. (Servicio recogida basura nov/10)</t>
  </si>
  <si>
    <t>CAASD (servicio agua y alcantarillado nov/10)</t>
  </si>
  <si>
    <t>CECOMSA (Pantalla KLIPS 100", Laptop potatil DELL VOSTRO 1520,  1 proyector DELL 4610X DLP y2 software MICROSOFT OFFICE PRO 2007</t>
  </si>
  <si>
    <t>Jose de Jesus Nuñez (legalizacion 2 contratos acuerdo formacion RRHH Programa Maestria Universidad ISA)</t>
  </si>
  <si>
    <t>TURINTER (3 boletos aereos hacia Aguadilla, Puerto Rico y 1Taiwan, investigador IDIAF Genaro Reynoso)</t>
  </si>
  <si>
    <t>Ines Brioso (honorarios profes. Coordinar, supervisar y seguimiento convenio form. RRHH, CONIAF-UASD, maestrias "Manejo Integrado de Plagas" y "Sanidad Animal", nov/10)</t>
  </si>
  <si>
    <t>Flavio J. Espinal  (Serv. Prof. Trabajos de exportacion, nov/10)</t>
  </si>
  <si>
    <t>Monica D. Rosario (incentivo transporte conserje, nov/10)</t>
  </si>
  <si>
    <t>Fidelina Sena S. (incentivo transporte conserje, nov/10)</t>
  </si>
  <si>
    <t>Pedro M. Rodriguez M. (Incent. salarial chofer Adm., nov/10 )</t>
  </si>
  <si>
    <t>Saturnino Santana U.(Incent. salarial chofer Adm., nov/10 )</t>
  </si>
  <si>
    <t>Servio Arismendi Rodriguez (Serv. prom. y divulg. Prog. Radial "Vida y Ambiente", nov/10)</t>
  </si>
  <si>
    <t>Intereses s/certificados nov/10</t>
  </si>
  <si>
    <t>Rafael Olmedo Vasquez(Serv. prom. y divulg. prog. radial "Conuco Digital", nov/10)</t>
  </si>
  <si>
    <t>Cristobal Fco. Astacio (Serv. Prom. y divulg. "Sabado Agrop" TV, nov/10)</t>
  </si>
  <si>
    <t>Gabriel Dominguez (reemb.compra libro GRANDESAS DEL GYR LECHERO)</t>
  </si>
  <si>
    <t>TRICOM (Celular 809 3012620, asignado D.Ejecutivo, nov/10)</t>
  </si>
  <si>
    <t>TRICOM (Pago fact.celular No.809 301-2620 uso Ing.l, Mercedes)</t>
  </si>
  <si>
    <t>CEDAF (Ultimo pago acuerdo formación Rec. Humanos p/Maestría, 2da.Etapa gastos mayo/09)</t>
  </si>
  <si>
    <t>TURINTER (3 boletos aéros Modesto Reyes, Colmar Serra y H. Guerrero)</t>
  </si>
  <si>
    <t>Ministerio de Agricultura/Congreso CIDAPA (Gastos alojamiento y alimentacion participar XII Congreso CIDAPA "Agroplasticultura a zonas tropicales Calidas", al sr. H. Guerrero a celebrarse del 24-26 nov/10, Hotel Hamaca, Boca Chica</t>
  </si>
  <si>
    <t>Balance inicial al 01 de Octubre  2009</t>
  </si>
  <si>
    <t>Bolivar A. Perez (Apoyo impresion revista y compra 86 ejem. "Difusion Agropecuaria Internacional", 16av. Edicion)</t>
  </si>
  <si>
    <t>TSS (Retenc.a empleados y contrib.Coniaf SFS y AFP, nov/10)</t>
  </si>
  <si>
    <t>Colector de Impuestos Internos (Ret. ISR empleados nov/10)</t>
  </si>
  <si>
    <t>Jose A. Nova (viaticos Azua, Estabania, Finca 6, Sabana Yegua, Tabara Abajo, Ganadero 2C, seguimiento proy. Generacion y validacion de Tecnol.Sostenibles para Nutricion organica de Banano, acompañada Maldane Cuello, 03 dic./10)</t>
  </si>
  <si>
    <t>Braudilio Segura S. (Compens.salarial p/horas extras, chofer D. Ejecutivo, correspond.nov/10)</t>
  </si>
  <si>
    <t>ERIKGAS (combustible del 08-29 nov./10, fact.13145)</t>
  </si>
  <si>
    <t>Jose de Jesus Nuñez M. (legalizacion 1 contrato por servicios)</t>
  </si>
  <si>
    <t>Patria Martinez  (Reemb. Compra 12 flores de pascua y lavado interior vehiculo NISSAN NAVARA asig. Al D. Ejecutivo)</t>
  </si>
  <si>
    <t>DICIEMBRE DEL 2010</t>
  </si>
  <si>
    <t>Balance inicial al 01 de diciembre 2010</t>
  </si>
  <si>
    <t>Deposito fondos para nomina Dic./10</t>
  </si>
  <si>
    <t>Pago Nomina personal fijo dic./2010</t>
  </si>
  <si>
    <t>Carlos Espinal (Compensacion transporte dic./10)</t>
  </si>
  <si>
    <t>Sandra I. Mejia E. (Compensacion transporte dic/10)</t>
  </si>
  <si>
    <t>Eymi Y. De Jesus Abreu (Compens. transporte dic/10)</t>
  </si>
  <si>
    <t>Leandro Mercedes (Reemb.Cubrir gastos 3 estadias periodistas hotel Bavaro Palace Delux, XIV Reunion Annual FONTAGRO, oct/10)</t>
  </si>
  <si>
    <t>Leandro Mercedes (Gastos de bolsillo viaje a Chile, integrar mision para conocer los proced.aplicados para desembarco, transporte, tratamiento y disposicion final de basura organica, a realizarse en Chile del 4 al 12 dic./10)</t>
  </si>
  <si>
    <t>ARS-HUMANO (Pago seguro medico  empleados dic./10)</t>
  </si>
  <si>
    <t>AN CONSULTEAM (Servicio tecnico chequeo programa contabilidad computarizado DACEASY)</t>
  </si>
  <si>
    <t>Colector de Impuestos Internos (Retenc.impuestos ITBIS, oct./10)</t>
  </si>
  <si>
    <t>Seguros Universal (Seguro vida empleados dic/10)</t>
  </si>
  <si>
    <t>Intereses s/certificados dic/10</t>
  </si>
  <si>
    <t>Restaurante Del Lago (50% celebracion fiesta navidad 2010 al personal Coniaf)</t>
  </si>
  <si>
    <t>Ines A. Brioso (Aporte gastos bolsillo, atender invitacion Escuela Postgrado CATIE, p/participar acto de Graduacion estudiantes de Maestria 10 dic./10)</t>
  </si>
  <si>
    <t>Repuesto Casa Eddy, S.R.L. (compra e instalacion motor de arranque peugeot partner 2002, Placa L-042192)</t>
  </si>
  <si>
    <t>Leandro M. Mercedes (Regalia pascual , dic./10,D. Ejec.)</t>
  </si>
  <si>
    <t>Carmen Mestre (Regalia pascual, dic./10, Asist. Dir. Ejec.)</t>
  </si>
  <si>
    <t>Rafael  A.Lora Mercado (Regalia pascual, dic/10)</t>
  </si>
  <si>
    <t>Jose Luis Aybar (Regalia pascual dic/10)</t>
  </si>
  <si>
    <t>Carlos Espinal (Regalia Pascual dic./10)</t>
  </si>
  <si>
    <t>Virgilio Consuegra (Regalia pascual dic./10)</t>
  </si>
  <si>
    <t>Dorisvetty Torres (Avance gastos fiesta navidad personal oficina a celebrarse en el Hotel Del Lago 16 dic./10) sujeto a liquidacion</t>
  </si>
  <si>
    <t>Hector S. Medrano Duval (Incentivo servicios legales para la licitacion publica 4 maestrias)</t>
  </si>
  <si>
    <t>Leandro M. Mercedes (Compens.salarial, nov./10,D. Ejec.)</t>
  </si>
  <si>
    <t>Carmen Mestre (Compens. salarial, nov./10, Asist. Dir. Ejec.)</t>
  </si>
  <si>
    <t>Rafael  A.Lora Mercado (Compens. salarial, Asist. 2 . nov/10)</t>
  </si>
  <si>
    <t>Jose Luis Aybar (Honorarios serv. Event. Presup. nov/10)</t>
  </si>
  <si>
    <t>Rafael De Jesus Taveras Garcia (Asesor CONIAF, nov/10)</t>
  </si>
  <si>
    <t>Carlos Espinal (Compensacion servicio de seguridad, nov/10)</t>
  </si>
  <si>
    <t>Virgilio Consuegra (Compens. servicio de seguridad, nov/10)</t>
  </si>
  <si>
    <t>Colector de Impuestos Internos (retenc.serv.profes. Y otros servicios a proveedores nov./10)</t>
  </si>
  <si>
    <t>Colector de Impuestos Internos (retenc. 16% ITBIS nov./10)</t>
  </si>
  <si>
    <r>
      <t xml:space="preserve">Fund. Agricultura y Medio Ambiente (2do. Desemb. Proy. </t>
    </r>
    <r>
      <rPr>
        <sz val="10"/>
        <rFont val="Calibri"/>
        <family val="2"/>
      </rPr>
      <t>"</t>
    </r>
    <r>
      <rPr>
        <sz val="9"/>
        <rFont val="Arial"/>
        <family val="2"/>
      </rPr>
      <t>Validacion de los efectos de los abonos organicos produc. En el pais cultivo platano, yuca tomates y aji conv-2008)</t>
    </r>
    <r>
      <rPr>
        <sz val="10"/>
        <rFont val="Arial"/>
        <family val="2"/>
      </rPr>
      <t xml:space="preserve"> </t>
    </r>
  </si>
  <si>
    <t>Henry A. Guerrero (Viaticos viaje a S.Francisco Macoris, Castillo, seguim. Proy. Investigacion cultivo pimienta y calidad cacao)</t>
  </si>
  <si>
    <r>
      <t xml:space="preserve">IDIAF (2do. Desemb.para Jesus Rosario Investigador del IDIAF, finalizar estudios de doctorado en </t>
    </r>
    <r>
      <rPr>
        <sz val="11"/>
        <rFont val="Calibri"/>
        <family val="2"/>
      </rPr>
      <t>"</t>
    </r>
    <r>
      <rPr>
        <sz val="9.9"/>
        <rFont val="Arial"/>
        <family val="2"/>
      </rPr>
      <t>Manejo de Maleza</t>
    </r>
    <r>
      <rPr>
        <sz val="9.9"/>
        <rFont val="Calibri"/>
        <family val="2"/>
      </rPr>
      <t>"</t>
    </r>
    <r>
      <rPr>
        <sz val="8.9"/>
        <rFont val="Arial"/>
        <family val="2"/>
      </rPr>
      <t>, Cordoba, España, periodo enero-mayo/2011)</t>
    </r>
  </si>
  <si>
    <t>Pedro M. Rodriguez (Viaticos como chofer viaje a Mata Larga, San Frco. Macoris y Castillo, acompañar H.Guerrero y V. Payano, fecha 09 dic./10)</t>
  </si>
  <si>
    <t>Emilio Ducleris Rubio P. (Honorarios expedicion, redaccion, firma, registro civil y levantamiento de acta de apertura a la licitacion publica CONIAF-LPN-02-2010 4 maestrias)</t>
  </si>
  <si>
    <t>ARS-SDS (75% poliza seguro medico No.95 -3834 plan familiar N. Calderon 28 dic/10-28 junio/11, 6 meses)</t>
  </si>
  <si>
    <t>Pago Salario 13, Regalia Pascual dic.2010</t>
  </si>
  <si>
    <t>Ayuntamiento Distrito Nac. (Servicio recogida basura dic/10)</t>
  </si>
  <si>
    <t>CAASD (servicio agua y alcantarillado dic/10)</t>
  </si>
  <si>
    <t>CECOMSA (Mount Kit Fujita Japan PM-1 para proyector DELL 4610X DLP)</t>
  </si>
  <si>
    <t>ABM (2 toner Canon Fax S-35, 2 toner HPQ7553AP y 1 toner HP CE-505, impresora, fact.159085)</t>
  </si>
  <si>
    <t>P&amp;N Comercial (Materiales oficina factura 4542)</t>
  </si>
  <si>
    <t>MADEWORLD (saldo 40% compra confeccion e instlacion mueble modular, area computo)</t>
  </si>
  <si>
    <t>ERIKGAS (consumo combustible 15 nov-01 dic/10 fact. No.3323)</t>
  </si>
  <si>
    <t>CARY INDUSTRIAL (Materiales higiene y limpieza fact.no.29831)</t>
  </si>
  <si>
    <t>Ofelia De Castro (Compens./uso vehiculo, dic./10)</t>
  </si>
  <si>
    <t>Alejandro Gomez (Compens./uso vehiculo, dic./10)</t>
  </si>
  <si>
    <t>Gabriel A. Dominguez (Compens./uso vehiculo, dic./10)</t>
  </si>
  <si>
    <t>Henry A. Guerrero (Compens./uso vehiculo, dic./10)</t>
  </si>
  <si>
    <t>Jose A. Nova (Compens./uso vehiculo, dic./10)</t>
  </si>
  <si>
    <t>Maldane Cuello (Compens./uso vehiculo, dic/10)</t>
  </si>
  <si>
    <t>Patria Martinez  (Compens./uso vehiculo, dic/10)</t>
  </si>
  <si>
    <t>Victor E. Payano  (Compens./uso vehiculo, dic/10)</t>
  </si>
  <si>
    <t>Ines A. Brioso (Compens.uso vehiculo dic./10 consultora coordinar maestrias UASD)</t>
  </si>
  <si>
    <t>Cesar A. Montero (Compens./uso vehiculo, dic/10)</t>
  </si>
  <si>
    <r>
      <t>TURINTER (Boleto aereo Cecilio Diaz Carela, Universidad Complutense de Madrid, presentacion tesis grado Doctor, "Hacia una etica de las Biosfera para la Crisis Ambiental</t>
    </r>
    <r>
      <rPr>
        <sz val="11"/>
        <rFont val="Calibri"/>
        <family val="2"/>
      </rPr>
      <t>"</t>
    </r>
    <r>
      <rPr>
        <sz val="9.9"/>
        <rFont val="Arial"/>
        <family val="2"/>
      </rPr>
      <t>, fecha 12-17 diciembre/2010)</t>
    </r>
  </si>
  <si>
    <t>Pedro M. Rodriguez (25 galones gas GLP cocina, precio por galon RD$87.70)</t>
  </si>
  <si>
    <t>CIMPA (2do, desemb.proy.Investig.CIMPA/22-08/CM "Mejoramiento genetico y divulgacion ganado criollo׃recurso idoneo para produccion de leche)</t>
  </si>
  <si>
    <t>Restaurante Del Lago (2do pago 40% celebracion fiesta navidad 2010 al personal Coniaf)</t>
  </si>
  <si>
    <t>Eymi Y. De Jesus Abreu (Reposicion fondo caja chica)</t>
  </si>
  <si>
    <t>Camacho Auto Aire (Serv.Desabolladura y Pintura compuerta trasera y bumper delantero, NISSAN Navara)</t>
  </si>
  <si>
    <t>Hogar del Niño Padre Fantino (Aporte como colaboracion cena de navidad y compra juguetes  para los niños navidad 2010)</t>
  </si>
  <si>
    <t>Flavio J. Espinal  (Serv. Prof. Trabajos de exportacion, dic10)</t>
  </si>
  <si>
    <t>Sellos y Mas, S.A. (Confeccion sello fechero pretintado (S-828) p/auditor interno)</t>
  </si>
  <si>
    <t>CEDAF (66.67% progr.formacion RRHH, produccion bajo ambiente controlado, conv.CONIAF-CEDAF 2010)</t>
  </si>
  <si>
    <t>Deposito fondos para regalia Pascual dic./2010</t>
  </si>
  <si>
    <t>Pontificia Univ.Catolica Madre y Maestra (1er desemb.para Estudios de Maestria en Ciencas en Economia Agricola periodo agosto-dic./10, segun convenio Coniaf-PUCMM 2010)</t>
  </si>
  <si>
    <t>Jose A. Nova (viaticos viaje Monte Plata, participar apertura sendero Etnobotanico en el Parque Biodiversidad 17 dic./10)</t>
  </si>
  <si>
    <t>Leandro M. Mercedes (Compens.salarial, dic./10,D. Ejec.)</t>
  </si>
  <si>
    <t>Carmen Mestre (Compens. salarial, dic./10, Asist. Dir. Ejec.)</t>
  </si>
  <si>
    <t>Rafael  A.Lora Mercado (Compens. salarial, Asist. 2 . dic/10)</t>
  </si>
  <si>
    <t>Jose Luis Aybar (Honorarios serv. Event. Presup. dic/10)</t>
  </si>
  <si>
    <t>Rafael De Jesus Taveras Garcia (Asesor CONIAF, dic/10)</t>
  </si>
  <si>
    <t>Carlos Espinal (Compensacion servicio de seguridad, dic/10)</t>
  </si>
  <si>
    <t>Virgilio Consuegra (Compens. servicio de seguridad, dic/10)</t>
  </si>
  <si>
    <t>Pedro M. Rodriguez M. (Incent. salarial chofer Adm., dic/10 )</t>
  </si>
  <si>
    <t>Monica D. Rosario (incentivo transporte conserje, dic/10)</t>
  </si>
  <si>
    <t>Saturnino Santana U.(Incent. salarial chofer Adm., dic/10 )</t>
  </si>
  <si>
    <t>Fidelina Sena S. (incentivo transporte conserje, dic/10)</t>
  </si>
  <si>
    <t>Braudilio Segura S. (Compens.salarial p/horas extras, chofer D. Ejecutivo, correspondiente dic/10)</t>
  </si>
  <si>
    <t>Ines Brioso (honorarios profes. Coordinar, supervisar y seguimiento convenio form. RRHH, CONIAF-UASD, maestrias "Manejo Integrado de Plagas" y "Sanidad Animal", dic/10)</t>
  </si>
  <si>
    <t>Marcos Cesar Justo M. (Honorarios prestar servicios profesionales apoyar U.Agricultura Competitiva actividades Capacit. Tecnicos y productores y otros que requiera CONIAF, dic./10)</t>
  </si>
  <si>
    <t>Deposito/Gastos operacionales, dic/10</t>
  </si>
  <si>
    <t>Servio Arismendi Rodriguez (Serv. prom. y divulg. Prog. Radial "Vida y Ambiente", Dic./10)</t>
  </si>
  <si>
    <t>Restaurante Del Lago (Saldo celebracion fiesta navidad 2010 al personal Coniaf)</t>
  </si>
  <si>
    <t>Jose A. Nova (viaticos viaje  S.J. Maguana, El Cercado, Hondo Valle y comunidades aledañas superv.proy. De investig. En compañia del investig.principal Marcio Beltre 28-30 dic./10)</t>
  </si>
  <si>
    <t>Rafael Olmedo Vasquez(Serv. prom. y divulg. prog. radial "Conuco Digital", Dic/10)</t>
  </si>
  <si>
    <t>ERIKGAS (consumo combustible 01-15dic/10, fact.13399)</t>
  </si>
  <si>
    <t>Ediciones Valdes, S.A. (23 agendas ejecutivas 2011, pers.tecnico y administrativo)</t>
  </si>
  <si>
    <t>Jose de Jesus Nuñez M. (legalizacion 3 contratos por servicios)</t>
  </si>
  <si>
    <t>Jorge Daniel Lopez (Saldo (50%) Serv.publicidad 10 años aniversario IDIAF, Revista Empresas y Protagonistas)</t>
  </si>
  <si>
    <t>Vinos, S.A. (20 botellas de vino y 20 estuches para obsequiar a periodistas que brindaron servicio relaciones publicas durante el año 2010)</t>
  </si>
  <si>
    <t>Cristobal Fco. Astacio (Serv. Prom. y divulg. "Sabado Agrop" TV, Dic/10)</t>
  </si>
  <si>
    <t xml:space="preserve">Dorisvetty Torres (Reembolso compra 1 baul con vinos, obsequio Director Inf.y Relac.Publicas Ministerio Agricultura, por motivo epoca navidad) </t>
  </si>
  <si>
    <t>Colector de Impuestos Internos (Ret. ISR empleados dic/10)</t>
  </si>
  <si>
    <t>Gonzalo Morales (honorarios diseño Portal, base datos noticias/actividades y seguimiento proyectos)</t>
  </si>
  <si>
    <t>SODIAF (cuotas descontadas por nomina a G.Dominguez julio/09 a dic.2010)</t>
  </si>
  <si>
    <t>TRICOM (Celular 809 3012620, asignado D.Ejecutivo, dic/10)</t>
  </si>
  <si>
    <t>Universidad ISA (1er desemb.Desarrollar programa Maestria en Ciencias en Biotecnologia, contrato CONIAF-ISA,17 nov./2010)</t>
  </si>
  <si>
    <t>Universidad ISA (1er desemb.Desarrollar progr. Maestria en Epidemiologia Veterinaria, contrato CONIAF-ISA,17 nov./2010)</t>
  </si>
  <si>
    <t>ERIKGAS (consumo combustible 13-27dic/10, fact.13585)</t>
  </si>
  <si>
    <t>ANMISOFT, C. POR A. (compra e instalac.switch 24 puertos, chequeo y reparac.todos los puntos de la Red, s/fac.00046)</t>
  </si>
  <si>
    <t>CONIAF RELACION CHEQUES 2011</t>
  </si>
  <si>
    <t>ENERO DEL 2011</t>
  </si>
  <si>
    <t>Pago Nomina  enero 2011</t>
  </si>
  <si>
    <t>Cargos y comisiones servicios bancarios</t>
  </si>
  <si>
    <t>Intereses sobre certificados enero/11</t>
  </si>
  <si>
    <t>Balance inicial al 01 de enero  2011</t>
  </si>
  <si>
    <t>Eymi Y. De Jesus Abreu (Compens. transporte enero/11)</t>
  </si>
  <si>
    <t>Sandra I. Mejia E. (Compensacion transporte enero/10)</t>
  </si>
  <si>
    <t>Carlos Espinal (Compensacion transporte enero/10)</t>
  </si>
  <si>
    <t>CODETEL (serv. Telefono 809-686-0750 / 689-9943, fax e internet correspondiente Nov-Dic/10)</t>
  </si>
  <si>
    <t>EDEESTE (Consumo energia electrica 22/11-23/12/2010)</t>
  </si>
  <si>
    <r>
      <t>Eymi Y. de Jes</t>
    </r>
    <r>
      <rPr>
        <sz val="11"/>
        <rFont val="Arial"/>
        <family val="2"/>
      </rPr>
      <t>ú</t>
    </r>
    <r>
      <rPr>
        <sz val="11"/>
        <rFont val="Arial"/>
        <family val="2"/>
      </rPr>
      <t>s (Bono almuerzo pers.adm Dic./2010)</t>
    </r>
  </si>
  <si>
    <t>TSS (Retenc.a empleados y contrib.Coniaf SFS y AFP, Dic./10)</t>
  </si>
  <si>
    <t>3-Jan-11</t>
  </si>
  <si>
    <t>Eymi Yudesky de Jesus Abreu (Reposicion de Fondos de Caja Chica)</t>
  </si>
  <si>
    <t>ERIKGAS (Consumo de combustibles del 20/12/10 al 3/01/11, s/fact. #13813</t>
  </si>
  <si>
    <t>5-Jan-11</t>
  </si>
  <si>
    <t>Colector de Impuestos Internos (Retenc. p/servicios profesionales y otros servicios a proveedores del estado, dic/10)</t>
  </si>
  <si>
    <t>Colector de Impuestos Internos (Retenc. de ITBIS, dic/10)</t>
  </si>
  <si>
    <t>ARS HUMANO (Pago poliza de seguro medico, corresp. Enero-11, s/fact. #2198424)</t>
  </si>
  <si>
    <t>7-Jan-11</t>
  </si>
  <si>
    <t>Gabriel A. Dominguez Ramirez (Viaticos a la Vega, darle seg. Al proy. "Manejo de Germplasma de Vegetales Orientales p/la obtencion de semilla de calidad", el 12/01/11)</t>
  </si>
  <si>
    <t>Cesar A. Montero Ramirez ((Viaticos a la Vega, darle seg. Al proy. "Manejo de Germplasma de Vegetales Orientales p/la obtencion de semilla de calidad", el 12/01/11)</t>
  </si>
  <si>
    <t>12-Jan-11</t>
  </si>
  <si>
    <t>Jose Antonio Nova ( Viaticos a Mata Larga, San F. Macoris, seg. Proy. Determinacion Alternativas Bilogicas p/control de Patogenos de Suelo en Prod. de Vegetales en Invernaderos, en fecha 18/01/11)</t>
  </si>
  <si>
    <t>GALAXIA COMPUTER, S. A. L. (Compra e Instal. Disco duro y servicio al CPU Dell Vostro 200 )</t>
  </si>
  <si>
    <t>Maldane Cuello Espinosa (Viaticos a Mata Larga, San F. Macoris, seg. Proy. Determinacion Alternativas Biologicas p/control de Patogenos de Suelo en Prod. De Vegetales en Invernadero, en fecha 18/01/11)</t>
  </si>
  <si>
    <t>FECADESJ (2do. Desemb. "Incremento de la Competitividad de la Caficultora en los municipios de Bohechio y El Cercado de la Prov. De San Juan de la Maguana", conv. 2008</t>
  </si>
  <si>
    <t>Maldane Cuello Espinosa (Viaticos a Restauración, 1era. visita, seguimiento al proy. "Evaluacion de Secador Solar tipo Martinez -Pinillos para madera en Restauración, R. D.", en fecha del 19 al 21/01/11)</t>
  </si>
  <si>
    <t>Jose Antonio Nova ( Viaticos a Restauracion, 1era. Visita, seguimiento al proy. "Evaluaciomn de Secador Solar tipo Martínez - Pinillos para madera en Restauración, R.D.", en fecha 19 al 21/01/11)</t>
  </si>
  <si>
    <t>13-Jan-11</t>
  </si>
  <si>
    <t>Cesar A. Montero Ramirez ((Viaticos a S. J. Maguana, darle seg. al proy. " Leguminosa de Grano y la Sigatoca Negra de Musácea", el 20/01/11)</t>
  </si>
  <si>
    <t>Gabriel A. Dominguez Ramirez (Viaticos a S. J. Maguana, darle seg. al proy. " Leguminosas de Grano y la Sigatoca Negra de Musácea", el 20/01/11)</t>
  </si>
  <si>
    <t>14-Jan-11</t>
  </si>
  <si>
    <t>17-Jan-11</t>
  </si>
  <si>
    <t>Santo Domingo, Motors, Company, C. por A. (Mantenimiento de los 70,000 km al Nissan Navara/09, asignado al Director Ejecutivo del CONIAF)</t>
  </si>
  <si>
    <t>Patria Martínez Almonte (Compensación p/uso vehiculo a la Enc. Administrativa de nuestra institucion, Enero/11)</t>
  </si>
  <si>
    <t>ADN (Servicio de basura, correspondiente a Enero/11)</t>
  </si>
  <si>
    <t>CAASD (Servicio de agua, correspondiente a Enero/11)</t>
  </si>
  <si>
    <t>Victor Payano (Compensación p/uso de vehículo, al Enc. Depto. De Computos, Enero/11)</t>
  </si>
  <si>
    <t>Maldane Cuello Espinosa (Compensación p/uso vehículo a la Asistente Unidad Rec. Nat. y Medio Ambiente, Enero/11)</t>
  </si>
  <si>
    <t>Jose Antonio Rafael Nova Vasquez (Compensación p/uso vehículo al Enc. Unidad de Rec. Nat. y Medio Ambiente, Enero/11)</t>
  </si>
  <si>
    <t>Henry Alberto Guerrero Pichardo (Compensación p/uso vehiculo al Enc. Unidad Agricultura Competitiva, Enero/11)</t>
  </si>
  <si>
    <t>Cesar Augusto Montero Ramírez (Compensación p/uso de vehiculo al Asistente Unidad Ciencias Modernas, Enero/11)</t>
  </si>
  <si>
    <t>Gabriel Antonio Dominguez Ramírez (Compensación p/uso de vehículo al Enc. de la Unidad Ciencias Modernas, Enero/11)</t>
  </si>
  <si>
    <t>Alejandro gomez Mejia (Compensación p/uso de vehículo al Asistente de la Unidad de Seg. Y Eval., Enero/11)</t>
  </si>
  <si>
    <t>Ofelia Milagros de Castro Mora (Compensación p/uso de vehiculo a la Enc. Unidad Eval. y Seg. , Enero/11)</t>
  </si>
  <si>
    <r>
      <t>Carlos Espinal (Compensaci</t>
    </r>
    <r>
      <rPr>
        <sz val="11"/>
        <rFont val="Arial"/>
        <family val="2"/>
      </rPr>
      <t>ó</t>
    </r>
    <r>
      <rPr>
        <sz val="11"/>
        <rFont val="Arial"/>
        <family val="2"/>
      </rPr>
      <t>n.transporte enero/2010)</t>
    </r>
  </si>
  <si>
    <r>
      <t>Eymi Y. de Jes</t>
    </r>
    <r>
      <rPr>
        <sz val="11"/>
        <rFont val="Arial"/>
        <family val="2"/>
      </rPr>
      <t>ú</t>
    </r>
    <r>
      <rPr>
        <sz val="11"/>
        <rFont val="Arial"/>
        <family val="2"/>
      </rPr>
      <t>s (Compensaci</t>
    </r>
    <r>
      <rPr>
        <sz val="11"/>
        <rFont val="Arial"/>
        <family val="2"/>
      </rPr>
      <t>ó</t>
    </r>
    <r>
      <rPr>
        <sz val="11"/>
        <rFont val="Arial"/>
        <family val="2"/>
      </rPr>
      <t>n.transporte enero/2010)</t>
    </r>
  </si>
  <si>
    <r>
      <t>Sandra I. Mej</t>
    </r>
    <r>
      <rPr>
        <sz val="11"/>
        <rFont val="Arial"/>
        <family val="2"/>
      </rPr>
      <t>í</t>
    </r>
    <r>
      <rPr>
        <sz val="11"/>
        <rFont val="Arial"/>
        <family val="2"/>
      </rPr>
      <t>a E. (Compensaci</t>
    </r>
    <r>
      <rPr>
        <sz val="11"/>
        <rFont val="Arial"/>
        <family val="2"/>
      </rPr>
      <t>ó</t>
    </r>
    <r>
      <rPr>
        <sz val="11"/>
        <rFont val="Arial"/>
        <family val="2"/>
      </rPr>
      <t>n.transporte enero/2010)</t>
    </r>
  </si>
  <si>
    <r>
      <t>Eymi Y. de Jes</t>
    </r>
    <r>
      <rPr>
        <sz val="11"/>
        <rFont val="Arial"/>
        <family val="2"/>
      </rPr>
      <t>ú</t>
    </r>
    <r>
      <rPr>
        <sz val="11"/>
        <rFont val="Arial"/>
        <family val="2"/>
      </rPr>
      <t>s (Bono almuerzo pers.adm enero/2010)</t>
    </r>
  </si>
  <si>
    <r>
      <t>LAVE, S.A. (Pago US$1,057.13 a una tasa de RD$36.35, corespond. Al 60% compra escritorio, materiales e inst. m</t>
    </r>
    <r>
      <rPr>
        <sz val="11"/>
        <rFont val="Arial"/>
        <family val="2"/>
      </rPr>
      <t>ó</t>
    </r>
    <r>
      <rPr>
        <sz val="11"/>
        <rFont val="Arial"/>
        <family val="2"/>
      </rPr>
      <t xml:space="preserve">dulos divisores </t>
    </r>
    <r>
      <rPr>
        <sz val="11"/>
        <rFont val="Arial"/>
        <family val="2"/>
      </rPr>
      <t>á</t>
    </r>
    <r>
      <rPr>
        <sz val="11"/>
        <rFont val="Arial"/>
        <family val="2"/>
      </rPr>
      <t>rea de Unidades Ciencias Modernas y Combate a la Pobreza)</t>
    </r>
  </si>
  <si>
    <r>
      <t>Robinson N</t>
    </r>
    <r>
      <rPr>
        <sz val="11"/>
        <rFont val="Arial"/>
        <family val="2"/>
      </rPr>
      <t>ú</t>
    </r>
    <r>
      <rPr>
        <sz val="11"/>
        <rFont val="Times New Roman"/>
        <family val="1"/>
      </rPr>
      <t>ñ</t>
    </r>
    <r>
      <rPr>
        <sz val="11"/>
        <rFont val="Arial"/>
        <family val="2"/>
      </rPr>
      <t>ez D</t>
    </r>
    <r>
      <rPr>
        <sz val="11"/>
        <rFont val="Arial"/>
        <family val="2"/>
      </rPr>
      <t>í</t>
    </r>
    <r>
      <rPr>
        <sz val="11"/>
        <rFont val="Arial"/>
        <family val="2"/>
      </rPr>
      <t>az salario como chofer Director Ejec. CONIAF,sustit vacac. sr. S.Santana del 01-12 ene/2010)</t>
    </r>
  </si>
  <si>
    <r>
      <t>Gabriel A. Dom</t>
    </r>
    <r>
      <rPr>
        <sz val="11"/>
        <rFont val="Arial"/>
        <family val="2"/>
      </rPr>
      <t>í</t>
    </r>
    <r>
      <rPr>
        <sz val="11"/>
        <rFont val="Arial"/>
        <family val="2"/>
      </rPr>
      <t>nguez (Vi</t>
    </r>
    <r>
      <rPr>
        <sz val="11"/>
        <rFont val="Arial"/>
        <family val="2"/>
      </rPr>
      <t>á</t>
    </r>
    <r>
      <rPr>
        <sz val="11"/>
        <rFont val="Arial"/>
        <family val="2"/>
      </rPr>
      <t>ticos viaje a San Juan de la Maguana, zonas aleda</t>
    </r>
    <r>
      <rPr>
        <sz val="11"/>
        <rFont val="Times New Roman"/>
        <family val="1"/>
      </rPr>
      <t>ñ</t>
    </r>
    <r>
      <rPr>
        <sz val="11"/>
        <rFont val="Arial"/>
        <family val="2"/>
      </rPr>
      <t>as y Arroyo Loro, seguim.3 proy. De Investig. Asignados UACM)</t>
    </r>
  </si>
  <si>
    <r>
      <t>C</t>
    </r>
    <r>
      <rPr>
        <sz val="11"/>
        <rFont val="Arial"/>
        <family val="2"/>
      </rPr>
      <t>é</t>
    </r>
    <r>
      <rPr>
        <sz val="11"/>
        <rFont val="Arial"/>
        <family val="2"/>
      </rPr>
      <t>sar A. Montero (Vi</t>
    </r>
    <r>
      <rPr>
        <sz val="11"/>
        <rFont val="Arial"/>
        <family val="2"/>
      </rPr>
      <t>á</t>
    </r>
    <r>
      <rPr>
        <sz val="11"/>
        <rFont val="Arial"/>
        <family val="2"/>
      </rPr>
      <t>ticos viaje a San Juan de la Maguana, zonas aleda</t>
    </r>
    <r>
      <rPr>
        <sz val="11"/>
        <rFont val="Times New Roman"/>
        <family val="1"/>
      </rPr>
      <t>ñ</t>
    </r>
    <r>
      <rPr>
        <sz val="11"/>
        <rFont val="Arial"/>
        <family val="2"/>
      </rPr>
      <t>as y Arroyo Loro, seguim.3 proy. De Investig. Asignados UACM)</t>
    </r>
  </si>
  <si>
    <r>
      <t>ATAJO (Pago inserci</t>
    </r>
    <r>
      <rPr>
        <sz val="11"/>
        <rFont val="Arial"/>
        <family val="2"/>
      </rPr>
      <t>ó</t>
    </r>
    <r>
      <rPr>
        <sz val="11"/>
        <rFont val="Arial"/>
        <family val="2"/>
      </rPr>
      <t>n de publicidad institucional en la portada de la revista , fact.0046-09)</t>
    </r>
  </si>
  <si>
    <r>
      <t>LAVE, S.A. (Pago US$704.74 a una tasa de RD$36.35, correspond. Al saldo (40%) compra escritorio, materiales e instal. m</t>
    </r>
    <r>
      <rPr>
        <sz val="11"/>
        <rFont val="Arial"/>
        <family val="2"/>
      </rPr>
      <t>ó</t>
    </r>
    <r>
      <rPr>
        <sz val="11"/>
        <rFont val="Arial"/>
        <family val="2"/>
      </rPr>
      <t xml:space="preserve">dulos divisores </t>
    </r>
    <r>
      <rPr>
        <sz val="11"/>
        <rFont val="Arial"/>
        <family val="2"/>
      </rPr>
      <t>á</t>
    </r>
    <r>
      <rPr>
        <sz val="11"/>
        <rFont val="Arial"/>
        <family val="2"/>
      </rPr>
      <t>rea de Unidades Ciencias Modernas y Combate a la Pobreza)</t>
    </r>
  </si>
  <si>
    <r>
      <t>CEDAF (1er.curso producci</t>
    </r>
    <r>
      <rPr>
        <sz val="11"/>
        <rFont val="Arial"/>
        <family val="2"/>
      </rPr>
      <t>ó</t>
    </r>
    <r>
      <rPr>
        <sz val="11"/>
        <rFont val="Arial"/>
        <family val="2"/>
      </rPr>
      <t>n bajo ambiente controlado protegido, acuerdo form. RH, en fecha 3 dic.2009)</t>
    </r>
  </si>
  <si>
    <r>
      <t>Robinson N</t>
    </r>
    <r>
      <rPr>
        <sz val="11"/>
        <rFont val="Arial"/>
        <family val="2"/>
      </rPr>
      <t>ú</t>
    </r>
    <r>
      <rPr>
        <sz val="11"/>
        <rFont val="Times New Roman"/>
        <family val="1"/>
      </rPr>
      <t>ñ</t>
    </r>
    <r>
      <rPr>
        <sz val="11"/>
        <rFont val="Arial"/>
        <family val="2"/>
      </rPr>
      <t>ez D</t>
    </r>
    <r>
      <rPr>
        <sz val="11"/>
        <rFont val="Arial"/>
        <family val="2"/>
      </rPr>
      <t>í</t>
    </r>
    <r>
      <rPr>
        <sz val="11"/>
        <rFont val="Arial"/>
        <family val="2"/>
      </rPr>
      <t>az salario como chofer Director Ejec. CONIAF,sustit vacac. sr. S.Santana del 13-29 ene/2010)</t>
    </r>
  </si>
  <si>
    <r>
      <t>Sandra I. Mej</t>
    </r>
    <r>
      <rPr>
        <sz val="11"/>
        <rFont val="Arial"/>
        <family val="2"/>
      </rPr>
      <t>í</t>
    </r>
    <r>
      <rPr>
        <sz val="11"/>
        <rFont val="Arial"/>
        <family val="2"/>
      </rPr>
      <t>a E. (Bono almuerzo pers.adm Feb./2010)</t>
    </r>
  </si>
  <si>
    <r>
      <t>Eymi Y. de Jes</t>
    </r>
    <r>
      <rPr>
        <sz val="11"/>
        <rFont val="Arial"/>
        <family val="2"/>
      </rPr>
      <t>ú</t>
    </r>
    <r>
      <rPr>
        <sz val="11"/>
        <rFont val="Arial"/>
        <family val="2"/>
      </rPr>
      <t>s (Compensaci</t>
    </r>
    <r>
      <rPr>
        <sz val="11"/>
        <rFont val="Arial"/>
        <family val="2"/>
      </rPr>
      <t>ó</t>
    </r>
    <r>
      <rPr>
        <sz val="11"/>
        <rFont val="Arial"/>
        <family val="2"/>
      </rPr>
      <t>n.transporte Feb/2010)</t>
    </r>
  </si>
  <si>
    <r>
      <t>Sandra I. Mej</t>
    </r>
    <r>
      <rPr>
        <sz val="11"/>
        <rFont val="Arial"/>
        <family val="2"/>
      </rPr>
      <t>í</t>
    </r>
    <r>
      <rPr>
        <sz val="11"/>
        <rFont val="Arial"/>
        <family val="2"/>
      </rPr>
      <t>a E. (Compensaci</t>
    </r>
    <r>
      <rPr>
        <sz val="11"/>
        <rFont val="Arial"/>
        <family val="2"/>
      </rPr>
      <t>ó</t>
    </r>
    <r>
      <rPr>
        <sz val="11"/>
        <rFont val="Arial"/>
        <family val="2"/>
      </rPr>
      <t>n.transporte Feb/2010)</t>
    </r>
  </si>
  <si>
    <r>
      <t>Carlos Espinal (Compensaci</t>
    </r>
    <r>
      <rPr>
        <sz val="11"/>
        <rFont val="Arial"/>
        <family val="2"/>
      </rPr>
      <t>ó</t>
    </r>
    <r>
      <rPr>
        <sz val="11"/>
        <rFont val="Arial"/>
        <family val="2"/>
      </rPr>
      <t>n.transporte Feb/2010)</t>
    </r>
  </si>
  <si>
    <r>
      <t>Jose de Jesus N</t>
    </r>
    <r>
      <rPr>
        <sz val="11"/>
        <rFont val="Arial"/>
        <family val="2"/>
      </rPr>
      <t>ú</t>
    </r>
    <r>
      <rPr>
        <sz val="11"/>
        <rFont val="Times New Roman"/>
        <family val="1"/>
      </rPr>
      <t>ñ</t>
    </r>
    <r>
      <rPr>
        <sz val="11"/>
        <rFont val="Arial"/>
        <family val="2"/>
      </rPr>
      <t>ez M. (legalizacion 3 contratos)</t>
    </r>
  </si>
  <si>
    <r>
      <t>Leandro Mercedes (reemb.gastos viaje dia de campo con el coordinador C.T</t>
    </r>
    <r>
      <rPr>
        <sz val="11"/>
        <rFont val="Arial"/>
        <family val="2"/>
      </rPr>
      <t>é</t>
    </r>
    <r>
      <rPr>
        <sz val="11"/>
        <rFont val="Arial"/>
        <family val="2"/>
      </rPr>
      <t>cnico, so ene/10)</t>
    </r>
  </si>
  <si>
    <r>
      <t>Henry Guerrero (vi</t>
    </r>
    <r>
      <rPr>
        <sz val="11"/>
        <rFont val="Arial"/>
        <family val="2"/>
      </rPr>
      <t>á</t>
    </r>
    <r>
      <rPr>
        <sz val="11"/>
        <rFont val="Arial"/>
        <family val="2"/>
      </rPr>
      <t>ticos viaje S. J.Ocoa particip.y toma registro para video inaug.curso manejo invernadero,  C. Montero Tecnico  y E. Herrera computo, 8 feb/10)</t>
    </r>
  </si>
  <si>
    <r>
      <t>Eymi Y. de Jesús (Reposici</t>
    </r>
    <r>
      <rPr>
        <sz val="11"/>
        <rFont val="Arial"/>
        <family val="2"/>
      </rPr>
      <t>ó</t>
    </r>
    <r>
      <rPr>
        <sz val="11"/>
        <rFont val="Arial"/>
        <family val="2"/>
      </rPr>
      <t>n fondo caja chica)</t>
    </r>
  </si>
  <si>
    <r>
      <t>Sandra I. Mej</t>
    </r>
    <r>
      <rPr>
        <sz val="11"/>
        <rFont val="Arial"/>
        <family val="2"/>
      </rPr>
      <t xml:space="preserve">ía </t>
    </r>
    <r>
      <rPr>
        <sz val="11"/>
        <rFont val="Arial"/>
        <family val="2"/>
      </rPr>
      <t>(aumento 20% del salario retroactivo a enero/10)</t>
    </r>
  </si>
  <si>
    <r>
      <t>Eymi Y. de Jes</t>
    </r>
    <r>
      <rPr>
        <sz val="11"/>
        <rFont val="Arial"/>
        <family val="2"/>
      </rPr>
      <t>ú</t>
    </r>
    <r>
      <rPr>
        <sz val="11"/>
        <rFont val="Arial"/>
        <family val="2"/>
      </rPr>
      <t>s (Bono almuerzo pers.adm marzo/2010)</t>
    </r>
  </si>
  <si>
    <r>
      <t>Eymi Y. de Jes</t>
    </r>
    <r>
      <rPr>
        <sz val="11"/>
        <rFont val="Arial"/>
        <family val="2"/>
      </rPr>
      <t>ú</t>
    </r>
    <r>
      <rPr>
        <sz val="11"/>
        <rFont val="Arial"/>
        <family val="2"/>
      </rPr>
      <t>s (Compensaci</t>
    </r>
    <r>
      <rPr>
        <sz val="11"/>
        <rFont val="Arial"/>
        <family val="2"/>
      </rPr>
      <t>ó</t>
    </r>
    <r>
      <rPr>
        <sz val="11"/>
        <rFont val="Arial"/>
        <family val="2"/>
      </rPr>
      <t>n.transporte mar2010)</t>
    </r>
  </si>
  <si>
    <r>
      <t>Sandra I. Mej</t>
    </r>
    <r>
      <rPr>
        <sz val="11"/>
        <rFont val="Arial"/>
        <family val="2"/>
      </rPr>
      <t>í</t>
    </r>
    <r>
      <rPr>
        <sz val="11"/>
        <rFont val="Arial"/>
        <family val="2"/>
      </rPr>
      <t>a E. (Compens..transporte marzo/2010)</t>
    </r>
  </si>
  <si>
    <r>
      <t>Carlos Espinal (Compensaci</t>
    </r>
    <r>
      <rPr>
        <sz val="11"/>
        <rFont val="Arial"/>
        <family val="2"/>
      </rPr>
      <t>ó</t>
    </r>
    <r>
      <rPr>
        <sz val="11"/>
        <rFont val="Arial"/>
        <family val="2"/>
      </rPr>
      <t>n.transporte marzo/10)</t>
    </r>
  </si>
  <si>
    <r>
      <t>Ildefonso Fern</t>
    </r>
    <r>
      <rPr>
        <sz val="11"/>
        <rFont val="Arial"/>
        <family val="2"/>
      </rPr>
      <t>á</t>
    </r>
    <r>
      <rPr>
        <sz val="11"/>
        <rFont val="Arial"/>
        <family val="2"/>
      </rPr>
      <t>ndez (Repuestos y mano de obra Peugeot partner colr verde)</t>
    </r>
  </si>
  <si>
    <r>
      <t>ISA (1er. Desemb. proy.ISA/19-08/CM "Obtenci</t>
    </r>
    <r>
      <rPr>
        <sz val="11"/>
        <rFont val="Arial"/>
        <family val="2"/>
      </rPr>
      <t>ó</t>
    </r>
    <r>
      <rPr>
        <sz val="11"/>
        <rFont val="Arial"/>
        <family val="2"/>
      </rPr>
      <t>n de lineas puras de arroz por cultivo de anteras F1 como alternativa para el mejoramiento genetico" conv.08</t>
    </r>
  </si>
  <si>
    <r>
      <t>Ricardo H. Wagner D. (avance 50% impresi</t>
    </r>
    <r>
      <rPr>
        <sz val="11"/>
        <rFont val="Arial"/>
        <family val="2"/>
      </rPr>
      <t>ó</t>
    </r>
    <r>
      <rPr>
        <sz val="11"/>
        <rFont val="Arial"/>
        <family val="2"/>
      </rPr>
      <t>n folletos material educativo de Coniaf, Feria Agropecuaria 2010, del 13-21 marzo/10)</t>
    </r>
  </si>
  <si>
    <r>
      <t>Ricardo H. Wagner D. (saldo 50% impresi</t>
    </r>
    <r>
      <rPr>
        <sz val="11"/>
        <rFont val="Arial"/>
        <family val="2"/>
      </rPr>
      <t>ó</t>
    </r>
    <r>
      <rPr>
        <sz val="11"/>
        <rFont val="Arial"/>
        <family val="2"/>
      </rPr>
      <t>n folletos material educativo de Coniaf, Feria Agropecuaria 2010, del 13-21 marzo/10)</t>
    </r>
  </si>
  <si>
    <r>
      <t>Comision Nacional de Emergencia(Levantam.infomaci</t>
    </r>
    <r>
      <rPr>
        <sz val="11"/>
        <rFont val="Arial"/>
        <family val="2"/>
      </rPr>
      <t>ó</t>
    </r>
    <r>
      <rPr>
        <sz val="11"/>
        <rFont val="Arial"/>
        <family val="2"/>
      </rPr>
      <t>n estructural y di</t>
    </r>
    <r>
      <rPr>
        <sz val="11"/>
        <rFont val="Arial"/>
        <family val="2"/>
      </rPr>
      <t>ó</t>
    </r>
    <r>
      <rPr>
        <sz val="11"/>
        <rFont val="Arial"/>
        <family val="2"/>
      </rPr>
      <t>gnostico, en terminos de seguridad de Coniaf)</t>
    </r>
  </si>
  <si>
    <r>
      <t>Bolivar A. Perez (Apoyo impresion revista Difusi</t>
    </r>
    <r>
      <rPr>
        <sz val="11"/>
        <rFont val="Arial"/>
        <family val="2"/>
      </rPr>
      <t>ó</t>
    </r>
    <r>
      <rPr>
        <sz val="11"/>
        <rFont val="Arial"/>
        <family val="2"/>
      </rPr>
      <t>n Agropecuaria Internacional)</t>
    </r>
  </si>
  <si>
    <r>
      <t>Eymi Y. de Jes</t>
    </r>
    <r>
      <rPr>
        <sz val="11"/>
        <rFont val="Arial"/>
        <family val="2"/>
      </rPr>
      <t>ú</t>
    </r>
    <r>
      <rPr>
        <sz val="11"/>
        <rFont val="Arial"/>
        <family val="2"/>
      </rPr>
      <t>s (Bono almuerzo pers.adm abril/2010)</t>
    </r>
  </si>
  <si>
    <r>
      <t>ESCA, S.A. (compra e instalaci</t>
    </r>
    <r>
      <rPr>
        <sz val="11"/>
        <rFont val="Arial"/>
        <family val="2"/>
      </rPr>
      <t>ó</t>
    </r>
    <r>
      <rPr>
        <sz val="11"/>
        <rFont val="Arial"/>
        <family val="2"/>
      </rPr>
      <t>n carroceria, nissan navara, asignado al D.Ejecutivo del Coniaf)</t>
    </r>
  </si>
  <si>
    <r>
      <t>Eymi Y. de Jes</t>
    </r>
    <r>
      <rPr>
        <sz val="11"/>
        <rFont val="Arial"/>
        <family val="2"/>
      </rPr>
      <t>ú</t>
    </r>
    <r>
      <rPr>
        <sz val="11"/>
        <rFont val="Arial"/>
        <family val="2"/>
      </rPr>
      <t>s (Bono almuerzo pers.adm mayo/2010)</t>
    </r>
  </si>
  <si>
    <r>
      <t>IDIAF (1er.desemb.proy.IDIAF/25-08/AC "Generaci</t>
    </r>
    <r>
      <rPr>
        <sz val="11"/>
        <color indexed="64"/>
        <rFont val="Arial"/>
        <family val="2"/>
      </rPr>
      <t>ó</t>
    </r>
    <r>
      <rPr>
        <sz val="11"/>
        <rFont val="Arial"/>
        <family val="2"/>
      </rPr>
      <t>n y validaci</t>
    </r>
    <r>
      <rPr>
        <sz val="11"/>
        <rFont val="Arial"/>
        <family val="2"/>
      </rPr>
      <t>ó</t>
    </r>
    <r>
      <rPr>
        <sz val="11"/>
        <rFont val="Arial"/>
        <family val="2"/>
      </rPr>
      <t>n tecnologías sostenibles para nutrici</t>
    </r>
    <r>
      <rPr>
        <sz val="11"/>
        <rFont val="Arial"/>
        <family val="2"/>
      </rPr>
      <t>ó</t>
    </r>
    <r>
      <rPr>
        <sz val="11"/>
        <rFont val="Arial"/>
        <family val="2"/>
      </rPr>
      <t>n de banano", Azuaconv-08)</t>
    </r>
  </si>
  <si>
    <r>
      <t>Eymi Y. de Jes</t>
    </r>
    <r>
      <rPr>
        <sz val="11"/>
        <rFont val="Arial"/>
        <family val="2"/>
      </rPr>
      <t>ú</t>
    </r>
    <r>
      <rPr>
        <sz val="11"/>
        <rFont val="Arial"/>
        <family val="2"/>
      </rPr>
      <t>s (Bono almuerzo pers.adm junio/2010)</t>
    </r>
  </si>
  <si>
    <r>
      <t>Eymi Y. de Jes</t>
    </r>
    <r>
      <rPr>
        <sz val="11"/>
        <rFont val="Arial"/>
        <family val="2"/>
      </rPr>
      <t>ú</t>
    </r>
    <r>
      <rPr>
        <sz val="11"/>
        <rFont val="Arial"/>
        <family val="2"/>
      </rPr>
      <t>s (Bono almuerzo pers.adm julio/2010)</t>
    </r>
  </si>
  <si>
    <r>
      <t>Eymi Y. de Jes</t>
    </r>
    <r>
      <rPr>
        <sz val="11"/>
        <rFont val="Arial"/>
        <family val="2"/>
      </rPr>
      <t>ú</t>
    </r>
    <r>
      <rPr>
        <sz val="11"/>
        <rFont val="Arial"/>
        <family val="2"/>
      </rPr>
      <t>s (Bono almuerzo pers.adm agosto/2010)</t>
    </r>
  </si>
  <si>
    <r>
      <t>Eymi Y. de Jes</t>
    </r>
    <r>
      <rPr>
        <sz val="11"/>
        <rFont val="Arial"/>
        <family val="2"/>
      </rPr>
      <t>ú</t>
    </r>
    <r>
      <rPr>
        <sz val="11"/>
        <rFont val="Arial"/>
        <family val="2"/>
      </rPr>
      <t>s (Bono almuerzo pers.adm octubre/2010)</t>
    </r>
  </si>
  <si>
    <r>
      <t>Eymi Y. de Jes</t>
    </r>
    <r>
      <rPr>
        <sz val="11"/>
        <rFont val="Arial"/>
        <family val="2"/>
      </rPr>
      <t>ú</t>
    </r>
    <r>
      <rPr>
        <sz val="11"/>
        <rFont val="Arial"/>
        <family val="2"/>
      </rPr>
      <t>s (Bono almuerzo pers.adm nov/2010)</t>
    </r>
  </si>
  <si>
    <t>Jose A. Nova (sustitucion cheque 9239, viaticos Zambrana, Cotui Dia de Campo Cultivo de Piña, con otros tecnicos Ofelia De Castro, Alejandro Gomez, Maldane Cuello y Nicla M. Valera en fecha 10 nov.2010)</t>
  </si>
  <si>
    <t>Joaquin Caridad Del Rosario (1er. desemb. p/realizar estudios de Maestria en Produccion Animal, recinto Mayaguez, Puerto Rico)</t>
  </si>
  <si>
    <t>ERIKGAS (Consumo de combustibles del 27/12/10 al 17/01/11, s/fact. #13872)</t>
  </si>
  <si>
    <t>Devol.sobrante CK9318, avance D.Torres Fiesta Navidad 16 dic/10, regalos al personal oficina</t>
  </si>
  <si>
    <t>CEDAF (4to. Y ultimo desemb.proy. Investigacion "Mejoramiento genetico y produccion de abejas reinas de calidad para los productores apicolas dominicanos")</t>
  </si>
  <si>
    <t>CEDAF (4to. Desemb.programa capacitacion agricultura bajo ambiente controlado, Jarabacoa, 28 al 29 sept.2010)</t>
  </si>
  <si>
    <t>Rafael  A.Lora Mercado (Compens. salarial, Asist. 2 . enero/11)</t>
  </si>
  <si>
    <t>Jose Luis Aybar (Honorarios serv. Event. Presup. enero/11)</t>
  </si>
  <si>
    <t>Rafael De Jesus Taveras Garcia (Asesor CONIAF, enero/11)</t>
  </si>
  <si>
    <t>Carlos Espinal (Compensacion servicio de seguridad, enero/11)</t>
  </si>
  <si>
    <t>Virgilio Consuegra (Compens. servicio de seguridad, enero/11)</t>
  </si>
  <si>
    <t>Pedro M. Rodriguez M. (Incent. salarial chofer Adm., enero/11 )</t>
  </si>
  <si>
    <t>Braudilio Segura S. (Compens.salarial p/horas extras, chofer D. Ejecutivo, correspondiente enero/11)</t>
  </si>
  <si>
    <t>Ines Brioso (honorarios profes. Coordinar, supervisar y seguimiento convenio form. RRHH, CONIAF-UASD, maestrias "Manejo Integrado de Plagas" y "Sanidad Animal", enero/11</t>
  </si>
  <si>
    <t>Marcos Cesar Justo M. (Honorarios prestar servicios profesionales apoyar U.Agricultura Competitiva actividades Capacit. Tecnicos y productores y otros que requiera CONIAF, enero/11)</t>
  </si>
  <si>
    <t>Rafael Olmedo Vasquez(Serv. prom. y divulg. prog. radial "Conuco Digital", enero/11)</t>
  </si>
  <si>
    <t>TRICOM (Celular 809 3012620, asignado D.Ejecutivo, enero/11)</t>
  </si>
  <si>
    <t>Leandro M. Mercedes (Compens.salarial, enero/11,D. Ejec.)</t>
  </si>
  <si>
    <t>20-Jan-11</t>
  </si>
  <si>
    <t>19-Jan-11</t>
  </si>
  <si>
    <t>Saturnino Santana U.(Ayuda para cubrir gastos de tramiento, a causa de sufrir trombosis cerebral)</t>
  </si>
  <si>
    <t>25-Jan-11</t>
  </si>
  <si>
    <t>Colector de Impuestos Internos (Ret. ISR empleados enero/11)</t>
  </si>
  <si>
    <t>TSS (Retenc.a empleados y contrib.Coniaf SFS y AFP, enero/11)</t>
  </si>
  <si>
    <t>Saturnino Santana U.(Incent. salarial chofer Adm., enero/11 )</t>
  </si>
  <si>
    <t>Monica D. Rosario (incentivo transporte conserje, enero/11)</t>
  </si>
  <si>
    <t>Fidelina Sena S. (incentivo transporte conserje, enero/11)</t>
  </si>
  <si>
    <t>Carmen Mestre (Compens. salarial, enero/11, Asist. Dir. Ejec.)</t>
  </si>
  <si>
    <t>TURINTER (Pasaje a P.Rico, estud.maestria e investigador del IDIAF, Joaquin Caridad Rosario, en Produccion Animal)</t>
  </si>
  <si>
    <t>ERIKGAS (Consumo combustible del 11-25 enero/11 fact.14033)</t>
  </si>
  <si>
    <t>Servio Arismendi Rodriguez (Serv. prom. y divulg. Prog. Radial "Vida y Ambiente", enero/11)</t>
  </si>
  <si>
    <t>INDUCA,LTD (Reparacion puerta corrediza e instalacion rueda Taiwnesa, ofic.D.Ejecutivo)</t>
  </si>
  <si>
    <t>31-Jan-11</t>
  </si>
  <si>
    <t>Cristobal  Fco. Astacio R. (Servicio de divulgacion a la opinion  publica a traves del programa de TV "Sabado Agropecuaria, Enero/11</t>
  </si>
  <si>
    <t>Jose de Jesus Nuñez Morfas (Honorarios profesionales por legalizacion de un (1) contrato</t>
  </si>
  <si>
    <t>Sandra Inmaculada Mejia Escoto (Reembolso por compra de telefono celular para uso del Director Ejecutivo del CONIAF</t>
  </si>
  <si>
    <t>Angel Cesar Reynoso Rivas (apoyo ayuda a la terminacion maestria " Tecnologia de Alimentos " en la Universidad ISA de Santiago, Corresp. Enero/11</t>
  </si>
  <si>
    <t>Deposito fondos para nomina enero/11</t>
  </si>
  <si>
    <t>Maldane Cuello Espinosa  Viaticos a La Vega, Guarey y Jima, darle seguimiento al proyecto "Determinacion de los Indices de Sitio como herramienta de selección para el uso y formacion de seis especies forestales en tres prov. De R. D."</t>
  </si>
  <si>
    <t>Jose Antonio Nova Viaticos a La Vega, Guarey y Jima, darle seguimiento al proyecto "Determinacion de los Indices de Sitio como herramienta de selección para el uso y formacion de seis especies forestales en tres prov. De R. D."</t>
  </si>
  <si>
    <t>Eymi Yudesky de Jeus Abreu (Pago compensacion para transporte, correspondiente al mes de febrero/11)</t>
  </si>
  <si>
    <t>Eymi Yudesky de Jesus Abreu ( Bono p/almuerzo del 01 al 28 de febrero/11, 20dias laborables, como aporte de CONIAF al Personal Administrativo)</t>
  </si>
  <si>
    <t>Sandra Inmaculada Mejia Escoto (Pago compensacion para transporte, correspondiente al mes de febrero/11)</t>
  </si>
  <si>
    <t>Carlos Espinal (Pago compensacion para transporte, correspondiente al mes de febrero/11)</t>
  </si>
  <si>
    <t>CODETEL (Pago telefono de los numeros 809-686-0750,809-689-9943 y 809-685-9531, correspondiente enero/11)</t>
  </si>
  <si>
    <t>Gabriel Antonio Dominguez Ramírez (Viaticos visita a santiago, a la Universidad ISA, a darle seguimiento a varios proyecto de investigacion en Biotecnologia, en fecha 4 de febrero/11)</t>
  </si>
  <si>
    <t>Cesar Augusto Montero Ramírez (Viaticos visita a santiago, a la Universidad ISA, a darle seguimiento a varios proyecto de investigacion en Biotecnologia, en fecha 4 de febrero/11</t>
  </si>
  <si>
    <t>Seguros Universal (Pago Seguro de Vida empleados, correspondiente al mes de febrero/11)</t>
  </si>
  <si>
    <t>Colector de Impuestos Internos (Pago retenciones por servicios profesionales y otros servicios a proveedores del estado, enero/11)</t>
  </si>
  <si>
    <t>Colector de Impuestos Internos (Pago retencion de ITBIS, correspondiente al mes de enero/11)</t>
  </si>
  <si>
    <t>Ingreso para gastos de capital enero/11</t>
  </si>
  <si>
    <t>Pago Nomina  febrero 2011</t>
  </si>
  <si>
    <t>Pedro M. Rodriguez (reemb. compra 21.3 gls.gas GLP, cocina)</t>
  </si>
  <si>
    <t>ARS HUMANO (Pago poliza de seguro medico, corresp. feb-11, s/fact. #2198424)</t>
  </si>
  <si>
    <t>Proyecto de Ingeneria H&amp;H, SRL ( Remocion y reubicacion de alfombras, suministro y colocacion de porcelanato Bone Aleman 0.40 x 0.40 mts, tipo europeo de nuestra institucion)</t>
  </si>
  <si>
    <t>Cesar Augusto Montero Ramírez (Viaticos visita a La Vega y varios municipios y Juma, a darle seguimiento al proyecto de investigacion "Manejo de Germoplasmas de Vegetales Orientales para la Obtencion de Semilla de Caridad y Obtencion de Lineas Puras a partir de anteras de Arroz", en fecha 11)</t>
  </si>
  <si>
    <t>Erikgas (Consumo de combustibles, correspondiente del 11 de enero al 7 de feb/11, s/fact. #14142)</t>
  </si>
  <si>
    <t xml:space="preserve">Jose Antonio Nova (Viaticos a Valle Nuevo y Arroyazo, Constanza, a darle seguimiento a la ejecucion del proyecto(CAD/014-05/RN) componente Ebano Verde, en fecha 11 de febrero/11) </t>
  </si>
  <si>
    <t>Henry A. Guerrero (viaticos a La Vega y Palmarejo, Santiago Rodriguez, seguimiento a proyectos de investigacion ejecutados por el IDIAF en tecnologias de produccion y manejo post cosecha en cultivo de yuca en La Vega y Santiago Rodriguez, en fecha 15 y 16 de febrero/11)</t>
  </si>
  <si>
    <t>Victor E. Payano (Viaticos a La Vega y Palmarejo, Santiago Rodriguez, seguimiento a proyectos de investigacion ejecutados por el IDIAF en tecnologias de produccion y manejo post cosecha en cultivo de yuca en La Vega y Santiago Rodriguez, en fecha 15 y 16 de febrero/11)</t>
  </si>
  <si>
    <t>Deposito fondos para nomina febrero/11</t>
  </si>
  <si>
    <t>Intereses sobre certificados febrero/11</t>
  </si>
  <si>
    <t>Deposito/Gastos operacionales, febrero/10</t>
  </si>
  <si>
    <t>EDEESTE (Pago consumo de energia electrica, correspondiente a febrero/11, del 23/12 al 25/01/2011)</t>
  </si>
  <si>
    <t xml:space="preserve">Maldane Cuello (Viaticos a Valle Nuevo y Arroyazo, Constanza, a darle seguimiento a la ejecucion del proyecto(CAD/014-05/RN) componente Ebano Verde, en fecha 11 de febrero/11) </t>
  </si>
  <si>
    <t xml:space="preserve">Jose Antonio Nova (Viaticos a Santiago Univ.ISA darle seguimiento a la ejecucion del proyecto Evaluacion de dos sustratos y suelo mejorado bajo sistema de produccion de cultivos protegidos, 18 de febrero/11) </t>
  </si>
  <si>
    <t xml:space="preserve">Maldane Cuello (Viaticos viaje a Manabao, Jarabacoa dar seguim. Proy. Invernaderos (UNISA/027-08/RN), 19 febrero/11) </t>
  </si>
  <si>
    <t xml:space="preserve">Jose Antonio Nova (Viaticos viaje a Manabao, Jarabacoa dar seguim. Proy. Invernaderos (UNISA/027-08/RN), 19 febrero/11) </t>
  </si>
  <si>
    <t>Flavio Jose Espinal N. (Seguro medico internac. US$616.74, tasa RD$37.55 (1 año y 15 dias), realizar estudios maestria en Marketing y Gestion Comercial, Barcelona, España)</t>
  </si>
  <si>
    <t xml:space="preserve">Maldane Cuello (Viaticos viaje a Santiago Univ.ISA darle seguimiento a la ejecucion del proyecto Evaluacion de dos sustratos y suelo mejorado bajo sistema de produccion de cultivos protegidos, 18 febrero/11) </t>
  </si>
  <si>
    <t>Seguros Universal (Pago seguro vida a empleados, enero-11)</t>
  </si>
  <si>
    <t>CAASD (Servicio de agua, correspondiente a febrero/11)</t>
  </si>
  <si>
    <t>Alejandro gomez Mejia (Compensación p/uso de vehículo al Asistente de la Unidad de Seg. Y Eval., feb/11)</t>
  </si>
  <si>
    <t>Ofelia Milagros de Castro Mora (Compensación p/uso de vehiculo a la Enc. Unidad Eval. y Seg. , feb/11)</t>
  </si>
  <si>
    <t>Gabriel Antonio Dominguez Ramírez (Compensación p/uso de vehículo al Enc. de la Unidad Ciencias Modernas, feb/11)</t>
  </si>
  <si>
    <t>Cesar Augusto Montero Ramírez (Compensación p/uso de vehiculo al Asistente Unidad Ciencias Modernas, feb/11)</t>
  </si>
  <si>
    <t>Jose Antonio Rafael Nova Vasquez (Compensación p/uso vehículo al Enc. Unidad de Rec. Nat. y Medio Ambiente, feb/11)</t>
  </si>
  <si>
    <t>Patria Martínez Almonte (Compensación p/uso vehiculo a la Enc. Administrativa de nuestra institucion, feb/11)</t>
  </si>
  <si>
    <t>Victor Payano (Compensación p/uso de vehículo, al Enc. Depto. De Computos, feb/11)</t>
  </si>
  <si>
    <t>Ines Amelia Brioso (Compensación p/uso vehículo como consultora p/la coordinación, supervision y seg. 2 maestrias convenio CONIAF-UASD 2010)</t>
  </si>
  <si>
    <t>Maldane Cuello Espinosa (Compensación p/uso vehículo a la Asistente Unidad Rec. Nat. y Medio Ambiente, feb/11)</t>
  </si>
  <si>
    <t>Henry Alberto Guerrero Pichardo (Compensación p/uso vehiculo al Enc. Unidad Agricultura Competitiva, feb/11)</t>
  </si>
  <si>
    <t xml:space="preserve">Victor E. Payano (Viaticos viaje, Duverge, Barahona, asistir dia de campo y clausura curso Agricultura bajo ambiente protegido, 18 feb/11) </t>
  </si>
  <si>
    <t>UASD (2do. Desemb. Proy."FCAVUASD/036-05/CM, Control Biologico en Yuca Amarga (Manihot esculentus), mediante la utilizacion Trichoma spp", convocatoria 2005)</t>
  </si>
  <si>
    <t>Proyecto de Ingeneria H&amp;H, SRL (Saldo 40%  Remocion y reubicacion de alfombras, suministro y colocacion de porcelanato Bone Aleman 0.40 x 0.40 mts, tipo europeo)</t>
  </si>
  <si>
    <t>Gabriel Dominguez (Viaticos viaje Loma de Cabrera, seguim.proyecto Manejo Integrado de Plagas en Citricos, 21 febrero/11)</t>
  </si>
  <si>
    <t>Erikgas (Consumo de combustibles, correspondiente del 07 al 17 feb/11, s/fact. #14325)</t>
  </si>
  <si>
    <t>Ines Amelia De La Altagracia Brioso (Compensación p/uso vehículo como consultora p/la coordinación, supervision y seg. al convenio CONIAF-UASD)</t>
  </si>
  <si>
    <t>Victor Payano (Viaticos visita a San Juan de la Maguana, Bohechio y el Cercado, Superv. Proyectos, 19 y 20 de Enero/11)</t>
  </si>
  <si>
    <t>Henry A. Guerrero (viaticos Jarabacoa y Manabao seguim. Proy. Investig. ejecutados por IDIAF, IDIAF/02-06/AC, Invernaderos, 21 feb/11)</t>
  </si>
  <si>
    <t>Victor E. Payano (viaticos Jarabacoa y Manabao seguim. Proy. Investig. ejecutados por IDIAF, IDIAF/02-06/AC, Invernaderos, 21 feb/11)</t>
  </si>
  <si>
    <t>Leandro M. Mercedes (Compens.salarial, feb/11,D. Ejec.)</t>
  </si>
  <si>
    <t>Jose Luis Aybar (Honorarios serv. Event. Presup. feb/11)</t>
  </si>
  <si>
    <t>Rafael De Jesus Taveras Garcia (Asesor CONIAF, feb/11)</t>
  </si>
  <si>
    <t>Carmen Mestre (Compens. salarial, feb/11, Asist. Dir. Ejec.)</t>
  </si>
  <si>
    <t>Braudilio Segura S. (Compens.salarial p/horas extras, chofer D. Ejecutivo, correspondiente feb/11)</t>
  </si>
  <si>
    <t>Marcos Cesar Justo M. (Honorarios prestar servicios profesionales apoyar U.Agricultura Competitiva actividades Capacit. Tecnicos y productores y otros que requiera CONIAF, feb/11)</t>
  </si>
  <si>
    <t>Virgilio Consuegra (Compens. servicio de seguridad, feb/11)</t>
  </si>
  <si>
    <t>Carlos Espinal (Compensacion servicio de seguridad, feb/11)</t>
  </si>
  <si>
    <t>Saturnino Santana U.(Incent. salarial chofer Adm., feb11 )</t>
  </si>
  <si>
    <t>Monica D. Rosario (incentivo transporte conserje, feb/11)</t>
  </si>
  <si>
    <t>Fidelina Sena S. (incentivo transporte conserje, feb/11)</t>
  </si>
  <si>
    <t>Pedro M. Rodriguez M. (Incent. salarial chofer Adm., feb/11 )</t>
  </si>
  <si>
    <t>Fidelina Sena S. (Limpieza paredes, pisos y parte frontal oficina 14 y 20 feb/11 oficina CONIAF por cambio pisos)</t>
  </si>
  <si>
    <t>Monica D. Rosario Nova (Limpieza paredes, pisos y parte frontal oficina 14 y 20 feb/11 oficina CONIAF por cambio pisos)</t>
  </si>
  <si>
    <t>Carlos Espinal (Seguridad Limpieza en general, pintura y movilizacion de mobiliario, dias 11,12,13 14 , 18, 19 y 20 feb/11 oficina CONIAF por cambio pisos)</t>
  </si>
  <si>
    <t>Servio Arismendi Rodriguez (Serv. prom. y divulg. Prog. Radial "Vida y Ambiente", feb/11)</t>
  </si>
  <si>
    <t>Ines Brioso (honorarios profes. Coordinar, supervisar y seguimiento convenio form. RRHH, CONIAF-UASD, maestrias "Manejo Integrado de Plagas" y "Sanidad Animal", feb/11</t>
  </si>
  <si>
    <t>Xiomara Reyes V. (honorarios profes. Coordinar, supervisar y seguimiento convenio form. RRHH, CONIAF-PUCMM, maestria "Economia Agricola", feb/11</t>
  </si>
  <si>
    <t>Eymi Y. de Jesus (reposicion fondo caja  chica)</t>
  </si>
  <si>
    <t>CIMPA (1er.desemb. Adenda proy. CIMPA/22-08/CM "Mejoramiento genetico y divulgacion ganado criollo, recurso idoneo produccion de leche RD conv-2008)</t>
  </si>
  <si>
    <t>SYNTES, S.A. (Fotocopiadora CANON multifuncional, ImageRunner 2018, serial MWJ03023, c/pedestal)</t>
  </si>
  <si>
    <t>Bernardo Viña R. (Incentivo p/transporte y alojamiento, estudiante maestria Manejo Integrado de Plagas, Engombe, UASD, enero y febrero/11)</t>
  </si>
  <si>
    <t>Carlos A. Ayala C. (Incentivo p/transporte y alojamiento, estudiante maestria Manejo Integrado de Plagas, Engombe, UASD, enero y febrero/11)</t>
  </si>
  <si>
    <t>Domingo J. Henriquez L. (Incentivo p/transporte y alojamiento, estudiante maestria Manejo Integrado de Plagas, Engombe, UASD, enero y febrero/11)</t>
  </si>
  <si>
    <t>Francisco S. Santos (Incentivo p/transporte y alojamiento, estudiante maestria Manejo Integrado de Plagas, Engombe, UASD, enero y febrero/11)</t>
  </si>
  <si>
    <t>Harumi Hodai (Incentivo p/transporte y alojamiento, estudiante maestria Manejo Integrado de Plagas, Engombe, UASD, enero y febrero/11)</t>
  </si>
  <si>
    <t>Ineko Hodai Hodai (Incentivo p/transporte y alojamiento, estudiante maestria Manejo Integrado de Plagas, Engombe, UASD, enero y febrero/11)</t>
  </si>
  <si>
    <t>Juan de Dios Moya F. (Incentivo p/transporte y alojamiento, estudiante maestria Manejo Integrado de Plagas, Engombe, UASD, enero y febrero/11)</t>
  </si>
  <si>
    <t>Marisol Morel R. (Incentivo p/transporte y alojamiento, estudiante maestria Manejo Integrado de Plagas, Engombe, UASD, enero y febrero/11)</t>
  </si>
  <si>
    <t>Kelvin A. Ventura G. (Incentivo p/transporte y alojamiento y alimentacion, estudiante maestria Manejo Integrado de Plagas, Engombe, UASD, enero y febrero/11)</t>
  </si>
  <si>
    <t>Confesora Pinales V. (Incentivo p/transporte y alojamiento y alimentacion, estudiante maestria Manejo Integrado de Plagas, Engombe, UASD, enero y febrero/11)</t>
  </si>
  <si>
    <t>Felix Bautista T. (Incentivo p/transporte y alojamiento y alimentacion, estudiante maestria Manejo Integrado de Plagas, Engombe, UASD, enero y febrero/11)</t>
  </si>
  <si>
    <t>Maximo Mejia R. (Incentivo p/transporte y alojamiento, estudiante maestria Manejo Integrado de Plagas, Engombe, UASD, enero y febrero/11)</t>
  </si>
  <si>
    <t>Rosalba Rodriguez P. (Incentivo p/transporte y alojamiento y alimentacion, estudiante maestria Manejo Integrado de Plagas, Engombe, UASD, enero y febrero/11)</t>
  </si>
  <si>
    <t>Teofila Reinos A. (Incentivo p/transporte y alojamiento, estudiante maestria Manejo Integrado de Plagas, Engombe, UASD, enero y febrero/11)</t>
  </si>
  <si>
    <t>Socorro Ana Garicia P. (Incentivo p/transporte y alojamiento, estudiante maestria Manejo Integrado de Plagas, Engombe, UASD, enero y febrero/11)</t>
  </si>
  <si>
    <t>Victor M. Landa P. (Incentivo p/transporte y alojamiento, estudiante maestria Manejo Integrado de Plagas, Engombe, UASD, enero y febrero/11)</t>
  </si>
  <si>
    <t>Victor R. Solano P. (Incentivo p/transporte y alojamiento, estudiante maestria Manejo Integrado de Plagas, Engombe, UASD, enero y febrero/11)</t>
  </si>
  <si>
    <t>Rafael Olmedo Vasquez(Serv. prom. y divulg. prog. radial "Conuco Digital", feb/11)</t>
  </si>
  <si>
    <t>Dorisvetty F. Torres (Reemb. Pintura, aguarras y brochas pintar oficina</t>
  </si>
  <si>
    <t>Leandro Mercedes (Reemb. Runion almuerzo, director CEDAF y represent. Organizaciones de base ECADERT)</t>
  </si>
  <si>
    <t>Leandro Mercedes (Viaticos viaje a La Vega, asisitr acto inauguracion planta empacadora de yuca, el 8 sept./10)</t>
  </si>
  <si>
    <t>Robinson Nuñez D. (Viaticos viaje La Vega, chofer D. Ejecutivo, el 8 sept./10)</t>
  </si>
  <si>
    <t>Balance inicial al 01 de febrero  2011</t>
  </si>
  <si>
    <t>Transferencia estud. Maestria INCAE dic./10- y enero/11, US$600.00, Jennifer L. Caceres)</t>
  </si>
  <si>
    <t>Transferencia estud. Maestria INCAE, US$600.00, Jennifer L. Caceres)</t>
  </si>
  <si>
    <t>Yosayra R. Capellan D. (Incentivo p/transporte y alojamiento, estudiante maestria Manejo Integrado de Plagas, Engombe, UASD, enero y febrero/11)</t>
  </si>
  <si>
    <t>Transferencia Estudiantes Maestria (4) CATIE, Costa Rica, correspondiente a febrero/11, US$280.00, tasa 37.65)</t>
  </si>
  <si>
    <t>TSS (Retenc.a empleados y contrib.Coniaf SFS y AFP, feb/11)</t>
  </si>
  <si>
    <t>Colector de Impuestos Internos (Ret. ISR empleados feb/11)</t>
  </si>
  <si>
    <t>Gabriel A. Dominguez (Viaticos a la Vega, varios municipios Juma, Bonao, seguim.proy. Comport. varietal tomates y ajies frente a principales plagas artropodas y Manejo Germoplasmas orientales, 2 marzo/11)</t>
  </si>
  <si>
    <t>Cesar A. Montero (Viaticos a la Vega, varios municipios Juma, Bonao, seguim.proy. Comport. varietal tomates y ajies frente a principales plagas artropodas y Manejo Germoplasmas orientales, 2 marzo/11)</t>
  </si>
  <si>
    <t>UNIVERSIDAD ISA (2do. Cuatrim. Angel C. Reinoso, maestria Tecnologia de Alimentos)</t>
  </si>
  <si>
    <t>Flavio J. Espinal (Reemb. Gastos de visa larga duracion realizar maestria Marketing y Gestion Comercial, Barcelona, España)</t>
  </si>
  <si>
    <t>Balance inicial al 01 de marzo  2011</t>
  </si>
  <si>
    <t>Ingreso para gastos de capital febrero/11</t>
  </si>
  <si>
    <t>Henry A. Guerrero (Gastos viaje alojamiento, alimentacion, visado, impuestos aeropuerto, transporte interno, etc., participar IV Reunion BID-CACHE y XV Consejo Directivo Educ. Superior, Guyana 9 y 10 marzo/11, US$900)</t>
  </si>
  <si>
    <t>Dorisvetty Torres (Reemb. Compra llavin, instal.y copia llaves puerta vidrio entrada principal oficina)</t>
  </si>
  <si>
    <t>CODETEL (Pago telefono de los numeros 809-686-0750,809-689-9943 y 809-685-9531, correspondiente enero-feb/11)</t>
  </si>
  <si>
    <t>ERIKGAS (Consumo combustible 11 enero-28 feb/11, fact#14496)</t>
  </si>
  <si>
    <t>ARS HUMANO (Pago poliza de seguro medico, corresp. Marzo-11, s/fact. #2232348)</t>
  </si>
  <si>
    <t>Eymi Yudesky de Jeus Abreu (Pago compensacion para transporte, correspondiente al mes de marzo/11)</t>
  </si>
  <si>
    <t>Sandra Inmaculada Mejia Escoto (Pago compensacion para transporte, correspondiente al mes de marzo/11)</t>
  </si>
  <si>
    <t>Carlos Espinal (Pago compensacion para transporte, correspondiente al mes de marzo/11)</t>
  </si>
  <si>
    <t>EDEESTE (Pago consumo de energia electrica, correspondiente, del 25/01 al 23/02/2011)</t>
  </si>
  <si>
    <t>CECOMSA (Reparac. y serv. Impresora HP Laserjet 2015)</t>
  </si>
  <si>
    <t>UASD (2do. Desemb. Proy.FCAVUASD/033-05/CM, evaluac.dinamica poblacional Mosca Asiatica del guandul, conv.2005)</t>
  </si>
  <si>
    <t>Universidad ISA (aporte p/cubrir parcialmente gastos alojamiento y  alimentacion, Sr, Rafael Vasquez, participar IV Reunion BID-CACHE y XV Consejo Directivo Educ. Superior, Guyana 9 y 10 marzo/11, US$900)</t>
  </si>
  <si>
    <t>Eymi Yudesky de Jesus Abreu ( Bono p/almuerzo del 01 al 31 de marzo/11, 23 dias laborables, como aporte de CONIAF al Personal Administrativo)</t>
  </si>
  <si>
    <t>A &amp; V Servicio de Uniformes, S.A. (avance 50% confeccion uniformes a las conserjes, oficina)</t>
  </si>
  <si>
    <t>Intereses sobre certificados marzo/11</t>
  </si>
  <si>
    <t>Deposito fondos para nomina marzo/11</t>
  </si>
  <si>
    <t>Deposito/Gastos operacionales, marzo/10</t>
  </si>
  <si>
    <t>Seguros Universal (Seguro de Vida empleados, marzo/11)</t>
  </si>
  <si>
    <t>Seguros Universal (Renov.poliza seguro veh.Toyota 2007, enc.Administrativa P. Martinez 30% Coniaf y 70% prestamo)</t>
  </si>
  <si>
    <t>Colector de Impuestos Internos (Retenc. servicios profes. y otros servicios a proveedores del estado, feb/11)</t>
  </si>
  <si>
    <t>Colector de Impuestos Internos (Pago retencion de ITBIS, correspondiente al mes de feb/11)</t>
  </si>
  <si>
    <t>Deposito/Gastos operacionales, enero/10</t>
  </si>
  <si>
    <t>Flavio J. Espinal  (Serv. Prof. Trabajos exportacion, enero/11)</t>
  </si>
  <si>
    <t>Deposito/Gastos operacionales, Feb./10</t>
  </si>
  <si>
    <t>Devol. Sobrante Ck 9579     p/compra dolares, viaje Henry Guerrero a Guyana, Reunion CACHE 9 Y 10 marzo/11</t>
  </si>
  <si>
    <t>Rafael  A.Lora Mercado (Compens. salarial, Asist. 2 . feb/11)</t>
  </si>
  <si>
    <t>TURINTER (pasaje aereo H. Guerrero particip.IV Reunion CACHE y XV Reunion Consejo Directivo educacion superior, en Guyana, 9 y 10 marzo/11 y Tampa, Florida)</t>
  </si>
  <si>
    <t>ERIKGAS (Consumo combustible 18 feb AL 07 MARZO/11, fact#14589)</t>
  </si>
  <si>
    <t>Nicla Mariel Valera Castillo (Viaticos al personal de la institucion y vigilancia stand del coniaf, apoyo en la Feria Agropecuaria/11)</t>
  </si>
  <si>
    <t>Taller de Reparacion de Vehiculos (Mantenimiento y chequeo al vehículo Peugeot Partner, año 2002, placa L-042192 de nuestra institucion)</t>
  </si>
  <si>
    <t>Jose de Jesus Nuñez Morfas (Honorarios profesionales por legalizacion de dos (2) contrato</t>
  </si>
  <si>
    <t>IDIAF (2do desemb. Proyecto IDIAF/23-08/RN, "Determinacion altenativas biologicas control patogenos de suelo produccion vegetales en invernadero" conv-08)</t>
  </si>
  <si>
    <t>IDIAF (2do desemb. Proy. IDIAF/03-08/AC, "Caracterizacion de los atributos de calidad de cacao de la zona Catillo" conv-08)</t>
  </si>
  <si>
    <t>Ayuntam.Distrito Nacional (Serv.recogida basura feb-marzo/11)</t>
  </si>
  <si>
    <t>Patria Martinez (reemb. gastos corona y misa cuerpo presente fallecimiento Saturnino Santana U., empleado CONIAF)</t>
  </si>
  <si>
    <t>Nicla M. Valera C. (Repos.fondo caja chica)</t>
  </si>
  <si>
    <t>MAPFRE BHD SEGUROS (Renov.poliza seguro veh.Jeep Suzuki Grand Vitara 2000, 70% prestamo y 30% aporte Coniaf)</t>
  </si>
  <si>
    <t>Helmut Bethabcourt D. (viaticos viaje Santiago, coordinador Maestrias Biotecnologia y Epidemiologia Veter. financiadas por CONIAF, presentarse ante los encarg. Maestrias Univ.ISA, Santiago, 16 marzo/11)</t>
  </si>
  <si>
    <t>Ofelia M. de Castro M.(Completivo salarial Unidad Eval. y Seg., suma que recibia del Ministerio de Agricultura feb/11)</t>
  </si>
  <si>
    <t>TRICOM (Celular 809 3012620, asignado D.Ejecutivo, Feb.y marzo/11)</t>
  </si>
  <si>
    <t>Jose de Jesus Nuñez Morfas (Honorarios prof. legalizacion 1 declaracion jurada para tramite de placa NISSAN NAVARA 2009, propiedad de la Coniaf)</t>
  </si>
  <si>
    <t>Alejandro gomez Mejia (Compensación p/uso de vehículo Asist. Unidad de Seg. Y Eval., marzo/11)</t>
  </si>
  <si>
    <t>Gabriel A. Dominguez R. (Compensación p/uso de vehículo Enc. Unidad Ciencias Modernas, marzo/11)</t>
  </si>
  <si>
    <t>Cesar A. Montero R (Compensación p/uso de vehiculo Asist. Unidad Ciencias Modernas, marzo/11)</t>
  </si>
  <si>
    <t>Jose A. Nova Vasquez (Compensación p/uso vehículo Enc. Unidad Rec. Nat. y Medio Ambiente, marzo/11)</t>
  </si>
  <si>
    <t>Ofelia Milagros de Castro M. (Compensación p/uso de veh. Enc. Unidad Eval. y Seg., marzo/11)</t>
  </si>
  <si>
    <t>Henry Alberto Guerrero Pichardo (Compensación p/uso vehiculo Enc. Unidad Agric. Competitiva, marzo/11)</t>
  </si>
  <si>
    <t>Maldane Cuello Espinosa (Compensación p/uso vehículo Asist. Unidad Rec. Nat. y Medio Ambiente, marzo/11)</t>
  </si>
  <si>
    <t>Cary Industrial (materiales de limpieza y material desechable fact. #32622)</t>
  </si>
  <si>
    <t>ILC Office Supplies (Material de oficina, fact.#8457)</t>
  </si>
  <si>
    <t>ERIKGAS (Consumo combustible 28 feb-16 marzo/11, fact#14737)</t>
  </si>
  <si>
    <t>Leandro M. Mercedes (Compens.salarial, marzo/11,D. Ejec.)</t>
  </si>
  <si>
    <t>Carmen Mestre (Compens. salarial, marzo/11, Asist. Dir. Ejec.)</t>
  </si>
  <si>
    <t>Rafael  A.Lora Mercado (Compens. salarial, Asist. 2 . marzo/11)</t>
  </si>
  <si>
    <t>Jose Luis Aybar (Honorarios serv. Event. Presup. marzo/11)</t>
  </si>
  <si>
    <t>Rafael De Jesus Taveras Garcia (Asesor CONIAF, marzo/11)</t>
  </si>
  <si>
    <t>Marcos Cesar Justo M. (Honorarios prestar servicios profesionales apoyar U.Agricultura Competitiva actividades Capacit. Tecnicos y productores y otros que requiera CONIAF, marzo/11)</t>
  </si>
  <si>
    <t>Pedro M. Rodriguez M. (Incent. salarial chofer Adm., marzo/11 )</t>
  </si>
  <si>
    <t>Carlos Espinal (Compens. servicio de seguridad, marzo/11)</t>
  </si>
  <si>
    <t>Virgilio Consuegra (Compens. Servicio seguridad, marzo/11)</t>
  </si>
  <si>
    <t>Servio Arismendi Rodriguez (Serv. prom. y divulg. Prog. Radial "Vida y Ambiente", marzo/11)</t>
  </si>
  <si>
    <t>Universidad ISA (aporte p/cubrir parcialmente gastos pasaje y derecho acceso a la convencion, Sr, Domingo Carrasco, participar en la Convencion Internacional de Biotecnologia 2011, Washington, D.C., 27-30 junio/2011, US$1,845.00)</t>
  </si>
  <si>
    <t>Ines Brioso (honorarios profes. Coordinar, supervisar y seguimiento convenio form. RRHH, CONIAF-UASD, maestrias "Manejo Integrado de Plagas" y "Sanidad Animal", marzo/11</t>
  </si>
  <si>
    <t>Xiomara Reyes V. (honorarios profes. Coordinar, supervisar y seguimiento convenio form. RRHH, CONIAF-PUCMM, maestria "Economia Agricola", marzo/11</t>
  </si>
  <si>
    <t>Helmut Bethancourt D.(honorarios profes. Coordinar, superv. y seguim. convenio form. RRHH, CONIAF-Univ.ISA, maestrias "Biotecnologia" y "Epidemiologia Veterinaria", marzo/11</t>
  </si>
  <si>
    <t>Gabriel Antonio Dominguez Ramírez (Viaticos visita a La Vega y varios municipios y Juma, a darle seguimiento al proyecto de investigacion "Manejo de Germoplasmas de Vegetales Orientales para la Obtencion de Semilla de Calidad y Obtencion de Lineas Puras a partir de anteras de Arroz", en fecha 11)</t>
  </si>
  <si>
    <t>Agustin Perez A. (Servicios prestados como chofer Director Ejecutivo Coniaf, 19 dias, marzo/11)</t>
  </si>
  <si>
    <t>EDITORA HOY (Renovacion suscripcion periodico HOY, periodo 20/04/11 al 20/04/12, fact # 40-17592)</t>
  </si>
  <si>
    <t>IDIAF (Ultimo Desemb.para Jesus Rosario Investigador del IDIAF, finalizar estudios de doctorado en "Manejo de Maleza", Cordoba, España, periodo abril-agosto/2011)</t>
  </si>
  <si>
    <t>Monica D. Rosario (incentivo transporte conserje, marzo/11)</t>
  </si>
  <si>
    <t>Fidelina Sena S. (incentivo transporte conserje, marzo/11)</t>
  </si>
  <si>
    <t>Carlos Espinal (Aporte cubrir pasantia al Sr. Virgilio Consuegra vigilante Coniaf, 15 dias feb. y marzo/11 respectivamente)</t>
  </si>
  <si>
    <t>Helmut Bethancourt D. (viaticos viaje Santiago, coordinador Maestrias Biotecnologia y Epidemiologia Veter. Financ. por CONIAF, reunion estud. Maestrias y participar clases profesores  Univ.ISA, Santiago, 26 marzo/11)</t>
  </si>
  <si>
    <t>Agustin Perez A. (Viaticos viaje Villa La Mata, Cotui, chofer Director Ejecutivo Coniaf, 23 marzo/11)</t>
  </si>
  <si>
    <t>DUCTO LIMPIO (Revision, servicio, repuestos, aire acondicionado 5 ton.)</t>
  </si>
  <si>
    <t>A &amp; V Servicio de Uniformes, S.A. (Saldo 50% confeccion uniformes a las conserjes, oficina)</t>
  </si>
  <si>
    <t>Rafael Olmedo Vasquez(Serv. prom. y divulg. prog. radial "Conuco Digital", marzo/11)</t>
  </si>
  <si>
    <t>Ramon E. Narpier (Insercion publicidad institucional en la portada revista ATAJO vol.10 No.1, 2011)</t>
  </si>
  <si>
    <t>Jose de Jesus Nuñez M. (honorarios profes.legalizacion 2 contratos trabajo)</t>
  </si>
  <si>
    <t>Jose A. Nova Vasquez (Viaticos viaje a Neyba recoleccion muestras hongo Yon Yon, proy. Domesticacion y Produccion del hongo Yon-Yon, 1 abril/11, unidad Rec. Nat. y Medio Ambiente)</t>
  </si>
  <si>
    <t>TECNIPISOS, S.A. (Servicio lavado, aspiracion y odorizacion 49 sillas ejecutivas y 15 sillas oficina)</t>
  </si>
  <si>
    <t>Colector de Impuestos Internos (Ret. ISR empleados marzo/11)</t>
  </si>
  <si>
    <t>TSS (Retenc.a empleados y contrib.Coniaf SFS y AFP, marzo/11)</t>
  </si>
  <si>
    <t xml:space="preserve">ERIKGAS (Consumo combustible) </t>
  </si>
  <si>
    <t>Ingreso para gastos de capital marzo/11</t>
  </si>
  <si>
    <t>Pago Nomina  marzo 2011</t>
  </si>
  <si>
    <t>Helmut Bethancourt D. (viaticos viaje Santiago Univ.ISA, coordinador Maestrias Biotecnologia y Epidemiologia Veter. Financ. por CONIAF, reunion coordinadores UISA y estud. Y participar en clases, 01 abril/11)</t>
  </si>
  <si>
    <t>Pedro M. Rodriguez M. (Reemb.servcio limpieza interior incluye ozono  fumigacion y cera, limpieza motor a vapor, sopleteo con grafito, lavado a presion, Nissan Navara/09, del Coniaf uso del Director Ejecutivo)</t>
  </si>
  <si>
    <t>Gabriel A. Dominguez R. (Viaticos, viaje Dajabon, seguim. Proy.investig."Control biologico del Erynnys ello en yuca amarga, zona noroeste del pais, 06 abril/11, unid. CM)</t>
  </si>
  <si>
    <t>Pedro M. Rodriguez (Viaticos, chofer viaje Dajabon, seguim. Proy.investig."Control biologico del Erynnys ello en yuca amarga, zona noroeste del pais, 06 abril/11, unid. CM)</t>
  </si>
  <si>
    <t>FEBRERO</t>
  </si>
  <si>
    <t>MARZO</t>
  </si>
  <si>
    <t>Balance inicial al 01 de abril  2011</t>
  </si>
  <si>
    <t>Deposito fondos para nomina abril/11</t>
  </si>
  <si>
    <t>Pago Nomina  abril 2011</t>
  </si>
  <si>
    <t>Intereses sobre certificados abril/11</t>
  </si>
  <si>
    <t>ABRIL</t>
  </si>
  <si>
    <t>CF LAPTOPLANET SRL(Compra 3 Laptop c/maletin, para OfeliaDe Castro, Cesar Montero y Victor Payano aporte CONIAF (15,000.00) y el resto en calidad de prestamo, descontar de nomina)</t>
  </si>
  <si>
    <t>ARS HUMANO (Pago poliza de seguro medico, corresp. Abril-11, s/fact. #2232348)</t>
  </si>
  <si>
    <t>Seguros Universal (Seguro de Vida empleados, abril/11)</t>
  </si>
  <si>
    <t>Carlos Espinal (Pago compensacion para transporte, correspondiente al mes de abril/11)</t>
  </si>
  <si>
    <t>Eymi Yudesky de Jeus Abreu (compens. transporte, correspond. abril/11)</t>
  </si>
  <si>
    <t>CODETEL (Pago telefono de los numeros 809-686-0750,809-689-9943 y 809-685-9531, correspondiente feb-marzo/11)</t>
  </si>
  <si>
    <t>Eymi Yudesky de Jesus Abreu ( Bono p/almuerzo del 01 al 30 de abril/11, 20 dias laborables, como aporte de CONIAF al Personal Administrativo)</t>
  </si>
  <si>
    <t>Henry Guerrero (Viaticos viaje Hato Mayor apertura cursos productores Cooperativa del Este sobre agricultura bajo ambiente protegido, 07 abril/11)</t>
  </si>
  <si>
    <t>Victor E. Payano (Viaticos viaje Hato Mayor apertura cursos productores Cooperativa del Este sobre agricultura bajo ambiente protegido, 07 abril/11)</t>
  </si>
  <si>
    <r>
      <t>CAD (aporte p/realizar XI Concurso Nacional de Mieles y Curso Basico "Introd. a la Apicultura"</t>
    </r>
    <r>
      <rPr>
        <sz val="8.8000000000000007"/>
        <rFont val="Arial"/>
        <family val="2"/>
      </rPr>
      <t xml:space="preserve"> </t>
    </r>
    <r>
      <rPr>
        <sz val="11"/>
        <rFont val="Arial"/>
        <family val="2"/>
      </rPr>
      <t>a celebrarse en el Jardin Botanico a partir del 9 mayo/11)</t>
    </r>
  </si>
  <si>
    <t xml:space="preserve">ERIKGAS (Consumo combustible fact.14984, 7 marzo al 4 abril/11) </t>
  </si>
  <si>
    <t>Nicla M. Valera (Reposicion fondo caja chica)</t>
  </si>
  <si>
    <t>Colector de Impuestos Internos (Pago retencion de ITBIS, correspondiente al mes de marzo/11)</t>
  </si>
  <si>
    <t>Colector de Impuestos Internos (Retenc. servicios profes. y otros servicios a proveedores del estado, marzo/11)</t>
  </si>
  <si>
    <t>J&amp; N Proimpresos (Confeccion tarjetas presentacion 6 empleados oficina)</t>
  </si>
  <si>
    <t>Teofila Reinoso A. (Incentivo p/transporte y alojamiento, estudiante maestria Manejo Integrado de Plagas, Engombe, UASD, enero y febrero/11)</t>
  </si>
  <si>
    <t>Carlos A. Ayala C. (Incentivo p/transporte y alojamiento, estudiante maestria Manejo Integrado de Plagas, Engombe, UASD, marzo/11)</t>
  </si>
  <si>
    <t>Confesora Pinales V. (Incentivo p/transporte y alojamiento y alimentacion, estudiante maestria Manejo Integrado de Plagas, Engombe, UASD, marzo/11)</t>
  </si>
  <si>
    <t>Domingo J. Henriquez L. (Incentivo p/transporte y alojamiento, estudiante maestria Manejo Integrado de Plagas, Engombe, UASD, marzo/11)</t>
  </si>
  <si>
    <t>Felix Bautista T. (Incentivo p/transporte y alojamiento y alimentacion, estudiante maestria Manejo Integrado de Plagas, Engombe, UASD, marzo/11)</t>
  </si>
  <si>
    <t>Francisco S. Santos (Incentivo p/transporte y alojamiento, estudiante maestria Manejo Integrado de Plagas, Engombe, UASD, marzo/11)</t>
  </si>
  <si>
    <t>Harumi Hodai (Incentivo p/transporte y alojamiento, estudiante maestria Manejo Integrado de Plagas, Engombe, UASD, marzo/11)</t>
  </si>
  <si>
    <t>Ineko Hodai Hodai (Incentivo p/transporte y alojamiento, estudiante maestria Manejo Integrado de Plagas, Engombe, UASD, marzo/11)</t>
  </si>
  <si>
    <t>Juan de Dios Moya F. (Incentivo p/transporte y alojamiento, estudiante maestria Manejo Integrado de Plagas, Engombe, UASD, marzo/11)</t>
  </si>
  <si>
    <t>Kelvin A. Ventura G. (Incentivo p/transporte y alojamiento y alimentacion, estudiante maestria Manejo Integrado de Plagas, Engombe, UASD, marzo/11)</t>
  </si>
  <si>
    <t>Marisol Morel R. (Incentivo p/transporte y alojamiento, estudiante maestria Manejo Integrado de Plagas, Engombe, UASD, marzo/11)</t>
  </si>
  <si>
    <t>Maximo Mejia R. (Incentivo p/transporte y alojamiento, estudiante maestria Manejo Integrado de Plagas, Engombe, UASD, marzo/11)</t>
  </si>
  <si>
    <t>Rosalba Rodriguez P. (Incentivo p/transporte y alojamiento y alimentacion, estudiante maestria Manejo Integrado de Plagas, Engombe, UASD, marzo/11)</t>
  </si>
  <si>
    <t>Socorro Ana Garcia P. (Incentivo p/transporte y alojamiento, estudiante maestria Manejo Integrado de Plagas, Engombe, UASD, marzo/11)</t>
  </si>
  <si>
    <t>Victor M. Landa P. (Incentivo p/transporte y alojamiento, estudiante maestria Manejo Integrado de Plagas, Engombe, UASD, marzo/11)</t>
  </si>
  <si>
    <t>Victor R. Solano P. (Incentivo p/transporte y alojamiento, estudiante maestria Manejo Integrado de Plagas, Engombe, UASD, marzo/11)</t>
  </si>
  <si>
    <t>Yosayra R. Capellan D. (Incentivo p/transporte y alojamiento, estudiante maestria Manejo Integrado de Plagas, Engombe, UASD, marzo/11)</t>
  </si>
  <si>
    <t>EDEESTE (Pago consumo de energia electrica, correspondiente, del 23/02 al 25/03/2011)</t>
  </si>
  <si>
    <t>Helmut Bethancourt D. (viaticos viaje Santiago Univ.ISA, coordinador Maestrias Biotecnologia y Epidemiologia Veter. Financ. por CONIAF, reunion coordinadores UISA y estud. Y participar clases, 08 abril/11)</t>
  </si>
  <si>
    <t>Floristeria ZUNIFLOR (Corona de flores fallecimiento del Padre del empleado Victor Payano, Coniaf)</t>
  </si>
  <si>
    <t>Seguros Banreservas (50% seguro Edificio, mobiliario y Equipos vigencia 17/03/2011 al 17/03/2012)</t>
  </si>
  <si>
    <t>Seguros Banreservas (50% renov.poliza seguro NISSAN Terrano, Peugeot y Motocicleta YAMAHA 19/03/11 al 19/03/12)</t>
  </si>
  <si>
    <t xml:space="preserve">ERIKGAS (Consumo combustible fact.15169, 28marzo al 11 abril/11) </t>
  </si>
  <si>
    <t>Helmut Bethancourt D. (viaticos viaje Santiago Univ.ISA, coordinador Maestrias Biotecnologia y Epidemiologia Veter. Financ. por CONIAF, reunion coordinadores UISA y estud. Y participar clases, 15 abril/11)</t>
  </si>
  <si>
    <t>Seguros Banreservas (Saldo 50% seguro Edificio, mobiliario y Equipos vigencia 17/03/2011 al 17/03/2012)</t>
  </si>
  <si>
    <t>Seguros Banreservas (Saldo 50% renov.poliza seguro NISSAN Terrano, Peugeot y Motocicleta YAMAHA 19/03/11 al 19/03/12)</t>
  </si>
  <si>
    <t>Ines Amelia Brioso (Compensación p/uso vehículo como consultora p/la coordinación, supervision y seg. 2 maestrias convenio CONIAF-UASD 2010, abril/11)</t>
  </si>
  <si>
    <t>Patria Martínez Almonte (Compensación p/uso vehiculo a la Enc. Administrativa de nuestra institucion, marzo/11)</t>
  </si>
  <si>
    <t>Victor Payano (Compensación p/uso de vehículo, al Enc. Depto. De Computos, marzo/11)</t>
  </si>
  <si>
    <t>Henry Guerrero (Viaticos viaje Hato Mayor y El Seibo clausura cursos productores Cooperativa del Este sobre agricultura bajo ambiente protegido, 15 abril/11)</t>
  </si>
  <si>
    <t>Transferencia Estudiantes Maestria (4) CATIE, Costa Rica, marzo y abril /11, US$280.00, tasa 37.91)</t>
  </si>
  <si>
    <t>Transferencia estud. Maestria INCAE, US$600.00, tasa RD$37.91, Jennifer L. Caceres abril y mayo/11)</t>
  </si>
  <si>
    <t>Jose de Jesus Nuñez M. (honorarios profes.legalizacion 1 contrato  de trabajo)</t>
  </si>
  <si>
    <t>Santo Domingo Motors (Mantenimiento 75,000 kms NISSAN NAVARA, 2009, vehiculo asignado al Director Ejecutivo)</t>
  </si>
  <si>
    <t>INTERAUTO, S.A. (Deducible 1% por instalacion Bumper trasero vehiculo NISSAN Navara, asignado D. Ejecutivo Coniaf)</t>
  </si>
  <si>
    <t>Victor E. Payano (Viaticos viaje Hato Mayor y El Seibo clausura cursos productores Cooperativa del Este sobre agricultura bajo ambiente protegido, 15 abril/11)</t>
  </si>
  <si>
    <t>Ricardo H. Wagner (Confeccion 6000 brochures tripticos, satinado 100, full color 9"x14", para la feria nacional agropecuaria 2011)</t>
  </si>
  <si>
    <t>Leandro M. Mercedes (Compens.salarial, abril/11,D. Ejec.)</t>
  </si>
  <si>
    <t>Carmen Mestre (Compens. salarial, abril/11, Asist. Dir. Ejec.)</t>
  </si>
  <si>
    <t>Jose Luis Aybar (Honorarios serv. Event. Presup. abril/11)</t>
  </si>
  <si>
    <t>Rafael De Jesus Taveras Garcia (Asesor CONIAF, abril/11)</t>
  </si>
  <si>
    <t>Marcos Cesar Justo M. (Honorarios prestar servicios profesionales apoyar U.Agricultura Competitiva actividades Capacit. Tecnicos y productores y otros que requiera CONIAF, abril/11)</t>
  </si>
  <si>
    <t>Pedro M. Rodriguez M. (Incent. salarial chofer Adm., abril/11 )</t>
  </si>
  <si>
    <t>Carlos Espinal (Compens. servicio de seguridad, abril/11)</t>
  </si>
  <si>
    <t>Virgilio Consuegra (Compens. Servicio seguridad, abril/11)</t>
  </si>
  <si>
    <t>Fidelina Sena S. (incentivo transporte conserje, abril/11)</t>
  </si>
  <si>
    <t>Monica D. Rosario (incentivo transporte conserje, abril/11)</t>
  </si>
  <si>
    <t>Ines Brioso (honorarios profes. Coordinar, supervisar y seguimiento convenio form. RRHH, CONIAF-UASD, maestrias "Manejo Integrado de Plagas" y "Sanidad Animal", abril/11</t>
  </si>
  <si>
    <t>Helmut Bethancourt D.(honorarios profes. Coordinar, superv. y seguim. convenio form. RRHH, CONIAF-Univ.ISA, maestrias "Biotecnologia" y "Epidemiologia Veterinaria", abril/11</t>
  </si>
  <si>
    <t>Xiomara Reyes V. (honorarios profes. Coordinar, supervisar y seguimiento convenio form. RRHH, CONIAF-PUCMM, maestria "Economia Agricola", abril/11</t>
  </si>
  <si>
    <t>Wilberto P. Valera U. (Servicios prestados como chofer Director Ejecutivo Coniaf, abril/11)</t>
  </si>
  <si>
    <t>EXPOGRAPHIK (Diseño, renta y montaje y desmontaje stand promocional 3.0*3.0 metros y  renta TV Plasma plana 42", Feria Agropecuaria Nacional 2011, del 12 al 21 marzo/2011</t>
  </si>
  <si>
    <t>Ayuntamiento Distrito Nacional (servicio basura recogida basura abril/11)</t>
  </si>
  <si>
    <t>Seguros universal (renov.poliza seguro vehiculos G. Dominguez, Jose A.  Nova y Henry Guerrero tecnicos, abril/11)</t>
  </si>
  <si>
    <t>Servio Arismendi Rodriguez (Serv. prom. y divulg. Prog. Radial "Vida y Ambiente", abril/11)</t>
  </si>
  <si>
    <t>IDIAF (15% retenido del proyecto IDIAF/044-05/AC, "Mejoramiento de la productividad y comercializacion de los subproductos del cacao" conv-2005)</t>
  </si>
  <si>
    <t>Nicla M. Valera (Incremento fondo caja chica)</t>
  </si>
  <si>
    <t>Rafael  A.Lora Mercado (Honorarios servicios prestados, Asist. 2 abril/11)</t>
  </si>
  <si>
    <t>Carlos Espinal (Cubrir los dias que correspond. V. Consuegra, personal seguridad oficina, correspond. Abril/11)</t>
  </si>
  <si>
    <t>Jose F. Rodriguez P. (Almuerzo Dia Secretaria 26/abril/11, Meson de Lola, para 13 personas)</t>
  </si>
  <si>
    <t>Rafael Olmedo Vasquez(Serv. prom. y divulg. prog. radial "Conuco Digital", abril/11)</t>
  </si>
  <si>
    <t>Helmut Bethancourt D. (viaticos viaje Santiago Univ.ISA, reunion estudiantes Maestrias Biotecnologia y Epidemiologia Veter. Financ. por CONIAF,  y prof.Botanica, 30 abril/11)</t>
  </si>
  <si>
    <t>Henry Guerrero (Viaticos viaje Hato Mayor y El Seibo seguim. Actividades capacitac. sobre agricultura bajo ambiente protegido, 29-30 abril/11)</t>
  </si>
  <si>
    <t>Victor E. Payano (Viaticos viaje Hato Mayor y El Seibo seguim. Actividades capacitac. sobre agricultura bajo ambiente protegido, 29-30 abril/11)</t>
  </si>
  <si>
    <t>Freddy Araya Rodriguez (Viaticos y alojamiento, asesor tesis doctoral Maldane Cuello asist. U. RRNN y Medio Ambiente/Coniaf, visita del 8 al 12 mayo11)</t>
  </si>
  <si>
    <t>Maldane Cuello E. (Viaticos a San Juan de la Maguana, coordinar actividades sobre la presentacion de conferencia del Dr. Freddy Araya, en fecha 28 abril/11)</t>
  </si>
  <si>
    <t>Wilberto P. Valera U. (Viaticos viaje a Mao como chofer del Director Ejecutivo Coniaf, 28 abril/11)</t>
  </si>
  <si>
    <t>Sandra I. Mejia (Viaticos personal que participara en la exposisicon Dia del Arbol, Jardin Botanico, del 29-30 abril y 1 de mayo/11)</t>
  </si>
  <si>
    <t>ERIKGAS (consumo combustible del 28 marzo al 25 abril/11, segun fact.15169)</t>
  </si>
  <si>
    <t>Nicla M. Valera C. (Reposicion fondo caja chica)</t>
  </si>
  <si>
    <t>TSS (seguro familiar salud y pensiones contribuciones coniaf y retenciones empleados, abril/11)</t>
  </si>
  <si>
    <t>Colector de Impuestos Internos (Retenciones ISR sobre sueldos empleados, abril/11)</t>
  </si>
  <si>
    <t>MAYO</t>
  </si>
  <si>
    <t>Balance inicial al 01 de mayo  2011</t>
  </si>
  <si>
    <t xml:space="preserve">Eymi Yudesky de Jesus Abreu (Bono para almuerzo del 3º. al 31 de mayo 2011 (21 días laborables) como aporte del CONIAF al personal administrativo) </t>
  </si>
  <si>
    <t>Henry a. Guerrero (Viaticos a Villa Fundacion, Bani,al Proy. de investigacion en agricultura organica ejecutado por FAMA en fecha 06/05/11)</t>
  </si>
  <si>
    <t>Alejandro Gomez Viaticos a Villa Fundacion, Bani, al Proy. de investigacion en agricultura organica ejecutado por FAMA, en fecha 06/05/11)</t>
  </si>
  <si>
    <t>CODETEL (Pago telefono de los numeros 809-686-0750,809-689-9943 y 809-685-9531, corresp. Abril/11)</t>
  </si>
  <si>
    <t>Victor Enrique Payano Rivera (Pago compensacion p/uso de veh. Al Enc. depto de Computos de esta institucion)</t>
  </si>
  <si>
    <t>Empresa Distrib. De Elect. Del Este, S.A. (pago consumo de energia electrica, corresp. abril/11)</t>
  </si>
  <si>
    <t>Auto Mecanica C&amp;M, S. A. (Pago mantenimiento al veh. Nissan Terrano de nuestra institucion, asignado a la asistente del Director Ejecutivo del Coniaf)</t>
  </si>
  <si>
    <t>ARS Humano Poliza de seguros medico a empleados correspondiente al mes de mayo 2011</t>
  </si>
  <si>
    <t>José Antonio Nova Viaticos visita a Mata Larga, San Francisco de Macoris en fecha 11/05/2011</t>
  </si>
  <si>
    <t>Seguros Universal (Renov. Seguro vehiculo, V. Payano periodo 15 mayo/11 al 15 mayo/12, 30% aporte Coniaf y 70% Prestamo)</t>
  </si>
  <si>
    <t>Maximo Matos Sena (Refrigerio y salon reuniones conferencia "Importancia del empoderamiento local proyectos de desarrollo" Barahona, 12 mayo2011)</t>
  </si>
  <si>
    <t>DUCTO LIMPIO (Limpieza ductos de aire acondicionado central y desinfeccion total, de los mismos)</t>
  </si>
  <si>
    <t xml:space="preserve">Eymi Yudesky de Jesus Abreu (Bono pasaje mayo/11) </t>
  </si>
  <si>
    <t xml:space="preserve">Carlos Espinal (Bono pasaje mayo/11) </t>
  </si>
  <si>
    <t>Colector de Impuestos Internos (Retencion ITBIS, abril/11)</t>
  </si>
  <si>
    <t>Colector de Impuestos Internos (Retencion serv. Profesionales y otros servicios de proveedores, abril/11)</t>
  </si>
  <si>
    <t>Seguros Universal (Seguro de Vida empleados, mayo/11)</t>
  </si>
  <si>
    <t>Seguros Universal (Renov. Seguro vehiculo, Alejandro Gomez, 30% aporte Coniaf y 70% Prestamo)</t>
  </si>
  <si>
    <t>Wilberto Preddy Valera (Viaticos viaje Cotui, chofer Director Ejecutivo 28 abril/11)</t>
  </si>
  <si>
    <t>Leandro Mercedes (Viaje viaje Mao, reunion Fitosanitarios ADOBANANO 29 ABRIL/11)</t>
  </si>
  <si>
    <t>CECOMSA (UPS 500 BE500TW, Asist. Unidad C.Modernas, fact.21402)</t>
  </si>
  <si>
    <t>Gabriel Dominguez (Viaticos viaje al Cimpa, Navarrete, seguim. Proy. Mejoramiento ganado Bovino Criollo, 12 mayo/11)</t>
  </si>
  <si>
    <t>Cesar Montero (Viaticos viaje al Cimpa, Navarrete, seguim. Proy. Mejoramiento ganado Bovino Criollo, 12 mayo/11)</t>
  </si>
  <si>
    <t>Wilberto P. Valera (Viaticos viaje Samana, chofer Director Ejecutivo, 8 mayo/11)</t>
  </si>
  <si>
    <t>José Antonio Nova (Viaticos  viaje Barahona Participacion conferencia Importancia mpoderamiento ocal en proyectos de desarrollo fecha 12/05/2011</t>
  </si>
  <si>
    <t>Alejandro Gomez(Viaticos  viaje Barahona Participacion conferencia Importancia mpoderamiento ocal en proyectos de desarrollo fecha 12/05/2012</t>
  </si>
  <si>
    <t>ERIKGAS (consumo combustible periodo 18 abril al 19 mayo/11, segun factura No.15443)</t>
  </si>
  <si>
    <t>CODETEL (Pago celular No. 809-301-2620, del D. Ejecutivo corresp. Abril/11)</t>
  </si>
  <si>
    <t>Marcos Cesar Justo M.(Viaticos  viaje Barahona Participacion conferencia Importancia mpoderamiento ocal en proyectos de desarrollo fecha 12/05/2012</t>
  </si>
  <si>
    <t>Helmut Bethancourt (Viaticos viaje Santiago Universidad ISA, reunion Depto. Contabilidad y coordinadores de maestrias Biotecnologia y Epidemiologia Veterinaria, 13 mayo/11)</t>
  </si>
  <si>
    <t>Tomasina Marte G. (cubrir gastos funerarios incurridos motivo fallecimiento del Sr. Saturnino Santana, empleado de CONIAF)</t>
  </si>
  <si>
    <t>Confesora Pinales V. (Incentivo p/transporte y alojamiento y alimentacion, estudiante maestria Manejo Integrado de Plagas, Engombe, UASD, abril y mayo/11)</t>
  </si>
  <si>
    <t>Domingo J. Henriquez L. (Incentivo p/transporte y alojamiento, estudiante maestria Manejo Integrado de Plagas, Engombe, UASD, abril y mayo/11)</t>
  </si>
  <si>
    <t>Ineko Hodai Hodai (Incentivo p/transporte y alojamiento, estudiante maestria Manejo Integrado de Plagas, Engombe, UASD, abril y mayo/11)</t>
  </si>
  <si>
    <t>Juan de Dios Moya F. (Incentivo p/transporte y alojamiento, estudiante maestria Manejo Integrado de Plagas, Engombe, UASD, abril y mayo/11)</t>
  </si>
  <si>
    <t>Kelvin A. Ventura G. (Incentivo p/transporte y alojamiento y alimentacion, estudiante maestria Manejo Integrado de Plagas, Engombe, UASD, abril y mayo/11)</t>
  </si>
  <si>
    <t>Marisol Morel R. (Incentivo p/transporte y alojamiento, estudiante maestria Manejo Integrado de Plagas, Engombe, UASD, abril y mayo/11)</t>
  </si>
  <si>
    <t>Maximo Mejia R. (Incentivo p/transporte y alojamiento, estudiante maestria Manejo Integrado de Plagas, Engombe, UASD, abril y mayo/11)</t>
  </si>
  <si>
    <t>Rosalba Rodriguez P. (Incentivo p/transporte y alojamiento y alimentacion, estudiante maestria Manejo Integrado de Plagas, Engombe, UASD, abril y mayo/11)</t>
  </si>
  <si>
    <t>Teofila Reinoso A. (Incentivo p/transporte y alojamiento, estudiante maestria Manejo Integrado de Plagas, Engombe, UASD, abril y  mayo/11)</t>
  </si>
  <si>
    <t>Socorro Ana Garcia P. (Incentivo p/transporte y alojamiento, estudiante maestria Manejo Integrado de Plagas, Engombe, UASD, abril y mayo/11)</t>
  </si>
  <si>
    <t>Victor M. Landa P. (Incentivo p/transporte y alojamiento, estudiante maestria Manejo Integrado de Plagas, Engombe, UASD, abril y mayo/11)</t>
  </si>
  <si>
    <t>Deposito/Gastos operacionales, abril/10</t>
  </si>
  <si>
    <t>Transferencia bancaria compensaciones uso vehiculo, correspondiente abril/11</t>
  </si>
  <si>
    <t>Bernardo Viña R. (Incentivo p/transporte y alojamiento, estudiante maestria Manejo Integrado de Plagas, Engombe, UASD, abril/11)</t>
  </si>
  <si>
    <t>Felix Bautista T. (Incentivo p/transporte y alojamiento y alimentacion, estudiante maestria Manejo Integrado de Plagas, Engombe, UASD, abril/11)</t>
  </si>
  <si>
    <t>Victor R. Solano P. (Incentivo p/transporte y alojamiento, estudiante maestria Manejo Integrado de Plagas, Engombe, UASD, ABRIL/11)</t>
  </si>
  <si>
    <t>Francisco S. Santos (Incentivo p/transporte y alojamiento, estudiante maestria Manejo Integrado de Plagas, Engombe, UASD, abril/11)</t>
  </si>
  <si>
    <t>Yosayra R. Capellan D. (Incentivo p/transporte y alojamiento, estudiante maestria Manejo Integrado de Plagas, Engombe, UASD, abril/11)</t>
  </si>
  <si>
    <t>Carlos A. Ayala C. (Incentivo p/transporte y alojamiento, estudiante maestria Manejo Integrado de Plagas, Engombe, UASD, abril/11)</t>
  </si>
  <si>
    <t>Harumi Hodai (Incentivo p/transporte y alojamiento, estudiante maestria Manejo Integrado de Plagas, Engombe, UASD, abril/11)</t>
  </si>
  <si>
    <t>NUL0</t>
  </si>
  <si>
    <t>Tranf. 2 estudiantes maestria Catie, Costa Rica, correspondiente mayo y junio/11</t>
  </si>
  <si>
    <t>Ricardo H. Wagner (confeccion 2000 brochures tipo folleto full color y 3 banner, celebracion Dia del Arbol, 29, 30 abril y 01 mayo/11, jardin Botanico)</t>
  </si>
  <si>
    <t>J &amp; N PROIMPRESOS (Impresion talonarios formularios "Entrada  y Salida Almacen", full color en papel NCR, fact.No.0004)</t>
  </si>
  <si>
    <t>Pago Nomina  mayo/ 2011</t>
  </si>
  <si>
    <t>Bolivar A. Perez (Publicidad en la revista Difusion Agropecuaria Internacional 17 ava. Edicion , fact.00126)</t>
  </si>
  <si>
    <t>Santo Rigoberto Bello B. (Gastos almuerzo y 2 refrigerios, para 60 personas, II simposo nacional de semillas forestales en RD a celebrarse 18 mayo/11, Jardin Botanico Nacional)</t>
  </si>
  <si>
    <t>Ines Amelia Brioso (Compensación p/uso vehículo como consultora p/la coordinación, supervision y seg. 2 maestrias convenio CONIAF-UASD 2010, mayo/11)</t>
  </si>
  <si>
    <t>Auto Mecanica C&amp;M, S. A. (cambio bomba de agua, tanque regulador , correa y coolant, veh. Nissan Terrano de nuestra institucion, asignado a la asistente del Director Ejecutivo del Coniaf)</t>
  </si>
  <si>
    <t>CARY INDUSTRIAL (Material de limpieza y desechable, fact.33380)</t>
  </si>
  <si>
    <t>Wilberto Preddy Valera (Viaticos viaje San Francisco de Macoris, chofer Director Ejecutivo 14 mayo/11)</t>
  </si>
  <si>
    <t>Helmut Bethancourt (Viaticos viaje Santiago Universidad ISA, reunion Depto. Contabilidad y coordinadores de maestrias Biotecnologia y Epidemiologia Veterinaria, 18 mayo/11)</t>
  </si>
  <si>
    <t>Henry a. Guerrero (Compens.uso vehiculo mayo/11)</t>
  </si>
  <si>
    <t>Rafael  A.Lora Mercado (Honorarios servicios prestados, Asist. 2  Mayo/11)</t>
  </si>
  <si>
    <t>Muebles OMAR (Archivo de metal modular 2 gavetas plateado, unidad Agric. Competitiva)</t>
  </si>
  <si>
    <t>CEDAF (cubrir gastos alojamiento y alimentacion Luis Santiago  Rivas, coordinador REDAPI, participar VI Congreso Apicultura, Granada 23 al 27 mayo/2011)</t>
  </si>
  <si>
    <t>Jose Luis Aybar (Honorarios serv. Event. Presup. mayo/11)</t>
  </si>
  <si>
    <t>Rafael De Jesus Taveras Garcia (Asesor CONIAF, mayo/11)</t>
  </si>
  <si>
    <t>Pedro M. Rodriguez M. (Incent. salarial chofer Adm., mayo/11 )</t>
  </si>
  <si>
    <t>Monica D. Rosario (incentivo transporte conserje, mayo/11)</t>
  </si>
  <si>
    <t>Fidelina Sena Segura (incentivo transporte conserje, mayo/11)</t>
  </si>
  <si>
    <t>Xiomara Reyes V. (honorarios profes. Coordinar, supervisar y seguimiento convenio form. RRHH, CONIAF-PUCMM, maestria "Economia Agricola", mayo/11</t>
  </si>
  <si>
    <t>Helmut Bethancourt D.(honorarios profes. Coordinar, superv. y seguim. convenio form. RRHH, CONIAF-Univ.ISA, maestrias "Biotecnologia" y "Epidemiologia Veterinaria", mayo/11</t>
  </si>
  <si>
    <t>Marcos Cesar Justo M. (Honorarios prestar servicios profesionales apoyar U.Agricultura Competitiva actividades Capacit. Tecnicos y productores y otros que requiera CONIAF, mayo/11)</t>
  </si>
  <si>
    <t>Carlos Espinal (Cubrir los dias que correspond. V. Consuegra, personal seguridad oficina, correspond. Mayo/11)</t>
  </si>
  <si>
    <t>Servio Arismendi Rodriguez (Serv. prom. y divulg. Prog. Radial "Vida y Ambiente", mayo/11)</t>
  </si>
  <si>
    <t>Victor E. Payano (Viaticos viaje San Frco. Macoris, Castillo, Palmarejo Santiago Rodriguez, seguim.proyectos cacao, pimienta y yuca, del 25-27 mayo/11)</t>
  </si>
  <si>
    <t>Henry A. Guerrero (Viaticos viaje San Frco. Macoris, Castillo, Palmarejo Santiago Rodriguez, seguim.proyectos cacao, pimienta y yuca, del 25-27 mayo/11)</t>
  </si>
  <si>
    <t>ERIKGAS (consumo combustible periodo 04 al 15 mayo/11, segun factura No.15615)</t>
  </si>
  <si>
    <t>Jose de Jesus Nuñez M. (honorarios p/legalizacion 1 contrato)</t>
  </si>
  <si>
    <t>Carlos Espinal (Compens. servicio de seguridad, mayo/11)</t>
  </si>
  <si>
    <t>Virgilio Consuegra (Compens. Servicio seguridad, mayo/11)</t>
  </si>
  <si>
    <t>Rafael Olmedo Vasquez(Serv. prom. y divulg. prog. radial "Conuco Digital", mayo/11)</t>
  </si>
  <si>
    <t>Leandro M. Mercedes (Compens.salarial, mayo/11,D. Ejec.)</t>
  </si>
  <si>
    <t>Carmen Mestre (Compens. salarial, mayo/11, Asist. Dir. Ejec.)</t>
  </si>
  <si>
    <t>Gabriel Dominguez (Viaticos viaje Santiago, Universidad ISA, seguim. Varios Proy.  En Biotecnologia, 27 mayo/11)</t>
  </si>
  <si>
    <t>Emmanuel Herrera (Viaticos Santiago, univ.ISA Registro Imagenes de video  y Fotografias proy. Biotecnologia, 27/05/2011</t>
  </si>
  <si>
    <t>Transferencia bancaria retroactivo ajuste salarial  Gabriel Dominguez Enc. Unidad Ciencias Modernas y Jose Nova Enc. Unidad RRNN y Medio Ambiente corresp. abril/11</t>
  </si>
  <si>
    <t>Wilberto Preddy Valera U. (pago salario como chofer Director Ejecutivo, corresp.mayo/11)</t>
  </si>
  <si>
    <t>Juan A. Mercado R. (Chequeo y mantenimiento inversor)</t>
  </si>
  <si>
    <t>Marcos Cesar Justo (Viaticos a SJ Ocoa, La Cienaga y  seguimiento capacitacion productores agricultura bajo ambiente protegido)</t>
  </si>
  <si>
    <t>Helmut Bethancourt D. (Viaticos Santiago Univ.ISA reunion estud. maestrantes y coordinadores 2do. Ciclo, 27 mayo/11)</t>
  </si>
  <si>
    <t>Pasteleria Del Jardin (Bocadillos, bebida y bizcocho, para coctel motivo Dia de las Madres 27 mayo/11)</t>
  </si>
  <si>
    <t>Ayuntamiento Distrito Nac. (servicio recogida basura, mayo/11)</t>
  </si>
  <si>
    <t>Deposito/Gastos operacionales, mayo/11</t>
  </si>
  <si>
    <t>Deposito fondos para nomina mayo/11</t>
  </si>
  <si>
    <t>Transferencia pago compensacion uso vehiculo personal tecnico y administrativo, mayo/11</t>
  </si>
  <si>
    <t>UASD (2do. Desemb.proy.FCAVUASD/034-05/CM. Plagas y enemigos naturales en frutales no tradicionales con potencial de esportacion en RD, conv-2005)</t>
  </si>
  <si>
    <r>
      <t>CIMPA (4to desemb.proy.CIMPA/22-08/CM, Mejoramiento genetico y divulgacion del ganado criollo</t>
    </r>
    <r>
      <rPr>
        <sz val="11"/>
        <color indexed="64"/>
        <rFont val="Calibri"/>
        <family val="2"/>
      </rPr>
      <t>:</t>
    </r>
    <r>
      <rPr>
        <sz val="11"/>
        <color indexed="64"/>
        <rFont val="Arial"/>
        <family val="2"/>
      </rPr>
      <t xml:space="preserve"> un recurso idoneo para la produccion de leche en RD, conv-2008)</t>
    </r>
  </si>
  <si>
    <t>Intereses sobre certificados mayo/11</t>
  </si>
  <si>
    <t>Elena Herrera Diaz (Pago servicios prestados apoyo diversas divisiones tecnicas en los programas que se ejecutan en la institucion, Mayo/11)</t>
  </si>
  <si>
    <t>Emmanuel Herrera (Viaticos  viaje Barahona Participacion conferencia Importancia empoderamiento local en proyectos de desarrollo fecha 12/05/2013</t>
  </si>
  <si>
    <t>Jose A. Nova (Viaticos viaje Estebania, Finca Seis, Tabara Abajo, Ganadero 2C, Sabana Yegua, Prov. Azua seg. Proy. Banano Organico, 01 junio/11)</t>
  </si>
  <si>
    <t>TSS (seguro familiar salud y pensiones contribuciones coniaf y retenciones empleados, mayo/11)</t>
  </si>
  <si>
    <t>Colector de Impuestos Internos (Retenciones ISR sobre sueldos y compensacion vehiculos empleados, mayo/11)</t>
  </si>
  <si>
    <t>ERIKGAS (Consumo combustible 09-30 mayo/11, fact.No.15744)</t>
  </si>
  <si>
    <t>Maldane Cuello (Viaticos viaje Estebania, Finca Seis, Tabara Abajo, Ganadero 2C, Sabana Yegua, Prov. Azua seg. Proy. Banano Organico, 01 junio/11)</t>
  </si>
  <si>
    <t>Patria Martinez (Viaticos viaje Santiago, Univ-ISA revisar informe financiero maestria Biotecnologia y Epidemiologia financias por CONIAF, 01 junio/11)</t>
  </si>
  <si>
    <t>Victor E. Payano (Viaticos viaje  Santiago, Univ.ISA participar actividadsubcomision de Reforma Carrera Ingenieria Agroalimentarias y Forestales, promover innovacion tecnologica 01 junio/11)</t>
  </si>
  <si>
    <t>Henry A. Guerrero (Viaticos viaje  Santiago, Univ.ISA participar actividadsubcomision de Reforma Carrera Ingenieria Agroalimentarias y Forestales, promover innovacion tecnologica 01 junio/11)</t>
  </si>
  <si>
    <t>JUNIO</t>
  </si>
  <si>
    <t>Balance inicial al 01 de JUNIO  2011</t>
  </si>
  <si>
    <t>Reintegro cheque No. 9304, 01 dic.2010</t>
  </si>
  <si>
    <t>Reintegro cheque No. 9333, 10 dic. 2010</t>
  </si>
  <si>
    <t xml:space="preserve">Eymi Yudesky de Jesus Abreu (Bono para almuerzo del 3º. al 31 junio 2011 (21 días laborables) como aporte del CONIAF al personal administrativo) </t>
  </si>
  <si>
    <t xml:space="preserve">Eymi Yudesky de Jesus Abreu (Bono pasaje junio/11) </t>
  </si>
  <si>
    <t xml:space="preserve">Carlos Espinal (Bono pasaje junio/11) </t>
  </si>
  <si>
    <t>Seguros Universal (Seguro de Vida empleados, junio/11)</t>
  </si>
  <si>
    <t>CODETEL (Pago telefono de los numeros 809-686-0750,809-689-9943 y 809-685-9531, corresp. Abril-mayo/11)</t>
  </si>
  <si>
    <t>Intereses sobre certificados junio/11</t>
  </si>
  <si>
    <t>Deposito fondos para nomina junio/11</t>
  </si>
  <si>
    <t>Pago Nomina  junio/ 2011</t>
  </si>
  <si>
    <t>Deposito/Gastos operacionales, junio/11</t>
  </si>
  <si>
    <t>Auto Mecanica C&amp;M, S. A. (Compra Cambio maguera transmision al veh. Nissan Terrano de nuestra institucion, asignado a la asistente del Director Ejecutivo del Coniaf)</t>
  </si>
  <si>
    <t>Helmut Bethancourt D. (Viaticos Santiago, Univ.ISA, reunion estud.Maestrias y Enc. Contabilidad)</t>
  </si>
  <si>
    <t>IDIAF (2do. Desemb. Proy.IDIAF/21-08/CM Manejo germoplamas de vegetales para obtencion de semillas de calidad, conv-08)</t>
  </si>
  <si>
    <t>IDIAF (2do. Desemb. Proy.IDIAF/08-08/CM Mejoramiento del manejo postcosecha de la yuca, Cibao Central conv-08)</t>
  </si>
  <si>
    <t>IDIAF (pago cubrir gastos inscripcion y alojamiento y boleto aereo al tecnico Alejandro Pujols, particip. 5to. Encuentro Internac. de Arroz  La Habana, Cuba del 06 al 10 junio/11)</t>
  </si>
  <si>
    <t>Transferencia estud. Maestria INCAE, US$600.00, tasa RD$38.10, Jennifer L. Caceres junio-julio/11)</t>
  </si>
  <si>
    <t>ARS Humano Poliza de seguros medico a empleados correspondiente al mes de junio 2011</t>
  </si>
  <si>
    <t>Corporacion de Hoteles-pago coctel para delegados ECADERT, Hotel Santo Domingo, 10 mayo/11, sujeto a reembolso por Ministerio Agricultura)</t>
  </si>
  <si>
    <t>Luis Trinidad (Viaticos Samana, chofer D. Ejecutivo 02 junio 2011)</t>
  </si>
  <si>
    <t>Colector de Impuestos Internos (Retencion ITBIS, mayo/11</t>
  </si>
  <si>
    <t>Jose A. Nova (gastos viaje participar VI taller seguim.tecnico de proyectos FONTAGRO, 15 AL 17 junio, Cochabamba, Bolivia)</t>
  </si>
  <si>
    <t>Jose de Jesus Nuñez M. (honorarios legaliz.1 contrato)</t>
  </si>
  <si>
    <t>AGRONECO (cubrir gastos transporte, actividad la Ruta del Mango II, Bani 16/06/11)</t>
  </si>
  <si>
    <t>Empresa Distrib. De Elect. Del Este, S.A. (pago consumo de energia electrica, corresp. /11)</t>
  </si>
  <si>
    <t>ARS-SDS (75% seguro medico poliza No.95-3834, plan familiar, empleada Noemi Calderon, afiliacion no.0161417, 6 meses junio-dic./11)</t>
  </si>
  <si>
    <t>Santo Domingo Motor Company, C. Por A. (Mantenimiento de los 80,000 kms al vehiculo Nissan Navara/09, placa X-038521, asignado al Director Ejecutivo de nuestra institucion)</t>
  </si>
  <si>
    <t>ERIKGAS (Pago consumo de combustibles, correspondiente del 23 de mayo al 9 de junio/11, según factura #15919)</t>
  </si>
  <si>
    <t>Bolivar Antonio Perez Polanco (Pago publicidad de la Revista Difusion Agropecuaria Internacional, 18va edicion, trimestre abril-junio/11, según factura 000142)</t>
  </si>
  <si>
    <t>UNIVERSIDAD ISA (Pago 3er. Cuatrimestre p/cursar estudios de maestria en Tecnologia de Alimentos, al estudiante Angel Cesar Reynoso Rivas)</t>
  </si>
  <si>
    <t>IDIAF (Pago gastos p/Feria Expo- Mango apoyo a Gira Tecnica a plantaciones de Mango de Bani, del 16 al 19 de junio/11)</t>
  </si>
  <si>
    <t>Helmut Bethancourt D. (Viaticos Santiago, Univ.ISA, reunion con los estudiantes de la .Maestrias y Profesores)</t>
  </si>
  <si>
    <t>Victor E. Payano Rivera (Pago viaticos visita a Hato Mayor a la planificacion del curso p/tecnicos de Produccion de Ambiente protegido entre CEDAF, CONIAF Y COPIESTE, en fecha 15 de junio/11)</t>
  </si>
  <si>
    <t>Gabriel Antonio Dominguez Ramirez (viaticos a Bani, a Feria Expo- Mango-11, Gira Tecnica, para conocer avances tecnologicos en Cluster de Mango, en fecha 17 y 18 de Junio/11)</t>
  </si>
  <si>
    <t>Cesar Augusto Montero Ramirez (Viaticos a bani, a la participacion en la Feria y gira Tecnica del Mango Expo-Mango/11, en fecha 18 de junio/11)</t>
  </si>
  <si>
    <t>Maldane Cuello Espinosa (Viaticos a Bani, a la participacion en coferencias Expo- Mango/11, en fecha 17 de junio/11)</t>
  </si>
  <si>
    <t>TURINTER (Pago pasaje aéreo a José Antonio Nova, viajo a Bolivia, Cochabamba, para participar en el “VI Taller de Seguimiento Técnico de Proyectos FONTAGRO”, a realizarse del 15 al 18 de junio 2011)</t>
  </si>
  <si>
    <t>Zelided Mercedes Fernandez Medina (Pago para cubrir gastos complementarios de transporte, alojamientos y alimentacion p/realizar maestria en "Nutricion Animal" en la UASD, convenio CONIAF-UASD, corresp. junio/11)</t>
  </si>
  <si>
    <t>Regil Odalis Batista Vargas (Pago para cubrir gastos complementarios de transporte, alojamientos y alimentacion p/realizar maestria en "Nutricion Animal" en la UASD, convenio CONIAF-UASD, corresp. junio/11)</t>
  </si>
  <si>
    <t>Isabel Gutierrez (Viaticos  para alojamiento y alimentacion , a coordinadora de maestria en Socioeconomia Ambiental del CATIE, en Costa Rica,quien celebrara Conferencia en la Universidad INTEC con profesionales del sector Agropecuario y Ambiental sobre la "Metedologia de Capitales y medio de Vidad de las Comunidades", en fecha 20 al 23 de junio/11)</t>
  </si>
  <si>
    <t>Jose De Jesus Nuñez M. (honorarios legaliz.1 contrato)</t>
  </si>
  <si>
    <t>Ayuntamiento del Distrito Nacional (Pago servicio de basura, correspondiente al mes de junio/11)</t>
  </si>
  <si>
    <t>Henry A. Guerrero (Gastos alojamiento, alimentacion, taxi e impuestos aeropuerto, participar V Reunion Comite BID CACHE y XIV Reunion Asamblea AnualConsejo Caribeño de Educacion superior en Agricultura, Barbados del 3 al 9 julio/11)</t>
  </si>
  <si>
    <t>ERIKGAS (consumo de combustible, correspondiente del 09 mayo al 20 de junio/11, según factura #16042)</t>
  </si>
  <si>
    <t>UASD (2do. Desemb.proyecto UASD/20-08/CM, Manejo integrado de Limon Persa en Loma de Cabrera, conv-08)</t>
  </si>
  <si>
    <t>Servio Arismendi Rodriguez (Serv. prom. y divulg. Prog. Radial "Vida y Ambiente", junio/11)</t>
  </si>
  <si>
    <t>Luis Elionnys Trinidad (Servicios prestados, chofer D. Ejecutivo corresp. junio 2011)</t>
  </si>
  <si>
    <t>OMNIMEDIA, S.A. (publicacion invitacion misa novenaria Sra. Anacaona Rodriguez, 22 junio/11, Iglesia Cristo Salvador, Ens. Honduras, 6pm)</t>
  </si>
  <si>
    <t>Fidelina Sena Segura (incentivo transporte conserje, junio/11)</t>
  </si>
  <si>
    <t>Monica D. Rosario (incentivo transporte conserje, junio/11)</t>
  </si>
  <si>
    <t>Fidelina Sena S. (9 dias trabajo cubrir licencia medica, conserje jornada matutina Monica Rosario)</t>
  </si>
  <si>
    <t>Pedro M. Rodriguez M. (Incent. salarial chofer Adm., junio/11 )</t>
  </si>
  <si>
    <t>Carlos Espinal (Compens. servicio de seguridad, junio/11)</t>
  </si>
  <si>
    <t>Virgilio Consuegra (Compens. Servicio seguridad, junio/11)</t>
  </si>
  <si>
    <t>Jose Luis Aybar (Honorarios serv. Event. Presup. /11)</t>
  </si>
  <si>
    <t>Rafael De Jesus Taveras Garcia (Asesor CONIAF, junio/11)</t>
  </si>
  <si>
    <t>Ines Brioso (honorarios profes. Coordinar, supervisar y seguimiento convenio form. RRHH, CONIAF-UASD, maestrias "Manejo Integrado de Plagas" y "Sanidad Animal", junio/11</t>
  </si>
  <si>
    <t>Xiomara Reyes V. (honorarios profes. Coordinar, supervisar y seguimiento convenio form. RRHH, CONIAF-PUCMM, maestria "Economia Agricola", junio/11</t>
  </si>
  <si>
    <t>Helmut Bethancourt D.(honorarios profes. Coordinar, superv. y seguim. convenio form. RRHH, CONIAF-Univ.ISA, maestrias "Biotecnologia" y "Epidemiologia Veterinaria", junio/11</t>
  </si>
  <si>
    <t>Marcos Cesar Justo M. (Honorarios prestar servicios profesionales apoyar U.Agricultura Competitiva actividades Capacit. Tecnicos y productores y otros que requiera CONIAF, junio/11)</t>
  </si>
  <si>
    <t>Carlos Espinal (Cubrir los dias que correspond. V. Consuegra, personal seguridad oficina, correspond. junio/11)</t>
  </si>
  <si>
    <t>Rafael  A.Lora Mercado (Honorarios servicios prestados, Asist. 2  junio/11)</t>
  </si>
  <si>
    <t>Carmen Mestre (Compens. salarial, junio/11, Asist. Dir. Ejec.)</t>
  </si>
  <si>
    <t>Gabriel A. Dominguez R. (viaticos Matanzas, Bani,  estacion experimental reunion investigadores Frutales, 24Junio/11)</t>
  </si>
  <si>
    <t>Floristeria ZUNIFLOR (compra corona de flores fallecimiento madre del Director Ejecutivo Coniaf)</t>
  </si>
  <si>
    <t>ILC Office Supplies (material gastable, papel bond, clips, cd folder, sobre manila cinta/calculadora, grapadora, correctores liquido, post it 3x3, carpetas, uhu, boligrafos y toner impresora)</t>
  </si>
  <si>
    <t>Luis Trinidad (Viaticos a Cotuí y San Francisco de Macorís, chofer D. Ejecutivo, en fecha 10 y 18 de junio 2011)</t>
  </si>
  <si>
    <t>Rafael Olmedo Vasquez Perdomo (Pago servicio promocional y divulgacion  a traves del programa radial "Conuco Digital", corresp. Junio/11)</t>
  </si>
  <si>
    <t>Confesora Pinales Ramirez (Pago p/cubrir gastos complementarios de transporte, alojamiento y alimentacion p/realizar maestria en "Manejo Integrado de Plagas" en Engombe, UASD, corresp. A junio y julio/11</t>
  </si>
  <si>
    <t>Kelvin Antonio Ventura Gutierrez (Pago p/cubrir gastos complementarios de transporte, alojamiento y alimentacion p/realizar maestria en "Manejo Integrado de Plagas" en Engombe, UASD corresp. Junio y julio/11)</t>
  </si>
  <si>
    <t>Rosalba Rodriguez Peña (Pago p/cubrir gastos complementarios de transporte, alojamiento y alimentacion p/realizar maestria en "Manejo Integrado de Plagas" en Engombe, UASD, corresp. a junio y julio/11)</t>
  </si>
  <si>
    <t>IDIAF (Pago p/cubrir incripcion alojamiento y alimentacion a 4 investigadores para participar en la 47" Reuinon Anual de la CFCS)</t>
  </si>
  <si>
    <t>Luis Trinidad (pago viaticos a Samana como chofer del Director Ejecutivo, en fecha 25 y 26 de junio/11)</t>
  </si>
  <si>
    <t>Leandro m. Mercedes (Pago compensacion salarial como Director Ejecutivo de la Institucion, junio/11, f. propios, sustituye el #10003</t>
  </si>
  <si>
    <t>Ramon E. Narpier L. (Insercion publicidad institucional portada revista ATAJO, segun fact.No.0019-11, Vol.10, No.2, 2011)</t>
  </si>
  <si>
    <t>Helmut Bethancourt D. (Viaticos Santiago, Univ.ISA, reunion estud. Maestrias Biotecnologia y Epidem. Veter. y profesores, 02 julio/11)</t>
  </si>
  <si>
    <t>TSS (seguro familiar salud y pensiones contribuciones coniaf y retenciones empleados, junio/11)</t>
  </si>
  <si>
    <t>Colector de Impuestos Internos (Retenciones ISR sobre sueldos y compensacion vehiculos empleados, junio/11)</t>
  </si>
  <si>
    <t>IDIAF (2do. Desemb.proy. Invest.IDIAF/02-08/AC"Analisis economico de la produccion de vegetales en invernadero", conv-2008)</t>
  </si>
  <si>
    <t>JULIO</t>
  </si>
  <si>
    <t>Balance inicial al 01 de JULIO  2011</t>
  </si>
  <si>
    <t>Reintegro cheque No. 8641, 05 AGOSTO/2010</t>
  </si>
  <si>
    <t>Seguros Universal (Seguro de Vida empleados, julio/11)</t>
  </si>
  <si>
    <t xml:space="preserve">Eymi Yudesky de Jesus Abreu (Bono pasaje julio/11) </t>
  </si>
  <si>
    <t xml:space="preserve">Carlos Espinal (Bono pasaje julio/11) </t>
  </si>
  <si>
    <t>CODETEL (Pago telefono de los numeros 809-686-0750,809-689-9943 y 809-685-9531, corresp. Mayo-junio/11)</t>
  </si>
  <si>
    <t xml:space="preserve">Eymi Yudesky de Jesus Abreu (Bono para almuerzo del 1º. al 31 julio 2011 (21 días laborables) como aporte del CONIAF al personal administrativo) </t>
  </si>
  <si>
    <t>La Casa del Motor de Arranque (compra polea de cloche Nissan Navara 2009, asignada al Director Ejecutivo)</t>
  </si>
  <si>
    <t>Seguros Banreservas (Renov.poliza seguro vehiculo Toyota Corolla P-A-444209, Ofelia De Castro, 30% aporte Coniaf y 70% en calidad de prestamo)</t>
  </si>
  <si>
    <t>Luis Trinidad (Viaticos viaje Cotui y La Vega como chofer D. Ejecutivo, 29 y 30 junio/11)</t>
  </si>
  <si>
    <t>Hogar del Niño Padre Fantino (Aporte cubrir gastos reparacion y plomeria instalaciones del centro)</t>
  </si>
  <si>
    <t>Ofelia De Castro (Viaticos Santiago Univ.-ISA reunion adm. Y acadmica maestria en Biotecnologia, 08 julio/11)</t>
  </si>
  <si>
    <t>ERIKGAS (consumo combustible 20 junio-04 julio/11, fact. No.16256)</t>
  </si>
  <si>
    <t>Tranf. 2 estudiantes maestria Catie, Costa Rica, correspondiente julio y agosto/11</t>
  </si>
  <si>
    <t>Colector de Impuestos Internos (Retenc. serv.profesionales  y otros servicios a proveedores del estado, junio/11</t>
  </si>
  <si>
    <t>Colector de Impuestos Internos (Retencion ITBIS, junio/11</t>
  </si>
  <si>
    <t>MAGNA MOTORS, S.A. (Compra vehiculo Hyundai Veracruz 2011. Motor Turbo 3.0 V6, para ser asignado al Director Ejecutivo Coniaf)</t>
  </si>
  <si>
    <t>Colector de Impuestos Internos (Retenc.por serv. Profes.  y otros servicios a proveedores del estado, mayo/11</t>
  </si>
  <si>
    <t>ARS Humano Poliza de seguros medico a empleados correspondiente al mes de julio 2011</t>
  </si>
  <si>
    <t>L.R. CAMARAS SHOP (Avance 50% camara SONY ALPHA A-330, lente 18-55 mm)</t>
  </si>
  <si>
    <t>Pago Nomina  julio/ 2011</t>
  </si>
  <si>
    <t>Jose de Jesus Nuñez Morfas (Pago honorarios profesionales por legalizacion de un (1) contrato, s/contrato)</t>
  </si>
  <si>
    <t>Angel Cesar Reynoso R. (aporte cubrir gastos alojamiento y alimentac. Maestrante Tecnologia de Alimentos, Univ.ISA feb.marzo, abril y mayo/2011)</t>
  </si>
  <si>
    <t>TURINTER (Pasaje aerea H. Guerrero, viaje Barbados, Miami, Fl. Y Tampa, participar VI Reunion en marco proy. BID-CAHE y XV reunion Consejo Directivo Educ.Superior en Agricultura 3 al 9 junio/11)</t>
  </si>
  <si>
    <t>ANMYSOFT, C por A. (4 UPS Omega 650VA y 1 teclado LG español)</t>
  </si>
  <si>
    <t>CODETEL (Pago telefono numeros 809-301 2620, corresp. 17 junio-17 julio/11)</t>
  </si>
  <si>
    <t>Cary Industrial (Materiales de limpieza y desechables)</t>
  </si>
  <si>
    <t>MUSICARRO (Compra alfombras (2) negra y crema, forro p/guia en leather y serv. Laminado 4 puertas veh. Hyundai Veracruz 2011, cotiz.202106)</t>
  </si>
  <si>
    <t>14-JU-11</t>
  </si>
  <si>
    <t>Jose de Jesus Nuñez Morfas (Pago honorarios profesionales por cambio de nombre de titular del RNC del CONIAF, s/doc. anexo)</t>
  </si>
  <si>
    <t xml:space="preserve">CECOMSA, S.A. (Compra de un Monitor Flat Dell, una impresora y dos pen drive de 8GB para Contabilidad, Depto Division Tecnologia de la Informatica y Agricultura Competitiva y Enc. Division Tecnologia de la Informatica, s/fact. #22548) </t>
  </si>
  <si>
    <t>DUCTO Limpio (Pago revision electrica y cambio capacitor, mano de obre y compra materiales p/unidad A/A de 5 Tn)</t>
  </si>
  <si>
    <t>CAMACHO AUTO AIRE, C. POR A. (Pago servicio desabolladura y pintura bomper, guarda delantero y brillado completo al vehiculo Nissan Navara 2009)</t>
  </si>
  <si>
    <t>Transferencia pago compensacion uso vehiculo personal tecnico y administrativo, julio/11</t>
  </si>
  <si>
    <t>Transferencia pago compensacion uso vehiculo personal tecnico y administrativo, junio/11</t>
  </si>
  <si>
    <t>Nicla M. Valera (reposicion fondo caja chica)</t>
  </si>
  <si>
    <t>ERIKGAS (consumo combustible DEL 01-18 julio/11, fact. No.16422)</t>
  </si>
  <si>
    <t>Virgilio Consuegra (Compens. Servicio seguridad, julio/11)</t>
  </si>
  <si>
    <t>Carlos Espinal (Compens. servicio de seguridad, julio/11)</t>
  </si>
  <si>
    <t>Carlos Espinal (Cubrir dias pasantia a V. Consuegra, personal seguridad oficina, 01-15. julio/11)</t>
  </si>
  <si>
    <t>Luis Elionnys Trinidad (Servicios prestados, chofer D. Ejecutivo corresp. julio 2011)</t>
  </si>
  <si>
    <t>Rafael  A.Lora Mercado (Honorarios servicios prestados, Asist. 2  julio/11)</t>
  </si>
  <si>
    <t>Helmut Bethancourt D.(honorarios profes. Coordinar, superv. y seguim. convenio form. RRHH, CONIAF-Univ.ISA, maestrias "Biotecnologia" y "Epidemiologia Veterinaria", julio/11</t>
  </si>
  <si>
    <t>Ines Brioso (honorarios profes. Coordinar, supervisar y seguimiento convenio form. RRHH, CONIAF-UASD, maestrias "Manejo Integrado de Plagas" y "Sanidad Animal", julio/11</t>
  </si>
  <si>
    <t>Rafael De Jesus Taveras Garcia (Asesor CONIAF, julio/11)</t>
  </si>
  <si>
    <t>Xiomara Reyes V. (honorarios profes. Coordinar, supervisar y seguimiento convenio form. RRHH, CONIAF-PUCMM, maestria "Economia Agricola", julio/11</t>
  </si>
  <si>
    <t>Pedro M. Rodriguez M. (Incent. salarial chofer Adm., julio/11 )</t>
  </si>
  <si>
    <t>Monica D. Rosario (incentivo transporte conserje, julio/11)</t>
  </si>
  <si>
    <t>Fidelina Sena Segura (incentivo transporte conserje, julio/11)</t>
  </si>
  <si>
    <t>Intereses sobre certificados julio/11</t>
  </si>
  <si>
    <t>Leandro m. Mercedes (Pago compensacion salarial como Director Ejecutivo de la Institucion, julio/11, f. propios, sustituye el #10003</t>
  </si>
  <si>
    <t>Carmen Mestre (Compens. salarial, julio/11, Asist. Dir. Ejec.)</t>
  </si>
  <si>
    <t>Seguros Universal (Poliza seguro vehiculo Jeep Hyundai Veracruz/11,chasis KMHNU81WDBU142 del 11/07-19/11/11)</t>
  </si>
  <si>
    <t>Auto Mecanica (Mantenm. Y reparac. Sistema lubricacion Nissan Terrano 2003)</t>
  </si>
  <si>
    <t>TURINTER (Pasaje aereo Dileyni Diaz  estudiante UASD, viaje Paraguay participar curso internacional Implementacion de planes HACCP para la insudtria alimentaria con enfasis Industria lactea, del 18-22 julio/11)</t>
  </si>
  <si>
    <t>Devol. Sobr. Cheque 9829 gastos coctel Hotel Santo Domingo Comision delegados ECADERT, 10/05/11)</t>
  </si>
  <si>
    <t>Ayuntamiento Distrito Nacional (Serv. Basura julio/11)</t>
  </si>
  <si>
    <t>Jose de Jesus Nuñez M. (Honorarios profesionales y legaliz. Acto compracion precios licitacion compra vehiculo Coniaf)</t>
  </si>
  <si>
    <t>Domingo J. Henriquez L. (Incentivo p/transporte y alojamiento, estudiante maestria Manejo Integrado de Plagas, Engombe, UASD, junio y julio/11)</t>
  </si>
  <si>
    <t>Ineko Hodai Hodai (Incentivo p/transporte y alojamiento, estudiante maestria Manejo Integrado de Plagas, Engombe, UASD, junio y julio/11)</t>
  </si>
  <si>
    <t>Juan de Dios Moya F. (Incentivo p/transporte y alojamiento, estudiante maestria Manejo Integrado de Plagas, Engombe, UASD, junio y julio/11)</t>
  </si>
  <si>
    <t>Marisol Morel R. (Incentivo p/transporte y alojamiento, estudiante maestria Manejo Integrado de Plagas, Engombe, UASD, junio y julio/11)</t>
  </si>
  <si>
    <t>Maximo Mejia R. (Incentivo p/transporte y alojamiento, estudiante maestria Manejo Integrado de Plagas, Engombe, UASD, junio y julio/11)</t>
  </si>
  <si>
    <t>Teofila Reinoso A. (Incentivo p/transporte y alojamiento, estudiante maestria Manejo Integrado de Plagas, Engombe, UASD, junio y julio/11)</t>
  </si>
  <si>
    <t>Socorro Ana Garcia P. (Incentivo p/transporte y alojamiento, estudiante maestria Manejo Integrado de Plagas, Engombe, UASD, junio y julio/11)</t>
  </si>
  <si>
    <t>Victor M. Landa P. (Incentivo p/transporte y alojamiento, estudiante maestria Manejo Integrado de Plagas, Engombe, UASD, junio y julio/11)</t>
  </si>
  <si>
    <t>Servio Arismendi Rodriguez (Serv. prom. y divulg. Prog. Radial "Vida y Ambiente", julio/11)</t>
  </si>
  <si>
    <t>Jose A. Nova (Viaticos viaje sector Guaraguao, Bayahibe, Parque Nacional del Este, atender invitacion del Ministerio Medio Ambiente y Rec. Naturales, 22 julio/11)</t>
  </si>
  <si>
    <t>Cesar Augusto Montero Ramirez (Viaticos viaje a S. J. Ocoa, visita invernaderos de pequeños productores dirigidos por ADESJO, en 22 de julio/11)</t>
  </si>
  <si>
    <t>L.R. CAMARAS SHOP (Saldo 50% compra camara SONY ALPHA A-330, lente 18-55 mm)</t>
  </si>
  <si>
    <t>Henry A. Guerrero (Viaticos viaje a Villa Fundacion, Bani, Azua, S. J. Maguana y El Cercado, a darle seguimiento a 4 proyectos de investigacion de la Division de Agricultura Competitiva en agricultura orgnica y en los cultivos de lechoza, batata y café, del 27 al 29 de julio/11)</t>
  </si>
  <si>
    <t>Victor E. Payano (Viaticos viaje a Villa Fundacion, Bani, Azua, S. J. Maguana y El Cercado, a darle seguimiento a 4 proyectos de investigacion de la Division de Agricultura Competitiva en agricultura orgnica y en los cultivos de lechoza, batata y café, del 27 al 29 de julio/11)</t>
  </si>
  <si>
    <t>Helmut Bethancourt D.(Viaticos viaje a Santiago, Univ.ISA, a la reunion con estudiantes y profesores de las maestrias "Biotecnologia" y "Epidemiologia Veterinaria", el 22 de julio/11)</t>
  </si>
  <si>
    <t>Rafael Olmedo Vasquez Perdomo (Pago servicio promocional y divulgacion  a traves del programa radial "Conuco Digital", corresp. Julio/11)</t>
  </si>
  <si>
    <t>TSS (seguro familiar salud y pensiones contribuciones coniaf y retenciones empleados, julio/11)</t>
  </si>
  <si>
    <t>Colector de Impuestos Internos (Retenciones ISR sobre sueldos y compensacion vehiculos empleados, julio/11)</t>
  </si>
  <si>
    <t>Helmut Bethancourt D. (Viaticos viaje Santiago Univ.ISA, reunion maestrantes Biotecnologia y Epidem.Veterinaria, y profesores, 29 julio/11)</t>
  </si>
  <si>
    <t>Deposito fondos para nomina julio/11</t>
  </si>
  <si>
    <t>Deposito/Gastos operacionales, julio/11</t>
  </si>
  <si>
    <t>Emmanuel Herrera (Viaticos viaje S.J. Ocoa toma de imagenes para video y fotografias a invernaderos, proyectos CONIAF, 22 julio/11)</t>
  </si>
  <si>
    <t>Consultores Asociados del Sur (Servicio fumigacion instalaciones oficina Coniaf)</t>
  </si>
  <si>
    <t>Jose A. Nova (Viaticos Santiago Univ.-ISA reunion adm. Y academica maestria en Biotecnologia, 08 julio/11)</t>
  </si>
  <si>
    <t>Patria Martinez (Viaticos Santiago Univ.-ISA reunion adm. y academica maestria en Biotecnologia, 08 julio/11)</t>
  </si>
  <si>
    <t>Luis E. Trinidad N. (Compens.horas extraordinarias, chofer D. Ejecutivo, corresp.  julio/11)</t>
  </si>
  <si>
    <t>ERIKGAS (consumo combustible fact.16621,11-27 julio/11)</t>
  </si>
  <si>
    <t>Gonzalo Morales (Honorarios profesionales manten. Pagina WEB CONIAF, julio/11)</t>
  </si>
  <si>
    <t>Jose de Js. Nuñez M. (legalizacion 3 contratos p/servicio)</t>
  </si>
  <si>
    <t>Zelided M. Fernandez M. (Aporte cubrir gastos alojamiento, transporte y alimentacion, Estud. Maestria "Nutricion Animal",  UASD, corresp. Julio/11)</t>
  </si>
  <si>
    <t>Regil Odalis Batista V. (Aporte cubrir gastos alojamiento, transporte y alimentacion, Estud. Maestria "Nutricion Animal",  UASD, corresp. Julio/11)</t>
  </si>
  <si>
    <t>Joaquin Caridad del R. (2do. Desemb. Estudios maestria en Produccion Animal, Recinto Mayaguez, Univ. Puerto Rico)</t>
  </si>
  <si>
    <t>AGOSTO</t>
  </si>
  <si>
    <t>Balance inicial al 01 de AGOSTO  2011</t>
  </si>
  <si>
    <t>Seguros Universal (Seguro de Vida empleados, agosto/11)</t>
  </si>
  <si>
    <t xml:space="preserve">Eymi Yudesky de Jesus Abreu (Bono pasaje agosto/11) </t>
  </si>
  <si>
    <t xml:space="preserve">Carlos Espinal (Bono pasaje agosto/11) </t>
  </si>
  <si>
    <t>Eimy Y. de Jesus A. (Bocadillos, bebidas y bizcocho, coctel motivo dia de los padres)</t>
  </si>
  <si>
    <t>CODETEL (Pago telefono de los numeros 809-686-0750,809-689-9943 y 809-685-9531, corresp. Junio-julio/11)</t>
  </si>
  <si>
    <t>IDIAF (2do. Desemb. Proy.IDIAF/14-08/CM Diagnostico calidad sanitaria semilla habichuela y guandul en San Juan, conv.-08)</t>
  </si>
  <si>
    <t xml:space="preserve">Eymi Y. de Jesus A. (Bono para almuerzo del 1º. al 31 agosto 2011 (22 días laborables) aporte del CONIAF personal adm.) </t>
  </si>
  <si>
    <t>ARS Humano Poliza de seguros medico a empleados correspondiente al mes de agosto 2011</t>
  </si>
  <si>
    <t>Gerardo Gallego (Pago honorarios, gastos de alimentacion y alojam., p/impartir curso-taller en la UASD, del 12 al 15 de julio/11 equiv. US$1,600.00)</t>
  </si>
  <si>
    <t>Santo Domingo Motors (Impuestos Nissan Navara 2009, para tramite de matricula y placa)</t>
  </si>
  <si>
    <t>Jose A. Nova (Viaticos viaje Santiago, univ.ISA, participar reunion Dr. Bonnely y Ron Hendrick, Univ. OHIO MA y RRNN, tema relacionado implementar programa maestria en MA y RRNN en UNISA, 28 julio/11)</t>
  </si>
  <si>
    <t>Transferencia estud. Maestria INCAE, US$600.00, tasa RD$38.10, Jennifer L. Caceres Agosto-Sept./11)</t>
  </si>
  <si>
    <t>CODETEL (Pago telefono numeros 809-301 2620, corresp. julio/11)</t>
  </si>
  <si>
    <t>PUCMM (2do. Desembolso programa maestria Economia Agricola periodo enero-agosto/11)</t>
  </si>
  <si>
    <t>TURINTER (Boleto aereo de Santiago de Chile a Macedonia, Grecia, Arturo E. Bisono R., participar Congreso Mundial Estudiantes Agronomia, 15 julio al 06 agosto/11)</t>
  </si>
  <si>
    <t>Colector Impuestos Internos (Retenciones por servicios profesionales y proveedores de bienes y servicios del estado corresp. Julio/11)</t>
  </si>
  <si>
    <t>Colector Impuestos Internos (Retencion ITBS por servicios profesionales y proveedores de bienes y servicios del estado corresp. Julio/11)</t>
  </si>
  <si>
    <t>EDEESTE (Consumo energia electrica junio y julio/11)</t>
  </si>
  <si>
    <t>UNPHU (1er.desemb.proy.UNPHU/31-08/RN "Creacion herram. competitIvas de apoyo a la estructuracion y prepar.de proy. MDL basados en biomasa origen agricola y/o forestal CDM-MASS)</t>
  </si>
  <si>
    <t>L.R. Camaras Shop (Compra estuche porta camara y Memoria SD 4GB para camara ALPHA A-330)</t>
  </si>
  <si>
    <t>Confesora Pinales Ramirez (Pago p/cubrir gastos complementarios de transporte, alojamiento y alimentacion p/realizar maestria en "Manejo Integrado de Plagas" en Engombe, UASD, corresp. agosto/11</t>
  </si>
  <si>
    <t>Kelvin Antonio Ventura Gutierrez (Pago p/cubrir gastos complementarios de transporte, alojamiento y alimentacion p/realizar maestria en "Manejo Integrado de Plagas" en Engombe, UASD corresp. agosto/11)</t>
  </si>
  <si>
    <t>Rosalba Rodriguez Peña (Pago p/cubrir gastos complementarios de transporte, alojamiento y alimentacion p/realizar maestria en "Manejo Integrado de Plagas" en Engombe, UASD, corresp. agosto/11)</t>
  </si>
  <si>
    <t>Zelided M. Fernandez M. (Aporte cubrir gastos alojamiento, transporte y alimentacion, Estud. Maestria "Nutricion Animal",  UASD, corresp. agosto/11)</t>
  </si>
  <si>
    <t>Regil Odalis Batista V. (Aporte cubrir gastos alojamiento, transporte y alimentacion, Estud. Maestria "Nutricion Animal",  UASD, corresp. agosto/11)</t>
  </si>
  <si>
    <t>Domingo J. Henriquez L. (Incentivo p/transporte y alojamiento, estudiante maestria Manejo Integrado de Plagas, Engombe, UASD, agosto/11)</t>
  </si>
  <si>
    <t>Ineko Hodai Hodai (Incentivo p/transporte y alojamiento, estudiante maestria Manejo Integrado de Plagas, Engombe, UASD, agosto/11)</t>
  </si>
  <si>
    <t>Juan de Dios Moya F. (Incentivo p/transporte y alojamiento, estudiante maestria Manejo Integrado de Plagas, Engombe, UASD, agosto/11)</t>
  </si>
  <si>
    <t>Marisol Morel R. (Incentivo p/transporte y alojamiento, estudiante maestria Manejo Integrado de Plagas, Engombe, UASD, agosto/11)</t>
  </si>
  <si>
    <t>Maximo Mejia R. (Incentivo p/transporte y alojamiento, estudiante maestria Manejo Integrado de Plagas, Engombe, UASD, agosto/11)</t>
  </si>
  <si>
    <t>Teofila Reinoso A. (Incentivo p/transporte y alojamiento, estudiante maestria Manejo Integrado de Plagas, Engombe, UASD, agosto/11)</t>
  </si>
  <si>
    <t>Socorro Ana Garcia P. (Incentivo p/transporte y alojamiento, estudiante maestria Manejo Integrado de Plagas, Engombe, UASD, asgosto/11)</t>
  </si>
  <si>
    <t>Victor M. Landa P. (Incentivo p/transporte y alojamiento, estudiante maestria Manejo Integrado de Plagas, Engombe, UASD, agosto/11)</t>
  </si>
  <si>
    <t>ORANGE DOMINICANA (Renta basica Flota celulares No.849 859 1005/1006/1007, corresp. Agosto/11)</t>
  </si>
  <si>
    <t>Devol. costo matricula en Maestria Business Administration de Jose Mercedes Tecnico del IDIAF, no sera impartida y no tiene fecha inicio, segun ch.9039 fecha 23 agosto/2010)</t>
  </si>
  <si>
    <t>Jose A. Nova (Viaje Manabao, Jarabacoa, asistir a la entrega primer pago del programa Pago pr servicios ambientales, rio Yaque del Norte, Ministerio RRNN y MA, el 10 agosto/11)</t>
  </si>
  <si>
    <t>ERIKGAS (Consumo combustible 29 julio-08 agosto/11, fact.16755)</t>
  </si>
  <si>
    <t>CEDAF (avance cubrir gastos curso 38 tecnicos agricolas Region Este y zonas agropecuarias Constanza y Barahona, celebrarse 17 agosto al 02 sept./11 en Hato Mayor y Jarabacoa, programa de capacitacion dirigido a tecnicos y productores)</t>
  </si>
  <si>
    <t>Helmut Bethancourt (Viaticos viaje Santiago Univ. ISA reunion estudiantes maestrias Biotecnologia y Epidem. Veterinaria y profesores, 12 agosto/11)</t>
  </si>
  <si>
    <t>10-Aug-11</t>
  </si>
  <si>
    <t>Victor Enrique Payano Rivera (Gastos de bolsillo p/participar en el curso internacional metodologias de Extencion p/el Desarrollo Rural Sostenibles, a realizarse en el CATIE, Costa Rica, del 15 al 26 de agosto/11)</t>
  </si>
  <si>
    <t>FRENOS LOPE DE VEGA ( Mantenimiento,  compra de zapatillas, liquido de frenos alineacion de tren delantero y mano de obra al vehiculo Nissan Terrano, año 2003, placa G-061762 de nuestra institucion, asignado a ala asistente del Director Ejecutivo del CONIAF)</t>
  </si>
  <si>
    <t>Universidad ISA (2do. Desembolso del proyecto CONIAF-02-2010, programa de Maestria en Ciencias Biotec.)</t>
  </si>
  <si>
    <t>Universidad ISA (2do. Desemb. Proy. CONIAF-02-2010, programa de Maestria en Ciencias Epidem. Veterinaria)</t>
  </si>
  <si>
    <t>Henry A. Guerrero (Viaticos Hato Mayor, participar apertura curso Agricultura bajo ambiente controlado, 17 agosto/11)</t>
  </si>
  <si>
    <t>Marcos C. Justo M. (Viaticos Hato Mayor, participar apertura curso Agric. bajo ambiente controlado, 17  y 18 agosto/11)</t>
  </si>
  <si>
    <t>Victor Enrique Payano Rivera ( Pago US$45.00, tasa RD$38.10 seguro viaje participar curso Internacional metodologias de Extension p/el Desarrollo Rural Sostenibles, a realizarse en el CATIE, Costa Rica, del 15 al 26 de agosto/11)</t>
  </si>
  <si>
    <t>Leandro M. Mercedes (Pago compensacion salarial como Director Ejecutivo de la Institucion, agosto/11)</t>
  </si>
  <si>
    <t>Carmen Mestre (Compens. salarial, agosto/11, Asist. Dir. Ejec.)</t>
  </si>
  <si>
    <r>
      <t xml:space="preserve">Zoila A. Jimenez M. (Honorarios profesionales, legalizacion contrato adenda notarial modifi. Convenio Coniaf-IDIAF </t>
    </r>
    <r>
      <rPr>
        <sz val="11"/>
        <rFont val="Calibri"/>
        <family val="2"/>
      </rPr>
      <t>"</t>
    </r>
    <r>
      <rPr>
        <sz val="11"/>
        <rFont val="Arial"/>
        <family val="2"/>
      </rPr>
      <t>Contribucion al desarrollo de un manejo integrado del Huanglongbing de los citricos HLB en RD)</t>
    </r>
  </si>
  <si>
    <t>Rafael  A.Lora Mercado (Honorarios servicios prestados, Asist. 2  agosto/11)</t>
  </si>
  <si>
    <t>Rafael De Jesus Taveras Garcia (Asesor CONIAF, agosto/11)</t>
  </si>
  <si>
    <t>Luis Elionnys Trinidad (Servicios prestados, chofer D. Ejecutivo corresp. Agosto/2011)</t>
  </si>
  <si>
    <t>Helmut Bethancourt D.(honorarios profes. Coordinar, superv. y seguim. convenio form. RRHH, CONIAF-Univ.ISA, maestrias "Biotecnologia" y "Epidemiologia Veterinaria", agosto/11</t>
  </si>
  <si>
    <t>Xiomara Reyes V. (honorarios profes. Coordinar, supervisar y seguimiento convenio form. RRHH, CONIAF-PUCMM, maestria "Economia Agricola", agosto/11</t>
  </si>
  <si>
    <t>Carlos Espinal (Compens. servicio de seguridad, agosto/11)</t>
  </si>
  <si>
    <t>Virgilio Consuegra (Compens. Servicio seguridad, agosto/11)</t>
  </si>
  <si>
    <t>Monica D. Rosario (incentivo transporte conserje, agosto/11)</t>
  </si>
  <si>
    <t>Fidelina Sena S. (incentivo transporte conserje, agosto/11)</t>
  </si>
  <si>
    <t>Emmanuel Herrera (Viaticos Hato Mayor, asistir apertura curso Agricultura bajo ambiente controlado, para toma fotografias y registro imagenes de video, 17 agosto/11)</t>
  </si>
  <si>
    <r>
      <t xml:space="preserve">IDIAF (2do. Desemb. Proy.IDIAF/18-08/CM </t>
    </r>
    <r>
      <rPr>
        <sz val="11"/>
        <rFont val="Calibri"/>
        <family val="2"/>
      </rPr>
      <t>"Obtencion hibridos somaticos en yautia coco</t>
    </r>
    <r>
      <rPr>
        <sz val="11"/>
        <rFont val="Arial"/>
        <family val="2"/>
      </rPr>
      <t>, con potencial resistencia a Phythopota colocasiae</t>
    </r>
    <r>
      <rPr>
        <sz val="11"/>
        <rFont val="Calibri"/>
        <family val="2"/>
      </rPr>
      <t>"</t>
    </r>
    <r>
      <rPr>
        <sz val="11"/>
        <rFont val="Arial"/>
        <family val="2"/>
      </rPr>
      <t xml:space="preserve"> conv.-08)</t>
    </r>
  </si>
  <si>
    <t>Francisco Martinez P. (Compra US$1,400.00, tasa RD$38.10, cubrir gastos a 8 tecnicos M. Agricultura, de visa Costa Rica, transporte, impuestos y miscelaneos, participar curso Motodologia de Extension para el desarrollo rural sostenible, a realizarse Catie, del 15- 26 agosto/11</t>
  </si>
  <si>
    <t>P &amp; N Comercial (Material oficina, perforadora 3 hoyos, maletin p/mensajeria)</t>
  </si>
  <si>
    <t>Ayuntamiento Distrito Nacional (Serv.recogida basura ago/11)</t>
  </si>
  <si>
    <t>Marcos C. Justo M. (Viaticos Hato Mayor, participar claussura curso Agric. bajo ambiente controlado, 22  y 123agosto/11)</t>
  </si>
  <si>
    <t>Transferencia pago compensacion uso vehiculo personal tecnico y administrativo, agosto/11</t>
  </si>
  <si>
    <t>Gonzalo Morales (Honorarios profesionales manten. Pagina WEB CONIAF, agosto/11)</t>
  </si>
  <si>
    <t>ERIKGAS (Consumo combustible DEL 08 al 19 agosto/11, fact.16922)</t>
  </si>
  <si>
    <t>Pago Nomina agosto/ 2011</t>
  </si>
  <si>
    <t>Deposito/Gastos operacionales, agosto/11</t>
  </si>
  <si>
    <t>Deposito fondos para nomina agosto/11</t>
  </si>
  <si>
    <t>Marcos C. Justo M. (Viaticos Jarabacoa, Seguim. curso Agric. bajo ambiente controlado, 29  y 30 agosto/11)</t>
  </si>
  <si>
    <t>CODETEL (Pago telefono numeros 809-301 2620, corresp. Agosto/11)</t>
  </si>
  <si>
    <t>Helmut Bethancourt (Viaticos viaje Santiago Univ. ISA reunion estudiantes maestrias Biotecnologia y Epidem. Veterinaria y profesores, 19 agosto/11)</t>
  </si>
  <si>
    <t>Luis Elionnys Trinidad (Compens.horas extraord. 38.5 a RD$52.45, chofer D. Ejecutivo corresp. Agosto/2011)</t>
  </si>
  <si>
    <t>Servio Arismendi Rodriguez (Serv. prom. y divulg. Prog. Radial "Vida y Ambiente", domingos horario 11-12, agosto/11)</t>
  </si>
  <si>
    <t>Pedro M. Rodriguez (Compens.horas extraordinarias 20 a RD$100.00, chofer Division Admin. y Financiera, Agosto/2011)</t>
  </si>
  <si>
    <t>Nicla M. Valera (Compra utensilios cocina de la institucion, segun presupuesto anexo y sujeto a liquidacion)</t>
  </si>
  <si>
    <t>Rafael Olmedo Vasquez Perdomo (Pago servicio promocional y divulgacion, programa radial "Conuco Digital", Radio Popula, sabados 8-9 am, corresp. agosto/11)</t>
  </si>
  <si>
    <t>TSS (seguro familiar salud y pensiones contribuciones coniaf y retenciones empleados, agosto/11)</t>
  </si>
  <si>
    <t>Colector de Impuestos Internos (Retenciones ISR sobre sueldos y compensacion vehiculos empleados, agosto/11)</t>
  </si>
  <si>
    <t>Henry A. Guerrero (Viaticos Jarabacoa, participar clausura curso Agricultura bajo ambiente controlado, 01 y 02 sept/11)</t>
  </si>
  <si>
    <t>Victor E. Payano (Viaticos Jarabacoa, participar clausura curso Agricultura bajo ambiente controlado, 01 y 02 sept/11)</t>
  </si>
  <si>
    <t>CARY INDUSTRIAL, C. por A. (Materiales de limpieza, desinfectantes y papel higienico, s/fact.29963)</t>
  </si>
  <si>
    <t>Intereses sobre certificados agosto/11</t>
  </si>
  <si>
    <t>SEPTIEMBRE</t>
  </si>
  <si>
    <t xml:space="preserve">Eymi Yudesky de Jesus Abreu (Bono pasaje sept/11) </t>
  </si>
  <si>
    <t>Balance inicial al 01 de Sept.  2011</t>
  </si>
  <si>
    <t>CODETEL (Pago telefono de los numeros 809-686-0750,809-689-9943 y 809-685-9531, corresp. Julio-agosto/11)</t>
  </si>
  <si>
    <t>CEDAF (2do. pago gastos curso 38 tecnicos agricolas Region Este y zonas agropecuarias Constanza y Barahona, celebrarse 17 agosto al 02 sept./11 en Hato Mayor y Jarabacoa, programa de capacitacion dirigido a tecnicos y productores)</t>
  </si>
  <si>
    <t>Elena Encarnacion Lara (cubrir gastos de operacion del hijo operacion por trauma en 2 piernas)</t>
  </si>
  <si>
    <t>EDEESTE (consumo energia electrica 19 julio 18 agosto/11 Ref.110254517276)</t>
  </si>
  <si>
    <t>ARS Humano Poliza de seguros medico a empleados correspondiente al mes de sept/2011</t>
  </si>
  <si>
    <t>Seguros Universal (Seguro de Vida empleados, sept/11)</t>
  </si>
  <si>
    <t>ERIKGAS (Consumo combustible del 22 al 29 agosto/11, fact.17090)</t>
  </si>
  <si>
    <t>Colector Impuestos Internos (Retenciones por servicios profesionales y proveedores de bienes y servicios del estado corresp. agosto/11)</t>
  </si>
  <si>
    <t>Colector Impuestos Internos (Retencion ITBS por servicios profesionales y proveedores de bienes y servicios del estado corresp. agosto/11)</t>
  </si>
  <si>
    <t>Pedro M. Rodriguez (Renov. Marbetes 1 vehiculo Nissan Terrano 2003 de CONIAF)</t>
  </si>
  <si>
    <r>
      <t>Freddy Dilone (Tecnico Division Apicola DIGEGA, M. Agricultura Inscripcion 42</t>
    </r>
    <r>
      <rPr>
        <sz val="11"/>
        <rFont val="Calibri"/>
        <family val="2"/>
      </rPr>
      <t>⁰</t>
    </r>
    <r>
      <rPr>
        <sz val="11"/>
        <rFont val="Arial"/>
        <family val="2"/>
      </rPr>
      <t xml:space="preserve"> Congreso apicola APIMONDIA 2011, Buenos Aires, Argentina, 21-25 sept/11)</t>
    </r>
  </si>
  <si>
    <t>Devolucion sobrante ch10127 coctel Dia del Padre</t>
  </si>
  <si>
    <t>Sésar Rodríguez (Gastos incripcion p/participar en el "42 Congreso Internacional de Apicultura Apimondia 2011", a realizarse en Buenos Aires, Argentina, del 21 al 25 de septiembre/11)</t>
  </si>
  <si>
    <t>SODIAF (Cubrir parte de los gastos del v congreso de la sodiaf, en el Hotel Dominican Bay, Boca chica, en fecha del 27 al 30 de octubre/11, según comunicación y presupuesto anexo)</t>
  </si>
  <si>
    <t>Helmut Bethancourt D. (viaticos viaje Santiago, Univ. ISA, reunion coordinadores maestrias "Biotecnologia" y "Epidem. Veterinaria" y depto de Contabilidad, 9 de sept/11)</t>
  </si>
  <si>
    <t>Angel Cesar Reynoso (Incentivo gastos alojamiento y aliment. Maestrante Tecnologia de Alimentos, 3er.cuatrim. (junio, julio, agosto) y sept. 4to. Cuatrim., univ. ISA, Stgo.)</t>
  </si>
  <si>
    <t>Marcos Cesar Justo M. (Honorarios prestar servicios prof. apoyar U.Agricultura Competitiva actividades Capacit. Tecnicos y productores y otros que requiera CONIAF, julio/11)</t>
  </si>
  <si>
    <t>Fidelina Sena S. (cubrir licencia medica 8 dias (25/08-5/09/11) a Monica D. Rosario Conserje Jornada Matutina)</t>
  </si>
  <si>
    <t xml:space="preserve">Libreria y Papeleria Hnos. Solano (36 felpa Gel Impact RT, uso D. Ejecutivo Coniaf) </t>
  </si>
  <si>
    <t>Isaac G. Dominguez R. (gastos bolsillo curso internac. fabricacion quesos y yogurt, tecnico de la UASD, Santander, España, 24-28 oct./11, equivalente a €350.00, tasa RD$54.00)</t>
  </si>
  <si>
    <t>Restaurant LINA (Taller induccion del personal CONIAF, el 23 sept./11)</t>
  </si>
  <si>
    <t>Tranf. 2 estudiantes maestria Catie, Costa Rica, correspondiente sept. y oct./11</t>
  </si>
  <si>
    <t>Sara Bellanira Hidalgo V. (Pago 2 depositos p/alquiler de vivienda, alojamiento 10 estudiantes residen en el interior del pais, maestrantes en Nutricion Animal y Manejo Integrado de Plagas, Facultad de Agronomía y Veterinaria de la UASD)</t>
  </si>
  <si>
    <t>Foro Agrop. Dominicano (Aporte cubrir gastos reunion Foro Agropecuario, 22 sept./11, local Colegio Medico Dominicano)</t>
  </si>
  <si>
    <t>Bolivar A. Perez p. (Publicidad revista Difusion Agropecuaria Internacional 19ava. Edicion, corresp. Julio-sept., fact.0000149)</t>
  </si>
  <si>
    <t>ERIKGAS (Consumo combustible 29-12 sept/11, fact.17254)</t>
  </si>
  <si>
    <t>Confesora Pinales Ramírez (Pago p/cubrir gastos complementarios de transporte y alimentacion p/realizar maestria en "Manejo Integrado de Plagas", en Engombe (UASD) corresp. Sept/11, s/doc. Anexa)</t>
  </si>
  <si>
    <t>Regil Odalis Batista Vargas (Pago p/cubrir gastos complementarios de transporte y alimentacion p/realizar maestria en "Manejo Integrado de Plagas", en Engombe (UASD) corresp. Sept/11, s/doc. anexa)</t>
  </si>
  <si>
    <t>Zelided Mercedes Fernandez Medina (Pago p/cubrir gastos complementarios de transporte y alimentacion p/realizar maestria en " Nutricion Animal ", en Engombe (UASD) corresp. Sept/11, s/doc. anexa)</t>
  </si>
  <si>
    <t>Kelvin A. Ventura Gutierrez (Pago p/cubrir gastos complementarios de transporte y alimentacion p/realizar maestria en "Manejo integrado de Plagas", en Engombe (UASD) corresp. Sept/11, S/doc. anexa)</t>
  </si>
  <si>
    <t>Rosalba Rodriguez Peña (Pago p/cubrir gastos complementarios de transporte y alimentacion p/realizar maestria en "Manejo integrado de Plagas", en Engombe (UASD) corresp. Sept/11, S/doc. anexa)</t>
  </si>
  <si>
    <t>Juan de Dios Moya F. (Incentivo p/transporte y alimentacion estudiante maestria Manejo Integrado de Plagas, Engombe, UASD, sept/11)</t>
  </si>
  <si>
    <t>Marisol Morel R. (Incentivo p/transporte y alimentacion, estudiante maestria Manejo Integrado de Plagas, Engombe, UASD, sept/11)</t>
  </si>
  <si>
    <t>Maximo Mejia R. (Incentivo p/transporte y alimentacion, estudiante maestria Manejo Integrado de Plagas, Engombe, UASD, sept/11)</t>
  </si>
  <si>
    <t>Ineko Hodai Hodai (Pago p/cubrir gastos complementarios de transporte y alimentacion, maestria en "Manejo integrado de Plagas", en Engombe (UASD) corresp. Sept/11)</t>
  </si>
  <si>
    <t>Teofila Reinoso A. (Incentivo p/transporte y alimentacion, estudiante maestria Manejo Integrado de Plagas, Engombe, UASD, sept/11)</t>
  </si>
  <si>
    <t>Socorro Ana Garcia P. (Incentivo p/transporte y alimentacion, estudiante maestria Manejo Integrado de Plagas, Engombe, UASD, sept/11)</t>
  </si>
  <si>
    <t>Victor M. Landa P. (Incentivo p/transporte y alimentacion, estudiante maestria Manejo Integrado de Plagas, Engombe, UASD, sept/11)</t>
  </si>
  <si>
    <t>CEI-RD (Gastos matricula diplomado Gestion Ambiental, para J. Nova y M. Cuello de la Division RRNNN y C. Montero Divis. Tecnologia de la Inf. Y Comunic. Fact.00320)</t>
  </si>
  <si>
    <t>Transferencia pago compensacion uso vehiculo personal tecnico y administrativo, sept/11</t>
  </si>
  <si>
    <t>15-092011</t>
  </si>
  <si>
    <t>Leandro M. Mercedes (Pago compensacion salarial como Director Ejecutivo de la Institucion, sept/11)</t>
  </si>
  <si>
    <t>Carmen Mestre (Compens. salarial, sept/11, Asist. Dir. Ejec.)</t>
  </si>
  <si>
    <t>Jose Luis Aybar (Honorarios serv. Event. Presup. sept/11)</t>
  </si>
  <si>
    <t>Rafael  A.Lora Mercado (Honorarios serv. prestados, Asist. 2 sept/11)</t>
  </si>
  <si>
    <t>Rafael De Jesus Taveras Garcia (Asesor CONIAF, sept/11)</t>
  </si>
  <si>
    <t>Ines Brioso (honorarios profes. Coordinar, supervisar y seguimiento convenio form. RRHH, CONIAF-UASD, maestrias "Manejo Integrado de Plagas" y "Sanidad Animal", sept/11</t>
  </si>
  <si>
    <t>Helmut Bethancourt D.(honorarios profes. Coordinar, superv. y seguim. convenio form. RRHH, CONIAF-Univ.ISA, maestrias "Biotecnologia" y "Epidemiologia Veterinaria", sept/11</t>
  </si>
  <si>
    <t>Luis Elionnys Trinidad (Servicios prestados, chofer D. Ejecutivo corresp. sept/2011)</t>
  </si>
  <si>
    <t>Gonzalo Morales (Honorarios profesionales manten. Pagina WEB CONIAF, sept/11)</t>
  </si>
  <si>
    <t>Carlos Espinal (Compens. servicio de seguridad, sept/11)</t>
  </si>
  <si>
    <t>Virgilio Consuegra (Compens. Servicio seguridad, sept/11)</t>
  </si>
  <si>
    <t>Xiomara Reyes V. (honorarios profes. Coordinar, supervisar y seguimiento convenio form. RRHH, CONIAF-PUCMM, maestria "Economia Agricola", sept/11</t>
  </si>
  <si>
    <t>Luis Elionnys Trinidad (Viaticos chofer D. Ejecutivo viaje Cotui y Samana 14 y 15 sept/2011)</t>
  </si>
  <si>
    <t>Jose de Jesus Nuñez Morfas (Pago honorarios profesionales por legalizacion de un (1) contrato</t>
  </si>
  <si>
    <t>Orange Dominicana (Pago renta basica flota de celulares DC Flex Negocios 50 minutos, de los numeros 809-859-1005, 809-859-1006 y 849-859-1007, corresp. a sept/11)</t>
  </si>
  <si>
    <t>Magna Motors, S. A. (Pago tramite de placa y marbete vehiculo Hyundai Veracruz 2011, motor turbo diesel 3.0 V6, asignada al Director Ejecutivo, de nuestra institucion, s/fact. Proforma #939 anexa)</t>
  </si>
  <si>
    <t>Helmut Bethancourt D.</t>
  </si>
  <si>
    <t>Pago Nomina sept/ 2011</t>
  </si>
  <si>
    <t>Deposito fondos para nomina septiembre/11</t>
  </si>
  <si>
    <r>
      <t>Servio Arismendi Rodriguez Ramos (Pago servicio promoc. y divulgacion opinion publica nacional, programa Radial Vida y Ambiente, emisora HIJB 8</t>
    </r>
    <r>
      <rPr>
        <sz val="11"/>
        <rFont val="Calibri"/>
        <family val="2"/>
      </rPr>
      <t>:</t>
    </r>
    <r>
      <rPr>
        <sz val="11"/>
        <rFont val="Arial"/>
        <family val="2"/>
      </rPr>
      <t>30 AM, del 20 agosto al 20 sept/11)</t>
    </r>
  </si>
  <si>
    <t>UNIVERSIDAD ISA (3er. Desemb. Programa maestria Epidemiologia Veterinaria, convenio CONIAF-PLN-02-2010)</t>
  </si>
  <si>
    <t>Patria Martinez (Viaticos viaje Santiago, Univ.ISA, revision informe financiero, en fecha 27 sept./11)</t>
  </si>
  <si>
    <t>Intereses sobre certificados Sept/11</t>
  </si>
  <si>
    <t>Deposito/Gastos operacionales, Sept/11</t>
  </si>
  <si>
    <t>Rafael Olmedo Vasquez Perdomo (Pago servicio promoc. y divulgacion, progr. radial "Conuco Digital", Radio Popular, sabados 8-9 am, corresp. sept/11)</t>
  </si>
  <si>
    <t>Pedro M. Rodriguez (Compens.horas extraordinarias 20 a RD$100.00, chofer Division Admin. y Financiera, sept/2011)</t>
  </si>
  <si>
    <t>Luis Elionnys Trinidad (Compens.horas extraord. 38.5 a RD$52.45, chofer D. Ejecutivo corresp. sept/2011)</t>
  </si>
  <si>
    <t>Restaurant LINA (Diferencia gastos Taller induccion del personal CONIAF, el 23 sept./11)</t>
  </si>
  <si>
    <t>Helmut Bethancourt D. (Viaticos viaje Santiago Univ.ISA, reunion estud. Maestrias Biot. y Epidem. Veter., 30 sept/11)</t>
  </si>
  <si>
    <r>
      <t xml:space="preserve">CODETEL (Pago telefono </t>
    </r>
    <r>
      <rPr>
        <sz val="11"/>
        <rFont val="Calibri"/>
        <family val="2"/>
      </rPr>
      <t>#</t>
    </r>
    <r>
      <rPr>
        <sz val="11"/>
        <rFont val="Arial"/>
        <family val="2"/>
      </rPr>
      <t>809-301 2620, corresp. sept/11)</t>
    </r>
  </si>
  <si>
    <t>Antonio B. Romero P. (Honorarios servicios, tecnico Divis. Estudios Socioecnomicos, sept/11)</t>
  </si>
  <si>
    <t>TSS (seguro familiar salud y pensiones contribuciones coniaf y retenciones empleados, sept/11)</t>
  </si>
  <si>
    <t>Colector de Impuestos Internos (Retenciones ISR sobre sueldos y compensacion vehiculos empleados, sept/11)</t>
  </si>
  <si>
    <t>Luis Elionnys Trinidad (Viaticos viaje Cotui, chofer D. Ejecutivo, 21 sept/2011)</t>
  </si>
  <si>
    <t>Jose de Jesus Nuñez Morfas (Pago honorarios profesionales por legalizacion de dos contratos)</t>
  </si>
  <si>
    <t>Henry A. Guerrero (viaticos viaje Santiago Univ. Isa participar acto Inaugur. curso Internac. Sistemas de Produccion Agricola Zonas Montañas, y reunion secretario CACHE 3 oct./11)</t>
  </si>
  <si>
    <t>UNIVERSIDAD ISA (3er. Desemb. Programa maestria Ciencias en Biotecnologia, convenio CONIAF-PLN-02-2010)</t>
  </si>
  <si>
    <t>Ayuntam.Distrito Nacional (Serv. Recogida basura sept/11)</t>
  </si>
  <si>
    <t>Monica D. Rosario (incentivo transporte conserje, sept/11)</t>
  </si>
  <si>
    <t>Fidelina Sena S. (incentivo transporte conserje, sept/11)</t>
  </si>
  <si>
    <t>Marcos C. Justo M (viaticos viaje Santiago Univ. Isa participar acto Inaugur. curso Internac. Sistemas de Produccion Agricola Zonas Montañas, y reunion secretario CACHE 3 oct./11)</t>
  </si>
  <si>
    <t>Santo Domingo Motors (mantenim.90,000 kms NISSAN NAVARA)</t>
  </si>
  <si>
    <t>ERIKGAS (consumo combustible del 07-26 sept./11 fact.17488</t>
  </si>
  <si>
    <t>OCTUBRE</t>
  </si>
  <si>
    <t>Balance inicial al 01 de octubre  2011</t>
  </si>
  <si>
    <t xml:space="preserve">Eymi Y. de Jesus A. (Bono almuerzo del 1º. al 30 sept. 2011 (22 días laborables) aporte del CONIAF personal adm.) </t>
  </si>
  <si>
    <t xml:space="preserve">Eymi Yudesky de Jesus Abreu (Bono pasaje oct/11) </t>
  </si>
  <si>
    <t>Deposito fondos para nomina octubre/11</t>
  </si>
  <si>
    <t>Intereses sobre certificados octubre/11</t>
  </si>
  <si>
    <t>EDEESTE (consumo energia electrica 19 agosto 18 sept/11 Ref.110254517276)</t>
  </si>
  <si>
    <t>CODETEL (Pago telefono de los numeros 809-686-0750,809-689-9943 y 809-685-9531, corresp. agosto-sept/11)</t>
  </si>
  <si>
    <t>Pedro Rodriguez (Viaticos viaje Santiago, Univ.ISA,  chofer , en fecha 27 sept./11)</t>
  </si>
  <si>
    <t>Instituto Postal Dominicano/IMPOSDOM (arrendamiento apartado postal No. 745, correspondiente años 2011 y 2012)</t>
  </si>
  <si>
    <t>Jennifer L. Caceres F. (Pago cubrir gastos alim., alojam. Transp. Y otros gastos, maestria AGRONEGOCIOS, programa CATIE-INCAE, Costa Rica)</t>
  </si>
  <si>
    <t>ARS Humano Poliza de seguros medico a empleados correspondiente al mes de oct/2011</t>
  </si>
  <si>
    <t>Seguros Universal (Seguro de Vida empleados, Oct/11)</t>
  </si>
  <si>
    <t>MAGNA MOTORS (Compra llanta Hannkook 245/60 R18 RA23, veh. Hyundai Veracruz 2011, asignado D. Ejecutivo)</t>
  </si>
  <si>
    <t>Henry A. Guerrero (Viaticos viaje La Vega, Salcedo, Palmarejo, Santiago Rodriguez, supervisar Proy. Mejoramiento Manejo Postcosecha, Yuca, Cibao Central, 12 y 13 oct./11)</t>
  </si>
  <si>
    <t>Victor E. Payano (Viaticos viaje La Vega, Salcedo, Palmarejo, Santiago Rodriguez, supervisar Proy. Mejoramiento Manejo Postcosecha, Yuca, Cibao Central, 12 y 13 oct./11)</t>
  </si>
  <si>
    <t>Marcos C. Justo M. (Viaticos viaje La Vega, Salcedo, Palmarejo, Santiago Rodriguez, supervisar Proy. Mejoramiento Manejo Postcosecha, Yuca, Cibao Central, 12 y 13 oct./11)</t>
  </si>
  <si>
    <t>Luis Elionnys Trinidad (Viaticos viaje Cotui, chofer D. Ejecutivo, 03 oct/2011)</t>
  </si>
  <si>
    <t>IDIAF (Pago 2do. Desembolso proy. IDIAF/01-08/AC "Alternativa para control del Gorgojo en pimienta en la Rep. Dom", Conv. 2008)</t>
  </si>
  <si>
    <t>Cesar A. Montero R. (Viaticos viaje a El Cercado, San Juan de la Maguana, coordinar curso a Productores Agropecuarios del Programa Agricultura Sostenible e Invernadero" , en fecha 7 y 8 de octubre/11)</t>
  </si>
  <si>
    <t>Glenny Nuñez (Servicios tecnicos mantenimiento y correccion formato de cheque para impresión en el programa de Dac Easy, s/contrato)</t>
  </si>
  <si>
    <t>Colector de Impuesto Internos (Pago retenciones por servicios profesionales y otros servicios a proveedores del estado, sept/11)</t>
  </si>
  <si>
    <t>Colector de Impuesto Internos (Pago retencion de ITBIS, sept/11)</t>
  </si>
  <si>
    <t>CECOMSA (Reparacion y mantenimiento a la impresora matriciales SD EPSON FX 890 de nuestra institucion, s/fact. #24059)</t>
  </si>
  <si>
    <t>MAPFRE BHD SEGUROS (pago 25% veh. Nissan Frontier 2001, del Sr. Marcos C. Justo M. ; tecnicos de la Div. Agricultura Competitiva, del 3/10/11 al 3/10/12, 30% cubre el CONIAF y 70% restante es de un prestamo)</t>
  </si>
  <si>
    <t>J &amp; N Proimpresos (Compra y Confeccion resmas de papel timbrada con logo CONIAF y 800 tarjetas de presentacion para 4 personas de la institucion)</t>
  </si>
  <si>
    <t>ILC OFFICE SUPPLIES (Compra materiales de oficina para ser usado en la institucion, s/fact. #9544 y #9655)</t>
  </si>
  <si>
    <t>Juan A. Oscar Hernandez (Honorarios serv.prof. como tecnico p/apoyar activ. Div. Tecnologia Inf. Y Comunic. Sept./11)</t>
  </si>
  <si>
    <t>JC TECH, S.R.L. (Disco externo 2000 GB, almacenar fotos, videos y presentacion en Power Point, sobre los proyectos de investigacion financiadas por CONIAF)</t>
  </si>
  <si>
    <t>Ducto Limpio (40% reemplazo Condensador 5 toneladas oficinas Contab., C.Modernas, Planif,. Y Desarrollo y Agric. Competitiva)</t>
  </si>
  <si>
    <t>Ducto Limpio (60% reemplazo Condensador 5 toneladas oficinas Contab., C.Modernas, Planif,. Y Desarrollo y Agric. Competitiva)</t>
  </si>
  <si>
    <t>CEDAF (Pago cubrir gastos curso Agricultura bajo ambiente controlado a 35 productores de la Confederacion San Pedro y San Pablo, El Cercado y San Juan de la Maguana del 20 al 22 octubre/11)</t>
  </si>
  <si>
    <t>Jose de Jesus Nuñez Morfas (Pago honorarios profesionales egalizacion de un (1) contrato y un poder legal a nombre de Patria Martinez Enc. Div. Adm. Y Financiera)</t>
  </si>
  <si>
    <t>ERIKGAS (Consumo combustible del 26 sept al 10 oct/11, fact.177092)</t>
  </si>
  <si>
    <t>Victor E. Payano (Completivo viaticos alojamiento y aliment., acto inaugural Curso internac. Sistema Produccion Agricola en Zonas de Montaña Univ. ISA, 10 oct/11)</t>
  </si>
  <si>
    <t>Henry A. Guerrero (Completivo viaticos alojamiento, acto inaugural Curso internac. Sistema Produccion Agricola en Zonas de Montaña Univ. ISA, 10 oct/11)</t>
  </si>
  <si>
    <t>Marcos Cesar Justo M. (Completivo viaticos alojamiento, acto inaugural Curso internac. Sistema Produccion Agricola en Zonas de Montaña Univ. ISA, 10 oct/11)</t>
  </si>
  <si>
    <r>
      <t xml:space="preserve">Academia de Ciencias RD (Aporte cubrir gastos 1er. Seminario </t>
    </r>
    <r>
      <rPr>
        <sz val="11"/>
        <rFont val="Calibri"/>
        <family val="2"/>
      </rPr>
      <t>"</t>
    </r>
    <r>
      <rPr>
        <sz val="11"/>
        <rFont val="Arial"/>
        <family val="2"/>
      </rPr>
      <t>Mujer y Ciencia" a celebrarse del 20 al 21 oct/11)</t>
    </r>
  </si>
  <si>
    <r>
      <t>IDIAF (Gastos particip. Investigador del IDIAF/CENTA Angel David Popa B. curso "Embriogénesis Somáticas en especies Tropicales</t>
    </r>
    <r>
      <rPr>
        <sz val="7.05"/>
        <rFont val="Arial"/>
        <family val="2"/>
      </rPr>
      <t xml:space="preserve">" </t>
    </r>
    <r>
      <rPr>
        <sz val="11"/>
        <rFont val="Arial"/>
        <family val="2"/>
      </rPr>
      <t>e</t>
    </r>
    <r>
      <rPr>
        <sz val="7.05"/>
        <rFont val="Arial"/>
        <family val="2"/>
      </rPr>
      <t xml:space="preserve"> "</t>
    </r>
    <r>
      <rPr>
        <sz val="11"/>
        <rFont val="Arial"/>
        <family val="2"/>
      </rPr>
      <t>Increm. de la Eficiencia en la progr. Propag. Masiva de plantas</t>
    </r>
    <r>
      <rPr>
        <sz val="7.05"/>
        <rFont val="Arial"/>
        <family val="2"/>
      </rPr>
      <t xml:space="preserve">" </t>
    </r>
    <r>
      <rPr>
        <sz val="11"/>
        <rFont val="Arial"/>
        <family val="2"/>
      </rPr>
      <t>en el IBP</t>
    </r>
    <r>
      <rPr>
        <sz val="7.05"/>
        <rFont val="Arial"/>
        <family val="2"/>
      </rPr>
      <t xml:space="preserve">, </t>
    </r>
    <r>
      <rPr>
        <sz val="11"/>
        <rFont val="Arial"/>
        <family val="2"/>
      </rPr>
      <t>Santa Clara,Cuba del 31 octubre al 11 nov/11)</t>
    </r>
  </si>
  <si>
    <t>Helmut Bethancourt (Viaticos viaje Santiago Univ.ISA Reunion Estud. Maestrias Biotecnologia y Epidem. Veter. 14 oct./11)</t>
  </si>
  <si>
    <t>PLAZA LAMA (Mobiliario casa huesped para estudiantes Maestrias UASD)</t>
  </si>
  <si>
    <t>Luis Elionnys Trinidad (Viaticos viaje La Vega y Cotui, chofer D. Ejecutivo, 12 Oct/2011)</t>
  </si>
  <si>
    <t>Socorro Ana Garcia P. (Incentivo p/transporte y alimentacion, estud. maestria Manejo Integrado de Plagas, Engombe, UASD, oct/11)</t>
  </si>
  <si>
    <t>Victor M. Landa P. (Incentivo p/transp. y alimentacion, estud. maestria Manejo Integrado de Plagas, Engombe, UASD, oct/11)</t>
  </si>
  <si>
    <t>Teofila Reinoso A. (Incentivo p/transporte y alimentacion, estudiante maestria Manejo Integrado de Plagas, Engombe, UASD, oct/11)</t>
  </si>
  <si>
    <t>Maximo Mejia R. (Incentivo p/transporte y alimentacion, estudiante maestria Manejo Integrado de Plagas, Engombe, UASD, oct/11)</t>
  </si>
  <si>
    <t>Marisol Morel R. (Incentivo p/transporte y alimentacion, estudiante maestria Manejo Integrado de Plagas, Engombe, UASD, oct/11)</t>
  </si>
  <si>
    <t>Juan de Dios Moya F. (Incentivo p/transporte y alimentacion estudiante maestria Manejo Integrado de Plagas, Engombe, UASD, oct/11)</t>
  </si>
  <si>
    <t>Ineko Hodai Hodai (Pago p/cubrir gastos transporte y aliment., maestria en "Manejo integrado de Plagas", en Engombe (UASD) oct/11)</t>
  </si>
  <si>
    <t>Domingo Josue Henruiquez Liria (Pago p/cubrir gastos transp. y alimentacion maestria "Manejo integrado de Plagas", en Engombe (UASD) oct/11)</t>
  </si>
  <si>
    <t>Regil Odalis Batista Vargas (Pago p/cubrir gastos transp. y alimentacion maestria "Manejo Integrado de Plagas", Engombe (UASD)  oct/11)</t>
  </si>
  <si>
    <t>Zelided M. Fernandez M. (Pago p/cubrir gastos transporte y alimentacion maestria " Nutricion Animal ", en Engombe (UASD) oct/11)</t>
  </si>
  <si>
    <t>Rosalba Rodriguez Peña (Pago p/cubrir gastos transporte y alimentacion maestria  "Manejo integrado de Plagas", en Engombe (UASD) Oct/11)</t>
  </si>
  <si>
    <t>Kelvin A. Ventura Gutierrez (Pago p/cubrir gastos transporte y alimentacion maestria en "Manejo integrado de Plagas", en Engombe (UASD) Oct/11)</t>
  </si>
  <si>
    <t>Confesora Pinales R. (Pago p/cubrir gastos transporte y alimentacion maestria en "Manejo Integrado de Plagas", en Engombe (UASD) Oct//11)</t>
  </si>
  <si>
    <t>TURINTER (2 pasajes aereos estudiantes doctorado en economia Agraria y alimentacion y RRNN, tecnicos del IDIAF, Madrid España)</t>
  </si>
  <si>
    <t>Leandro m. Mercedes (Gastos bolsillo viaje San Jose, Costa Rica, participe en la Decimosexta Reunion Ordinaria de la Junta Interamericana de Agricultura del 19 al 21 oct/11)</t>
  </si>
  <si>
    <t>Luis Elionnys Trinidad Novas (Viaticos viaje realizado a Valverde, Mao, como chofer del Director Ejecutivo, en fecha 14 de octubre/11)</t>
  </si>
  <si>
    <t>Cesar A. Montero R. (Viaticos viaje a El Cercado, San Juan de la Maguana, a dar apoyo en el curso sobre tecnica de produccion bajo ambiente protegidos que se impartira a productores de el cercado, en fecha 20 al 22 de octubre/11)</t>
  </si>
  <si>
    <t>Carmen Mestre (Pago compensacion salarial como asistente del Dir. Ejec. de la Institucion, corresp. a oct/11)</t>
  </si>
  <si>
    <t>Nicla Mariel Valera Castillo (Compra utensilios para la cocina y limpieza, hogar y servicios e instalacion inversor y tanque de gas p/la casa de los estudiantes de la maestria de la UASD-Engombe)</t>
  </si>
  <si>
    <t>CEDAF (Avance cubrir gastos p/impartir curso tecnicos de IAD, en Hondo Valle, S. J. Ocoa y S. J. de la Maguana, del 24 de oct. Al 4 de nov/11)</t>
  </si>
  <si>
    <t>Rafael De Jesus Taveras Garcia (Asesor CONIAF, oct/11)</t>
  </si>
  <si>
    <t>Carlos Espinal (Compens. servicio de seguridad, oct/11)</t>
  </si>
  <si>
    <t>Virgilio Consuegra (Compens. Servicio seguridad, oct/11)</t>
  </si>
  <si>
    <t>Ines Brioso (honorarios profes. Coordinar, supervisar y seguimiento convenio form. RRHH, CONIAF-UASD, maestrias "Manejo Integrado de Plagas" y "Sanidad Animal", oct/11</t>
  </si>
  <si>
    <t>Xiomara Reyes V. (honorarios profes. Coordinar, supervisar y seguimiento convenio form. RRHH, CONIAF-PUCMM, maestria "Economia Agricola", oct/11</t>
  </si>
  <si>
    <t>Helmut Bethancourt D.(honorarios profes. Coordinar, superv. y seguim. convenio form. RRHH, CONIAF-Univ.ISA, maestrias "Biotecnologia" y "Epidemiologia Veterinaria", oct/11</t>
  </si>
  <si>
    <t>Gonzalo Morales (Honorarios profesionales manten. Pagina WEB CONIAF, oct/11)</t>
  </si>
  <si>
    <t>Sara Bellanira Hidalgo V. (Pago alquiler vivienda, alojamiento 10 estudiantes residen en el interior del pais, maestrantes en Nutricion Animal y Manejo Integrado de Plagas, Facultad de Agronomía y Veterinaria, s/conv. Formacion RRHH CONIAF- UASD, octubre/11)</t>
  </si>
  <si>
    <t>MAPFRE BHD SEGUROS (Saldo poliza seguro veh. Nissan Frontier 2001, de Marcos C. Justo M.; tecnico Div. gricultura Competitiva, del 3/10/11 al 3/10/12, 30% cubre CONIAF y 70% restante prestamo)</t>
  </si>
  <si>
    <t>Proyecto H&amp;H, S.R.L. (completivo modif. al presupuesto construcc. sala conferencia, cuarto desahogo, ubic. AA, reub. Drenaje pluvial y sanitario, construccion nuevos baños para damas y caballeros)</t>
  </si>
  <si>
    <t>Pedro M. Rodriguez (material instalacion red internet oficina para los tecnicos en el M. Agricultura)</t>
  </si>
  <si>
    <t>ERIKGAS (Consumo combustible del 17 oct/11, fact.17875)</t>
  </si>
  <si>
    <t>Victor Payano (Viaticos)</t>
  </si>
  <si>
    <t>Jose Luis Aybar</t>
  </si>
  <si>
    <t>Juan A. Oscar Hernandez (Honorarios serv.prof. como tecnico p/apoyar activ. Div. Tecnologia Inf. Y Comunic. Oct/11)</t>
  </si>
  <si>
    <t>Pedro M. Rodriguez (viaticos chofer viaje Juma, Bonao Estacion Experim. Arrocera, seguim. Proy. invest. Obtencion de Lineas de Arroz por cultivo de anteras, 25 oct./11)</t>
  </si>
  <si>
    <t>Gabriel Dominguez (viaticos viaje Juma, Bonao Estacion Experim. Arrocera, seguim. Proy. invest. Obtencion de Lineas de Arroz por cultivo de anteras, 25 oct./11)</t>
  </si>
  <si>
    <t>Pago Nomina octubre/ 2011</t>
  </si>
  <si>
    <t>Ramon E. Narpier L. (Insercion publicidad institucional portada revista ATAJO, segun fact.No.0029-11, Vol.10, No.3, 2011)</t>
  </si>
  <si>
    <t>Leandro M. Mercedes (Pago compensacion salarial como Director Ejecutivo, de la institucion, corresp. A octubre/11)</t>
  </si>
  <si>
    <t xml:space="preserve">Francisco Jimenez R. (1er. Desemb. €7,142.00, tasa RD$54.00, cursar estudios maestria en Produccion, Proteccion y Mejora Vegetal Univ. Cordoba, España) </t>
  </si>
  <si>
    <t>Luis Elionnys Trinidad (Servicios prestados, chofer D. Ejecutivo corresp. octubre/2011)</t>
  </si>
  <si>
    <t>IDIAF(cubrir gastos 9 investigadores del IDIAF, participar V Congreso de la SODIAF, Hotel Dominican Bay, Boca Chica del 27-29 oct./11, durante 3 dias con alojamiento de 2 noches)</t>
  </si>
  <si>
    <t>Deposito/Gastos operacionales, Octubre/11</t>
  </si>
  <si>
    <t>Luis Elionnys Trinidad (Compens.horas extraord. 38.5 a RD$52.45, chofer D. Ejecutivo octubre/2011)</t>
  </si>
  <si>
    <t>Pedro M. Rodriguez (Compens.horas extraordinarias 20 a RD$100.00, chofer Division Admin. y Financiera, oct/2011)</t>
  </si>
  <si>
    <t>Monica D. Rosario (incentivo transporte conserje, oct/11)</t>
  </si>
  <si>
    <t>Fidelina Sena S. (incentivo transporte conserje, oct/11)</t>
  </si>
  <si>
    <t>Henry A. Guerrero (Gastos viaje participar XVI Reunion Junta Directiva y VI Reunion CACHE-BID, del al 10 nov./11, Rio Piedras, Puerto Rico, US$830.00, tasa RD$38.38)</t>
  </si>
  <si>
    <t>Helmut Betancourt D. (Viaticos a Santiago Univ.-ISA, reunion estud. maestria Epidem. Veterinaria y Biotecnologia, 28 oct/11)</t>
  </si>
  <si>
    <t>Helmut Betancourt D. (Gastos viaje realizar entrenam. Uso de Marcadores Moleculares p/la Biotecnologia Animal y breve pasantia en laboratorio, tecnico respons. Prog. PROBOVINO, CEDAF, del 26 nov. -11dic./2011, en la Univ. Austral de Chile en Valdivia, Chile US$2,080.00,tasa RD$38.38)</t>
  </si>
  <si>
    <t>Marcos C. Justo M. (Viaticos viaje Jarabacoa facilitacion taller Agric. bajo amb. Protegido a tecnicos IAD, 31 oct y 01 nov/11)</t>
  </si>
  <si>
    <t>Galaxia Computer (SWITCH LINK, p/instalar sistema red internet oficina p/tecnicos en el M. Agricultura)</t>
  </si>
  <si>
    <t>Colector de Impuestos Internos (Retenciones ISR sobre sueldos y compensacion vehiculos empleados, oct/11)</t>
  </si>
  <si>
    <t>TSS (seguro familiar salud y pensiones contribuciones coniaf y retenciones empleados, oct./11)</t>
  </si>
  <si>
    <r>
      <t xml:space="preserve">CODETEL (Pago telefono </t>
    </r>
    <r>
      <rPr>
        <sz val="11"/>
        <rFont val="Calibri"/>
        <family val="2"/>
      </rPr>
      <t>#</t>
    </r>
    <r>
      <rPr>
        <sz val="11"/>
        <rFont val="Arial"/>
        <family val="2"/>
      </rPr>
      <t>809-301 2620, corresp. oct/11)</t>
    </r>
  </si>
  <si>
    <t>EDEESTE (consumo energia electrica 18 sept- 19 oct/11 Ref.110254517276)</t>
  </si>
  <si>
    <t>Inversiones Peñafa, C. por A. (Mantenimiento (cambio de aceite y filtro de aire al Nissan Terrano-03, asignado al Asistente del Director Ejecutivo, s/cotiz.. #2452)</t>
  </si>
  <si>
    <t>Jose A. Nova (Viaticos la Vega y Jarabacoa , reunion investigadores responsables de los proyectos que han finalizado con motivo de socializar estos resultados en un evento programado por Coniaf, el m2 nov./2011)</t>
  </si>
  <si>
    <t>Cesar A. montero (Viaticos la Vega y Jarabacoa , reunion investigadores responsables de los proyectos que han finalizado con motivo de socializar estos resultados en un evento programado por Coniaf, el m2 nov./2011)</t>
  </si>
  <si>
    <t>Jose A. Nova (Viaticos Plan Sierra, El Rubio, la Celestina y SJ Matas seguim. Proy.IDIAF/24-08/RN Indice de Sitio, 3 y 4 nov./11</t>
  </si>
  <si>
    <t>Ofelia De  Castro (Almuerzo reunion del personal tecnico y direccion ejcutiva, 31 ctubre/11 sujeto a liquidacion)</t>
  </si>
  <si>
    <t>NOVIEMBRE</t>
  </si>
  <si>
    <t>ERIKGAS (Consumo combustible del 06-27 oct/11, fact.18054)</t>
  </si>
  <si>
    <t>Balance inicial al 01 de NOV  2011</t>
  </si>
  <si>
    <t xml:space="preserve">Eymi Y. de Jesus A. (Bono almuerzo del 1º. al 30 nov. 2011 (22 días laborables) aporte del CONIAF personal adm.) </t>
  </si>
  <si>
    <t xml:space="preserve">Carlos Espinal (Bono pasaje nov/11) </t>
  </si>
  <si>
    <t>Tranf. 2 estudiantes maestria Catie, Costa Rica, correspondiente nov. y dic./11</t>
  </si>
  <si>
    <t>Gabriel A. Dominguez (Viaticos viaje Navarrete, CIMPA,, seguim. proy. Investig. Mejoramiento Genetico de ganado Criollo Lechero, 4 nov/11)</t>
  </si>
  <si>
    <t>Cesar A. Montero (Viaticos viaje Navarrete, CIMPA,, seguim. proy. Investig. Mejoramiento Genetico de ganado Criollo Lechero, 4 nov/11)</t>
  </si>
  <si>
    <t>Pedro M. Rodriguez (Viaticos viaje Navarrete, CIMPA,, seguim. proy. Investig. Mejoramiento Genetico de ganado Criollo Lechero, 4 nov/11)</t>
  </si>
  <si>
    <t>ARS Humano Poliza de seguros medico a empleados correspondiente al mes de nov/2011</t>
  </si>
  <si>
    <t>CODETEL (Pago telefono de los numeros 809-686-0750,809-689-9943 y 809-685-9531, corresp. Sept-oct/11)</t>
  </si>
  <si>
    <t>SODIAF (Gastos participacion 8 tecnicos V Congreso SODIAF 2011 Investigacion y Seguridad Alimentaria, Hotel Dominican Bay, Boca Chica, del 27-30 oct/11)</t>
  </si>
  <si>
    <t>Jennifer Licelot Caceres (Pago final gastos complementarios transp.alojam. Y aliment. maestria  programa CATIE-INCAE, Costa Rica, corresp. Nov. y dic./11)</t>
  </si>
  <si>
    <t>Seguros Universal ( Renov.seguro veh. NISSAN Frontier 06, Placa L200086, Cesar A. Montero Divis. Tecnologia Inf. Y Comunic., aporte CONIAF 30% y 70% en calidad de prestamo)</t>
  </si>
  <si>
    <t>Ayuntamiento DN (servicio recogida basura oct/11</t>
  </si>
  <si>
    <t>Seguros Universal (Renov. poliza seguro vehiculos NISSAN Navara 2009 y Hyundai Veracruz 2011 del 19 oct/11 a 19 Oct/12)</t>
  </si>
  <si>
    <t>Pedro M. Rodriguez  (Viaticos viaje a La Hacienda Estrella, La Victoria, cerca Yamasa, chofer Ing. G. Dominguez, en fecha 03 nov./11</t>
  </si>
  <si>
    <t>Gabriel Dominguez  (Viaticos viaje a La Hacienda Estrella, La Victoria, cerca Yamasa, seguimiento y observaciones sobre tecnologia de arroz, 03 nov/11)</t>
  </si>
  <si>
    <t>Henry A. Guerrero (Seguro viaje internacional participar XVI Reunion Junta Directiva y VI Reunion CACHE-BID, del al 10 nov./11, Rio Piedras, Puerto Rico, US$45.00, tasa RD$38.41)</t>
  </si>
  <si>
    <t>Rafael A. Vasquez (Gastos de bolsillo al Decano Univ. ISA, para participar XVI Reunion Junta Directiva y VI Reunion CACHE-BID, del al 10 nov./11, Rio Piedras, Puerto Rico, US$150.00, tasa RD$38.41)</t>
  </si>
  <si>
    <t>Xiomara Reyes Vasquez (Gastos viaje 2 dias alojam. Aliment. Y transporte, Madrid, España, seguim. Preparacion viaje estudiantes maestria Economia Agricola PUCMM, al CEIGRAM en Madrid España, para que profundicen sus conocimientos en comerc. Productos agricolas, en noviembre/11)</t>
  </si>
  <si>
    <t>Henry Guerrero (Viaticos viaje Santiago, Univ. ISA, y participar apertura curso a tecnicos del IAD sobre Agricultura bajo ambiente protegido, 24 oct/11)</t>
  </si>
  <si>
    <t>Rafael A. Lora M. (Compensacion horas extraordinarias en la Division Proteccion al Medio Amb. Y RRNN, octubre/11</t>
  </si>
  <si>
    <t>Luis E. Trinidad (Viaticos viaje a Cotui como chofer Director Ejecutivo en fecha 17 oct/11)</t>
  </si>
  <si>
    <t>CEDAF ( gastos p/impartir curso  Inseminacion Artificial a Productores de la Asoc. S.P. Macoris, Tecnicos y estud. Veterinaria, 11-13 nov/11)</t>
  </si>
  <si>
    <t>Devol. Sobrante cheque 10371</t>
  </si>
  <si>
    <t>Devol. Sobrante cheque 10395</t>
  </si>
  <si>
    <t>Devol. Sobrante cheque 10424</t>
  </si>
  <si>
    <t>Juan A. Hernandez (Liquidacion prestaciones laborales tecnico Div. Agric. Competitiva del 03/01/2005 al 30/08/2011)</t>
  </si>
  <si>
    <t>TURINTER (pasaje aereo Flavio J. Espinal, cursar estudios de maestria en Marketing y Gestion comercial en la Escuela de Administracion de Empresas Barcelona, España, quien labora como tecnico de la U. Agric. Competitiva Coniaf)</t>
  </si>
  <si>
    <t>TURINTER ( Pasaje a Diogenes A. Cubero Fernandez, Coordinador Nacional del Inta, de Costa Rica hacia Santo Domingo, invitado a dar la Conferencia sobre el "Lanzamiento del Foro Permanente para el Manejo Sostenible de los Suelos"celebrado en Sto. Dgo. , en fecha 29 de sept/11, organizado por el Ministerio de Medio Ambiete y Rec. Nat., CEDAF y CONIAF )</t>
  </si>
  <si>
    <t>CEDAF (saldo cubrir gastos p/impartir curso tecnicos de IAD, en Hondo Valle, S. J. Ocoa y S. J. de la Maguana, del 24 de oct. Al 4 de nov/11)</t>
  </si>
  <si>
    <t>Pedro M. Rodriguez (compra materiales instalacion red de datos -Internet, ofic.  Depto. Extension y Capacit., M. Agricultura, oficina facilitada a Tecnicos CONIAF, sujeto a liquidacion)</t>
  </si>
  <si>
    <t>IDIAF (cubrir gastos inscripcion, alojam. Y alimentacion investigador Genaro Reynoso, participar VIII Simposio Internacional de recursos Geneticos para AL y el Caribe, Quito, Ecuador 21-23 nov./11)</t>
  </si>
  <si>
    <t>Orange Dominicana (Renta basica flota celular DC Flex Negocios y tarjeta SIM, corresp. Octubre/11)</t>
  </si>
  <si>
    <t>DALIA BUFFET (aporte gastos almuerzo y refrigerios 32 personas, Taller Como producir 400 libras de miel, Jardin Botanico, 14 y 15 nov./11)</t>
  </si>
  <si>
    <t>Colector de Impuesto Internos (Pago retencion de ITBIS, oct/11)</t>
  </si>
  <si>
    <t>Colector de Impuesto Internos (Pago retenciones por servicios profesionales y otros servicios a proveedores del estado, oct/11)</t>
  </si>
  <si>
    <t>Jorge Luis Vasquez (Factura lentes empleados no.230 al 239, 241 al 242, a ser descontados por nomina en 3 y 6 cuotas)</t>
  </si>
  <si>
    <t>Jose A. Nova (Viaticos a Los Dajaos, Manabao, Jarabacoa, reunion de coord. beneficiarios e investig. Proy. a socializar, ejecutados por la UAFAM y el IDIAF-Norte, en fecha 12 nov/11)</t>
  </si>
  <si>
    <t>Cesar  Montero (Viaticos a Los Dajaos, Manabao, Jarabacoa, reunion de coord. beneficiarios e investig. Proy. a socializar, ejecutados por la UAFAM y el IDIAF-Norte, en fecha 12 nov/11)</t>
  </si>
  <si>
    <t>Helmut Bethancourt (Viaticos Santiago Univ. ISA reunion estud. , pofesores y coordinadores maestrias Biotecnologia y Epidemiologia Veter. 12 nov/11)</t>
  </si>
  <si>
    <t>UASD (2do. Desemb. Acuerdo trabajo formacion RRHH, maestria Manejo Integrado de Plagas)</t>
  </si>
  <si>
    <t>UASD (2do. Desemb. Acuerdo trabajo formacion RRHH, maestria Nutricion Animal)</t>
  </si>
  <si>
    <t>ILC OFFICE SUPPLIES (Cartucho HP 122 negro y color roner HP Q7553 negro para printer laser, fact.9777)</t>
  </si>
  <si>
    <t>ERIKGAS (Consumo combustible 20 oct - nov/11, fact.18261)</t>
  </si>
  <si>
    <t>Confesora Pinales R. (Pago p/cubrir gastos transporte y alimentacion maestria "Manejo Integrado de Plagas", en Engombe (UASD) Nov/11)</t>
  </si>
  <si>
    <t>Victor M. Landa P. (Incentivo transp. y alimentacion, estud. maestria Manejo Integrado de Plagas, Engombe, UASD, nov/11)</t>
  </si>
  <si>
    <t>Socorro Ana Garcia P. (Incentivo p/transporte y alimentacion, estud. maestria Manejo Integrado de Plagas, Engombe, UASD, nov/11)</t>
  </si>
  <si>
    <t>Teofila Reinoso A. (Incentivo p/transporte y alimentacion, estudiante maestria Manejo Integrado de Plagas, Engombe, UASD, nov/11)</t>
  </si>
  <si>
    <t>Maximo Mejia R. (Incentivo p/transporte y alimentacion, estudiante maestria Manejo Integrado de Plagas, Engombe, UASD, nov/11)</t>
  </si>
  <si>
    <t>Marisol Morel R. (Incentivo p/transporte y alimentacion, estudiante maestria Manejo Integrado de Plagas, Engombe, UASD, nov/11)</t>
  </si>
  <si>
    <t>Juan de Dios Moya F. (Incentivo p/transporte y alimentacion estudiante maestria Manejo Integrado de Plagas, Engombe, UASD, nov/11)</t>
  </si>
  <si>
    <t>Ineko Hodai Hodai (Pago p/cubrir gastos transporte y aliment., maestria en "Manejo integrado de Plagas", en Engombe (UASD) nov/11)</t>
  </si>
  <si>
    <t>Domingo Josue Henruiquez Liria (Pago p/cubrir gastos transp. y alimentacion maestria "Manejo integrado de Plagas", en Engombe (UASD) nov/11)</t>
  </si>
  <si>
    <t>Regil Odalis Batista Vargas (Pago p/cubrir gastos transp. y alimentacion maestria "Manejo Integrado de Plagas", Engombe (UASD) nov/11)</t>
  </si>
  <si>
    <t>Zelided M. Fernandez M. (Pago p/cubrir gastos transporte y alimentacion maestria " Nutricion Animal ", en Engombe (UASD) nov/11)</t>
  </si>
  <si>
    <t>Kelvin A. Ventura Gutierrez (Pago p/cubrir gastos transporte y alimentacion maestria en "Manejo integrado de Plagas", en Engombe (UASD) nov/11)</t>
  </si>
  <si>
    <t>Dileiny Lizza Diaz (Gastos alimentacion participar curso Internacional "Implementacion de planes HACCP para industria alimentaria enfasis lactea",  Asuncion, Paraguay 18 al 22 julio/11)</t>
  </si>
  <si>
    <t>MIGUELINA BUFFET (refrigerio y almuerzo 35 personas realizar  taller "Indentificacion temas de Investigacion" a realizarse en el Salon de Conferencias Rafael Martinez Richiez de la Facult. De Ciencias Agronomicas y Veterinarias de la UASD, el 20 de julio/11)</t>
  </si>
  <si>
    <t>MIGUELINA BUFFET (Pago completivo refrigerio y almuerzo para 10 personas en la realizacion del taller "Identificacion temas de Investigacion" a realizarse en el Salon de Conferencias Rafael Martinez Richiez de la Facult. De Ciencias Agronomicas y Veterinarias de la</t>
  </si>
  <si>
    <t>Antonio B. Romero (Prestaciones laborales periodo trabajado 10 sept/04 al 31 agosto/11)</t>
  </si>
  <si>
    <t>Banco Reservas (Pago prestamo empleado feliz de Antonio B. Romero)</t>
  </si>
  <si>
    <t>Universidad ISA (4to. Cuatrimestre estudiante maestria Tecnologia de Alimentos Angel C. Reynoso, empleado Region Norte M. Agricultura)</t>
  </si>
  <si>
    <t xml:space="preserve">Carlos Espinal (horas extras servicio vigilancia por motivo remodelacion oficina CONIAF, del 19-29 octubre/11) </t>
  </si>
  <si>
    <t>Angel Cesar Reynoso (Incentivo gastos alojamiento y aliment. Maestrante Tecnologia de Alimentos, 4to.cuatrim. (oct., nov. y dic) , univ. ISA, Stgo.)</t>
  </si>
  <si>
    <r>
      <rPr>
        <b/>
        <sz val="11"/>
        <color indexed="64"/>
        <rFont val="Arial"/>
        <family val="2"/>
      </rPr>
      <t xml:space="preserve">GR GROUP SERVICES </t>
    </r>
    <r>
      <rPr>
        <sz val="11"/>
        <color indexed="64"/>
        <rFont val="Arial"/>
        <family val="2"/>
      </rPr>
      <t>(Mantenim. NISSAN Terrano, cambio juego bandas traseras del cilindro frenos trasero RH, liquido de frenos, reparac.  cilindro frenos trasero LH, tambores rectificados traseros, factura No.2854)</t>
    </r>
  </si>
  <si>
    <t>Magna Motors, S.A. (Mantenim.10,000 kms. Hyundai Veracruz 2011, Fact. 35518)</t>
  </si>
  <si>
    <t>Luis E. Trinidad (Viaticos viaje Cotui, chofer Director Ejecutivo)</t>
  </si>
  <si>
    <t>Transferencia pago compensacion uso vehiculo personal tecnico y administrativo, oct/11</t>
  </si>
  <si>
    <t>Transferencia pago compensacion uso vehiculo personal tecnico y administrativo, nov/11</t>
  </si>
  <si>
    <t>Santo Domingo Motors (Bateria ACEDELCO BT-N70-13L., Nissan Navara 2009)</t>
  </si>
  <si>
    <t>Henry Guerrero (Viaticos viaje Mao y Stgo. Rodriguez, participar Taller Difusion Resultados proy. Yuca, 16 y 17 nov/11)</t>
  </si>
  <si>
    <t>Victor Payano (Viaticos viaje Mao y Stgo. Rodriguez, participar Taller Difusion Resultados proy. Yuca, 16 y 17 nov/11)</t>
  </si>
  <si>
    <t>Marcos C. Justo (Viaticos a Mao y Stgo. Rodriguez, participar Taller Difusion Resultados proy. Yuca, 16 y 17 nov/11)</t>
  </si>
  <si>
    <t>Ayuntamiento DN (servicio recogida basura nov/11)</t>
  </si>
  <si>
    <t>Birmania Wagner (Gastos alojam. Y transporte interno, a 2 investig. IDIAF, B. Wagner y Rodys Colon, participar Jornada Cientifica de la Socied. Puertoriqueña de Ciencias Agricolas/SOPCA, Puerto Rico, 18 y 19 nov./11)</t>
  </si>
  <si>
    <t>IDIAF (2do. Desemb.proy. Investigacion IDIAF/16-08/CM, Lineas avanzadas habichuela con resistencia a limitantes bioticas, conv.-08)</t>
  </si>
  <si>
    <t>Deposito/Gastos operacionales, Nov/11</t>
  </si>
  <si>
    <t>Joaquin Caridad (pago final aporte gastos cursar estudios de maestria Produccion Animal Univ. Puerto Rico, Recinto Mayaguez)</t>
  </si>
  <si>
    <t>Leandro M. Mercedes(Compensacion salarial como Director Ejecutivo de la institucion, correspondiente a noviembre/11, fondos propios)</t>
  </si>
  <si>
    <t>Carmen Mestre (Compensacion salarial como asistente del Director Ejecutivo de la institucion, corresp. Nov/11, fondos propios)</t>
  </si>
  <si>
    <t>Rafael A. Lora Mercado(Compensacion por horas extraordinarias en la Division Proteccion al Medio Ambiente y Recursos Naturales, corresp. Nov/11)</t>
  </si>
  <si>
    <t>Jose Luis Aybar (Compensacion por horas extraordinarias prestar servicios eventuales en presupuesto, corresp. Nov/11, fondos propios)</t>
  </si>
  <si>
    <t>Carlos Espinal (Compensacion por prestar servicios de seguridad a la institucion, corresp. a Nov/11)</t>
  </si>
  <si>
    <t>Virgilio Consuegra ( Compensacion por prestar servicios de seguridad a la institucion, corresp. a Nov/11)</t>
  </si>
  <si>
    <t>Luis Elionnys Trinidad Novas (Servicios prestado como chofer de la Direccion Ejecutiva, corresp. a Nov/11)</t>
  </si>
  <si>
    <t>Helmut Bethancourt (Pago servicios por coord., supervision y seguim. Al convenio de formacion de Recursos Humanos suscrito entre CONIAF-Univ. ISA, que comprende la realizacion de dos (2) maestria en Biotecnologia y otra en Epidemiologia Veterinaria,corresp. a Nov/11)</t>
  </si>
  <si>
    <t>Xiomara del Carmen Reyes Vasquez ( Servicios por coord. superv. y seguim. al convenio formacion de RR. HH. suscrito entreCONIAF-PUCMM, que comprende la realizacion de dos maestria en Economía Agrícola con Mención Comercio Internacional, corresp. Nov/11</t>
  </si>
  <si>
    <t>Sara Bellanira Hidalgo Vargas (Pago alquiler de vivienda p/alojamientos de 10 estudiantes que residen en el interior del pais, cursando la maestria en Nutricion Animal y Manejo Integrado de Plagas en la Facultad de Agronomia y Veterinaria de la UASD, Emgombe, corresp. Nov/11)</t>
  </si>
  <si>
    <t>CECOMSA (materiales electricos Stwich 24 24 Ports 10/100 22Jack Nexxt para red, 40 conector Nexxt RJ45 Cat-5E y 100 cable Newlink, para instalacion red internet oficina en M. Agricultura, personal CONIAF)</t>
  </si>
  <si>
    <t>TURINTER (Boleto aereo Helmut Bethancourt, tecnico CEDAF capacitarse Univ. Austral , Valdivia, Chile en Uso marcadores Moleculares para Biontecnologia animal 26 nov. a 11 dic./11)</t>
  </si>
  <si>
    <t>Cary industrial (Materiales limpieza, desinfectante y papel higienico Fact.35909)</t>
  </si>
  <si>
    <t>P &amp; N Comercial (Material oficina papel bond, etc.)</t>
  </si>
  <si>
    <t>Helmut Bethancourt (Viaticos Santiago Univ. ISA reunion estud. , pofesores y coordinadores maestrias Biotecnologia y Epidemiologia Veter. 25 nov/11)</t>
  </si>
  <si>
    <t>Proyecto H&amp;H, S.R.L. (2do. Pago 35% s/presupuesto total, p/construcc. sala conferencia, cuarto desahogo, ubic. AA, reub. Drenaje pluvial y sanitario, construccion nuevos baños para damas y caballeros)</t>
  </si>
  <si>
    <t>Luis E. Trinidad (Viaticos viaje Cotui, chofer Director Ejecutivo, 17 nov.2011)</t>
  </si>
  <si>
    <t>Jose de Jesus Nuñez Morfas (Pago honorarios profesionales Legalizacion de un (1) contrato)</t>
  </si>
  <si>
    <t>Rafael De Jesus Taveras Garcia (Asesor CONIAF, nov/11)</t>
  </si>
  <si>
    <t>Cesar A. Montero (Viaticos viaje La Vega presentacion charla s/CONIAF, 23 nov/11)</t>
  </si>
  <si>
    <t>Henry Guerrero (Viaticos viaje La Vega presentacion charla s/CONIAF, 23 nov/11)</t>
  </si>
  <si>
    <t>Leonardo de Los Santos L. (Servicios prestados por supervision de la infraestructura remodelacion oficina CONIAF corresp. Del 15 oct al 15 nov./11)</t>
  </si>
  <si>
    <t>ERIKGAS (Consumo combustible del 03-21 nov/11, fact.18396)</t>
  </si>
  <si>
    <t>Jose De Jesus Nuñez M. (Honorarios legalizacion 4 contratos)</t>
  </si>
  <si>
    <t>TURINTER (Boleto aereo Henry Guerrero, participar XVI Reunion Junta Directiva VI Reunion del Comite Regional de Politica Estrategica para el Caribe, CACHE-BID, a celebrarse Rio Piedras, Puerto Rico, del 07-10 nov./11)</t>
  </si>
  <si>
    <r>
      <t xml:space="preserve">CODETEL (Pago telefono </t>
    </r>
    <r>
      <rPr>
        <sz val="11"/>
        <rFont val="Calibri"/>
        <family val="2"/>
      </rPr>
      <t>#</t>
    </r>
    <r>
      <rPr>
        <sz val="11"/>
        <rFont val="Arial"/>
        <family val="2"/>
      </rPr>
      <t>809-301 2620, corresp. nov/11)</t>
    </r>
  </si>
  <si>
    <t>TURINTER (Boleto aereo Birmania Wagner y Rodys Colon Investigadoras del IDIAF participaron en la Jornada Cientifica de la Sociedad Portoriqueña de Ciencias Agricolas, SOPCA, celebrado en Ponce, Puerto Rico, del 18-19 nov./11)</t>
  </si>
  <si>
    <t>Luis Elionnys Trinidad (Compens.horas extraord. 38.5 a RD$52.45, chofer D. Ejecutivo nov/2011)</t>
  </si>
  <si>
    <t>Pedro M. Rodriguez (Compens.horas extraordinarias 20 a RD$100.00, chofer Division Admin. y Financiera, nov/2011)</t>
  </si>
  <si>
    <t>Dept</t>
  </si>
  <si>
    <t>Antonio B. Romero P. (Honorarios servicios, tecnico Divis. Estudios Socioecnomicos, nov/11)</t>
  </si>
  <si>
    <t>Juan A. Oscar Hernandez (Honorarios serv.prof. como tecnico p/apoyar activ. Div. Tecnologia Inf. Y Comunic. nov./11)</t>
  </si>
  <si>
    <t>Gonzalo Morales (Honorarios profesionales manten. Pagina WEB CONIAF, nov/11)</t>
  </si>
  <si>
    <t>Ines Brioso (honorarios profes. Coordinar, supervisar y seguimiento convenio form. RRHH, CONIAF-UASD, maestrias "Manejo Integrado de Plagas" y "Sanidad Animal", nov/11</t>
  </si>
  <si>
    <t>Leandro M. Mercedes (Viaticos viaje Mao, participo reunion del CIRAD, 23 nov/11</t>
  </si>
  <si>
    <t>Luis E. Trinidad (Viaticos viaje Mao, chofer Director Ejecutivo, 23 nov.2011)</t>
  </si>
  <si>
    <t>IDIAF (cubrir gastos alojam. y boleto de Bruselas-Sto.Dgo. Geert Pascal, desarrollo de un protocolo de hibridacion somatica en Yautia dentro del acuerdo de Cooperacion IDIAF y el Ealloon Agricultural Research Centre (CRA-W) Belgica, del 28 nov.-14 dic/11)</t>
  </si>
  <si>
    <t>Leandro m. Mercedes (Gastos bolsillo viaje Panama, atender invitacion de la FAO en el taller Apoyo a los paises miembros de OIRSA para el control del Huanglongbing (HLB) de los citricos, 30 nov 3 dic/11)</t>
  </si>
  <si>
    <t>Fundacion Angeles de Cristal (aporte gastos fiesta navidad a niños con deficiencias en los huesos, 10 dic./11)</t>
  </si>
  <si>
    <t>Monica D. Rosario (incentivo transporte conserje, nov/11)</t>
  </si>
  <si>
    <t>Fidelina Sena S. (incentivo transporte conserje, nov/11)</t>
  </si>
  <si>
    <t>Domingo J. Henriquez L. (Incentivo p/transporte y alojamiento, estudiante maestria Manejo Integrado de Plagas, Engombe, UASD, sept/11)</t>
  </si>
  <si>
    <t>Deposito fondos para nomina noviembre/11</t>
  </si>
  <si>
    <t>Jose Rafael Garrido (Inscripcion seminario internacional Nematodos y Sigatoka Negra, Banano y Platano, Panama, del 29 nov. al 2 dic./11)</t>
  </si>
  <si>
    <t>UCATESI (Aporte gastos Revista Biointensiva 2011 y taller sensibilizacion del Metodo Biointensivo en la 5ta. Semana Biointensiva Internacional UCATESI-Ministro Medio Ambiente-IDIAF-2011)</t>
  </si>
  <si>
    <t>TSS (seguro familiar salud y pensiones contribuciones coniaf y retenciones empleados, nov/11)</t>
  </si>
  <si>
    <t>Colector de Impuestos Internos (Retenciones ISR sobre sueldos y compensacion vehiculos empleados, nov/11)</t>
  </si>
  <si>
    <t>Foro Agropecuario Dominicano (Compra talonarios rifa pro recaudacion de fondos para la entidad, 100 boletos a RD$100.00, con la loteria nacional 25 dic./11)</t>
  </si>
  <si>
    <t>Jose De Jesus Nuñez M. (Honorarios legalizacion 2 contratos)</t>
  </si>
  <si>
    <t>Asociac.Nac. De Profesionales Agropecuarios/ANPA (Aporte curso de Tasacion 20 tecnicos del ANPA a realizarse los dias 01-02 y 08-09 dic/11</t>
  </si>
  <si>
    <t>Julio Frank Astacio J. (Servicio de publicidad programa TV  y Radio Sabado Agropecuario a traves Tele Radio America canales 12 y 45, corresp. Oct y nov./11)</t>
  </si>
  <si>
    <t>Lourdes Beatriz Velasquez R. (Servicio publicidad 6 cuñas publicitarias mensuales de 30 segundos c/u, a traves del programa CONUCO DIGITAL, transmision sabados horario8-9 am, Radio Popular, asi como un banner en la pag.WEB del programa, corresp. Nov./11)</t>
  </si>
  <si>
    <t>Intereses sobre certificados Nov./11</t>
  </si>
  <si>
    <t>DICIEMBRE</t>
  </si>
  <si>
    <t>Balance inicial al 01 de DICIEMBRE  2011</t>
  </si>
  <si>
    <t xml:space="preserve">Eymi Y. de Jesus A. (Bono almuerzo del 1º. al 30 dic. 2011 (22 días laborables) aporte del CONIAF personal adm.) </t>
  </si>
  <si>
    <t xml:space="preserve">Eymi Yudesky de Jesus Abreu (Bono pasaje dic/11) </t>
  </si>
  <si>
    <t xml:space="preserve">Carlos Espinal (Bono pasaje dic/11) </t>
  </si>
  <si>
    <t>CODETEL (Pago telefono de los numeros 809-686-0750,809-689-9943 y 809-685-9531, corresp. Oct-nov/11)</t>
  </si>
  <si>
    <t>Seguros Universal (Seguro de Vida empleados, dic/11)</t>
  </si>
  <si>
    <t>ARS Humano Poliza de seguros medico a empleados correspondiente al mes de dic/2011</t>
  </si>
  <si>
    <t>Colector de Impuesto Internos (Pago retenciones por servicios profesionales y otros servicios a proveedores del estado, nov/11)</t>
  </si>
  <si>
    <t>Colector de Impuesto Internos (Pago retencion de ITBIS, nov/11)</t>
  </si>
  <si>
    <t>Transferencia pago compensacion uso vehiculo personal tecnico y administrativo, dic/11</t>
  </si>
  <si>
    <t>PUCMM (3er. Desemb. Programa Maestria Economia Agricola, mencion comercio internacional, segun convenio 2010)</t>
  </si>
  <si>
    <t>IDIAF (2do. Desemb. Proy. Invest. IDIAF/04-08/AC, Contribucion al desarrollo de un manejo integrado del Huanglongbing de los citricos (HLB), conv-08)</t>
  </si>
  <si>
    <t>Virgilio Consuegra (Regalia Pascual año 2011 por prestar servicios de seguridad a la institucion)</t>
  </si>
  <si>
    <t>Carlos Espinal (Regalia Pascual dic. 2011, prestar servicios de seguridad a la institucion)</t>
  </si>
  <si>
    <t>Leandro M. Mercedes(Regalia pascual dic. 2011, Director Ejecutivo de la institucion)</t>
  </si>
  <si>
    <t>Carmen Mestre (Regalia pascual dic.2011 asistente del Director Ejecutivo de la institucion)</t>
  </si>
  <si>
    <t>SYNTES, S.A. (Mantenimiento fotocopiadora CANON  IR2018)</t>
  </si>
  <si>
    <t>IDIAF (cubrir gastos boleto de Bruselas-Sto.Dgo. Geert Pascal, desarrollo protocolo de hibridacion somatica en Yautia dentro del acuerdo de Cooperacion IDIAF y el Ealloon Agricultural Research Centre (CRA-W) Belgica, del 28 nov.-14 dic/11)</t>
  </si>
  <si>
    <t>Confesora Pinales R. (Pago p/cubrir gastos transporte y alimentacion maestria "Manejo Integrado de Plagas", en Engombe (UASD) dic/11)</t>
  </si>
  <si>
    <t>Kelvin A. Ventura Gutierrez (Pago p/cubrir gastos transporte y alimentacion maestria en "Manejo integrado de Plagas", en Engombe (UASD) dic/11)</t>
  </si>
  <si>
    <t>Rosalba Rodriguez Peña (Pago p/cubrir gastos transporte y alimentacion maestria  "Manejo integrado de Plagas", en Engombe (UASD) dic/11)</t>
  </si>
  <si>
    <t>Zelided M. Fernandez M. (Pago p/cubrir gastos transporte y alimentacion maestria " Nutricion Animal ", en Engombe (UASD) dic/11)</t>
  </si>
  <si>
    <t>Regil Odalis Batista Vargas (Pago p/cubrir gastos transp. y alimentacion maestria "Manejo Integrado de Plagas", Engombe (UASD) dic/11)</t>
  </si>
  <si>
    <t>Ineko Hodai Hodai (Pago p/cubrir gastos transporte y aliment., maestria en "Manejo integrado de Plagas", en Engombe (UASD) dic/11)</t>
  </si>
  <si>
    <t>Juan de Dios Moya F. (Incentivo p/transporte y alimentacion estudiante maestria Manejo Integrado de Plagas, Engombe, UASD, dic/11)</t>
  </si>
  <si>
    <t>Marisol Morel R. (Incentivo p/transporte y alimentacion, estudiante maestria Manejo Integrado de Plagas, Engombe, UASD, dic/11)</t>
  </si>
  <si>
    <t>Maximo Mejia R. (Incentivo p/transporte y alimentacion, estudiante maestria Manejo Integrado de Plagas, Engombe, UASD, dic/11)</t>
  </si>
  <si>
    <t>Teofila Reinoso A. (Incentivo p/transporte y alimentacion, estudiante maestria Manejo Integrado de Plagas, Engombe, UASD, dic/11)</t>
  </si>
  <si>
    <t>Socorro Ana Garcia P. (Incentivo p/transporte y alimentacion, estud. maestria Manejo Integrado de Plagas, Engombe, UASD, dic/11)</t>
  </si>
  <si>
    <t>Victor M. Landa P. (Incentivo transp. y alimentacion, estud. maestria Manejo Integrado de Plagas, Engombe, UASD, dic/11)</t>
  </si>
  <si>
    <t>EDEESTE (consumo energia electrica nov./11 18/10-16/11/11)</t>
  </si>
  <si>
    <t>Henry A. Guerrero (Viaticos La Vega y Mao, reunion proy. yuca y present.estudio de mercado de aguacate a tecnicos y prod. de la Direcc. Regional Agropecuaria Noroeste, Mao 8 y 9 dic./11)</t>
  </si>
  <si>
    <t>Victor E. Payano (Viaticos La Vega y Mao, reunion proy. yuca y present.estudio de mercado de aguacate a tecnicos y prod. de la Direcc. Regional Agropecuaria Noroeste, Mao 8 y 9 dic./11)</t>
  </si>
  <si>
    <t>Pago nomina Regalia Pascual año 2011 pers.fijo y coord.</t>
  </si>
  <si>
    <t>5-Dec-11</t>
  </si>
  <si>
    <t>ERIKGAS (Pago consumo de combustibles, corresp. Del 14 al 28 de noviembre/11, según #18611 y doc. Anexa)</t>
  </si>
  <si>
    <t>P&amp; N Comercial, S.A. (Compra de 24 paquetes 5/1 de separadores para carpetas, p/ser usado en la institucion, según conduce #120)</t>
  </si>
  <si>
    <t>Deposito/Gastos operacionales, dic/11</t>
  </si>
  <si>
    <t>Arsenio Santos (Viaticos viaje s Mao, presentacion Estudio de mercado del Aguacate, dirigido a tecnicos de la Regional y Productores de aguacate, 9 dic./11)</t>
  </si>
  <si>
    <t>Jose A. Nova (Viaticos viaje Comendador, Elias Piña, participar Taller sobre Gobernanza, 8 al 10 dic./11)</t>
  </si>
  <si>
    <t>ALMACENES SEMA (compra Phillips en casa HTS580 aporte al depto Relaciones Publicas, Ministerio de Agricultura)</t>
  </si>
  <si>
    <t>ARS-Serv. Dominicanos de Salud (renov. Poliza seguro medico N. Calderon, enc. Contabilidad, aporte Coniaf 75%corresp. Periodo dic./11-junio/2012)</t>
  </si>
  <si>
    <t>THANY TOURS (boleto aereo regreso Barcelona-Madrid-Santo Domingo, finalizacion estudios postgrado en Agronegocios, tecnico division Agricultura Competitiva, fecha 26 dic./2011)</t>
  </si>
  <si>
    <t xml:space="preserve">Rosalba Rodriguez Peña (Sustitucion cheque no. 10464  nov./11, pago p/cubrir gastos transporte y alimentacion maestria  "Manejo integrado de Plagas", en Engombe (UASD), devuelto por error en el endoso) </t>
  </si>
  <si>
    <t>Rafael A. Lora M. (Servicios prestados actividades Division Proteccion al MA y RRNN, corresp. Dic./11)</t>
  </si>
  <si>
    <t>Jose Luis Aybar (Prestar servicios enventuales en presupuesto corresp. Dic./11)</t>
  </si>
  <si>
    <t>Cesar A. Montero (Gastos de bolsillo Enc. Div. Tecnología Inf.y Comunic., CONIAF, viaje a Costa Rica, participar en la “Reunión Ordinaria del SICTA” , del 11 al 14 de diciembre/11, US$400 tasa 38.60, organizado por SICTA-IICA)</t>
  </si>
  <si>
    <t>Julio Frank Astacio J. (Servicio de publicidad programa TV  y Radio Sabado Agropecuario a traves Tele Radio America canales 12 y 45, corresp. dic/11)</t>
  </si>
  <si>
    <t>Martire Perez (Serv. prom. y divulg. A favor de la institucion, traves del prog. TV, Agenda Global que se transmite p/los canales 24 telecable Nacional y 69 UHF nov/11)</t>
  </si>
  <si>
    <t>Martire Perez  (Serv. prom. y divulg. A favor de la institucion, traves del prog. TV, Agenda Global que se transmite p/los canales 24 telecable Nacional y 69 UHF, corresp. Dic./11)</t>
  </si>
  <si>
    <t>Ines Brioso (honorarios profes. Coordinar, supervisar y seguimiento convenio form. RRHH, CONIAF-UASD, maestrias "Manejo Integrado de Plagas" y "Sanidad Animal", dic/11</t>
  </si>
  <si>
    <t>Helmut Bethancourt D.(honorarios profes. Coordinar, superv. y seguim. convenio form. RRHH, CONIAF-Univ.ISA, maestrias "Biotecnologia" y "Epidemiologia Veterinaria", dic/11</t>
  </si>
  <si>
    <t>Xiomara Reyes V. (honorarios profes. Coordinar, supervisar y seguimiento convenio form. RRHH, CONIAF-PUCMM, maestria "Economia Agricola", dic/11</t>
  </si>
  <si>
    <t>Gonzalo Morales (Honorarios profesionales manten. Pagina WEB CONIAF, dic/11)</t>
  </si>
  <si>
    <t>Jose A. Nova (Viaticos viaje Moncion y Santiago Rodriguez, coordinar actividad socializacion resultados de las investigaciones de los proyectos de yuca, 14 y 15 dic./11)</t>
  </si>
  <si>
    <t>Henry A. Guerrero (Viaticos viaje Moncion y Santiago Rodriguez, coordinar actividad socializacion resultados de las investigaciones de los proyectos de yuca, 14 y 15 dic./11)</t>
  </si>
  <si>
    <t>Ayuntam. Dist.Nacional/ADN (Servicio recogida basura dic/11)</t>
  </si>
  <si>
    <t>Bolivar A. Perez (Publicidad revista Difusion Agropecuaria Internacional 20av. Edic. Oct-dic./11, segun fact.0000155)</t>
  </si>
  <si>
    <t>Deposito/Nomina Regalia pascual año 2011</t>
  </si>
  <si>
    <t>Club Fiesta Campestre (50% cubrir gastos salon almuerzo y algunas bebidas Fiesta Navidad 2011, empleados CONIAF, 32 personas, 20 dic./11)</t>
  </si>
  <si>
    <t>Bisono &amp; Rodriguez Asoc. (Bocadillos para celebrar fiesta Navidad 2011, empleados CONIAF, 32 personas, Club Fiesta Campestre, 20 dic./11)</t>
  </si>
  <si>
    <t>Dorisvetty Torres (Avance para bebidas. Frutas, f. secos, pascuas, agua y otros Fiesta Navidad 2011, en el Club Fiesta Campestre, 20 dic./11, sujeto a liquidacion)</t>
  </si>
  <si>
    <t>HIPERMARCAS (16 botellas de vino, Fiesta Navidad 2011 empleados CONIAF, en Club Casa Campestre, 20 dic./11)</t>
  </si>
  <si>
    <t>ORANGE DOMINICANA (Servicio flota celulares Flex negocios 50 minutos, No. 849-859-1005/1006 /1007, corresp. Nov/11)</t>
  </si>
  <si>
    <t>Sara Bellanira Hidalgo (alquiler vivienda estud. Maestrias MIP y Nutricion Animal Engombe, UASD, corresp. Dic./11)</t>
  </si>
  <si>
    <t>Antonio B. Romero P. (Honorarios servicios, tecnico Divis. Estudios Socioecnomicos, dic/11)</t>
  </si>
  <si>
    <t>Juan A. Oscar Hernandez (Honorarios serv.prof. como tecnico p/apoyar activ. Div. Tecnologia Inf. Y Comunic. dic/11)</t>
  </si>
  <si>
    <t>Rafael de Jesus Taveras (servicios profes.asesor dic./11)</t>
  </si>
  <si>
    <t>Marcos Cesar Justo (Viaticos Villa Fundacion, Bani, seguim. Proyecto Agricultura Organica, FAMA, 13 dic./11)</t>
  </si>
  <si>
    <t>Carlos Espinal (Horas extraordinarias vigilancia remodelacion oficina, nov/11)</t>
  </si>
  <si>
    <t>Talleres CARIB (reparac. Y pintura bomper delantero parte superior e inferior, veh. HYUNDAI Veracruz  2011, placa G-260973)</t>
  </si>
  <si>
    <t>Proyecto H&amp;H, S.R.L. (Pago presupuesto adicional, p/construcc. sala conferencia y oicinas movim. Tierra, hormigon armado, etc.)</t>
  </si>
  <si>
    <t>Lourdes B. Velasquez R. (Serv. publicidad 6 cuñas publicitarias mensuales, 30 segundos c/u, progr.CONUCO DIGITAL, sabados horario 8-9 am, Radio Popular, asi como un banner en la pag.WEB del programa, corresp. dic./11)</t>
  </si>
  <si>
    <t>CORPORACION DE HOTELES (Pago gastos buffet y coffe break , reunion tecnica Convocatoria 2011 en transferencia e Innovacion Tecnologica a celebrarse el jueves 8 de diciembre 2011, Hotel Santo Domingo, Salon Las Americas, participacion 25 personas, segun cotizacion #13538)</t>
  </si>
  <si>
    <t>Jose A. Nova (viaticos viaje Hondo Valle, participar firma Pacto Social Provincial y conformacion de Agenda Ambiental Provincial a celebrarse el 16 dic./11)</t>
  </si>
  <si>
    <t>ERIKGAS (Pago consumo de combustible, corresp. del 28 de nov. al 09 dic./11, según #18775)</t>
  </si>
  <si>
    <t>Pago diferencia Regalia Pascual año 2011 Ofelia De Castro, Jose A. Nova y Gabriel Dominguez</t>
  </si>
  <si>
    <t>Rafael A. Lora Mercado(Compensacion por horas extraordinarias en la Division Proteccion al Medio Ambiente y Recursos Naturales, corresp. Dic/11)</t>
  </si>
  <si>
    <t>Jose Luis Aybar (Compensacion por horas extraordinarias prestar servicios eventuales en presupuesto, corresp. Dic/11)</t>
  </si>
  <si>
    <t>Carlos Espinal (Compensacion por prestar servicios de seguridad a la institucion, corresp. a Dic/11)</t>
  </si>
  <si>
    <t>Virgilio Consuegra ( Compensacion por prestar servicios de seguridad a la institucion, corresp. a Dic/11)</t>
  </si>
  <si>
    <t>Luis Elionnys Trinidad Novas (Servicios prestado como chofer de la Direccion Ejecutiva, corresp. a Dic/11)</t>
  </si>
  <si>
    <t>FECADESJ (3er. Desemb. Proy. Investig. FECADESJ/11-08/AC, Incremento de competitividad de la caficultura municipios Bohechio y El Cercado, conv-08)</t>
  </si>
  <si>
    <t>Pago Nomina noviembre/ 2011</t>
  </si>
  <si>
    <t>Pago Nomina diciembre/2011, pers.fijo y coordinado</t>
  </si>
  <si>
    <t>Club Fiesta Campestre (saldo (50%) cubrir gastos salon almuerzo y algunas bebidas Fiesta Navidad 2011, empleados CONIAF, 32 personas, 20 dic./11)</t>
  </si>
  <si>
    <t xml:space="preserve">Eymi Y. de Jesus Abreu (Bono por desempeño año2011) </t>
  </si>
  <si>
    <t xml:space="preserve">Sandra I. Mejia E. (Bono por desempeño año 2011) </t>
  </si>
  <si>
    <t xml:space="preserve">Emmanuel Herrera S. (Bono por desempeño año 2011) </t>
  </si>
  <si>
    <t>Hogar del Niño Padre Fantino (aporte cubrir gastos Cena Navidad 2011 y juguetes para 42 niños huerfanos del centro)</t>
  </si>
  <si>
    <t>Victor E. Payano (Viaticos Palmarejo,Santiago Rodriguez y Moncion preparacion actividad socializ. resultados de las investigaciones de los proyectos de yuca, 13 al 14 dic./11)</t>
  </si>
  <si>
    <t>THANY TOURS (boleto aereo Leandro Mercedes SDQ-Panama-SJO, Costa Rica, participo Decimosexta reunion Ordinariade la Junta Interamericana de Agricultura/JIA,  celebrada en San Jose, Costa Rica,fecha 19 oct/2011)</t>
  </si>
  <si>
    <t>UNICOMER, S.A. (compra TV LCD HD Digital Tun, 32P, SONY, modelo KDL32BX320)</t>
  </si>
  <si>
    <t>Ediciones Valdes (23 agendas ejecutivas 2012, gravadas logo Coniaf, pers.tecnico y adm.)</t>
  </si>
  <si>
    <t>Fidelina Sena S. (incentivo transporte conserje, dic/11)</t>
  </si>
  <si>
    <t>Monica D. Rosario (incentivo transporte conserje, dic/11)</t>
  </si>
  <si>
    <t>Gabriel Dominguez (viaticos SJ.Maguana Arroyo Loro y parcelas de productores, seguim. Proy. Investig. Habichuelas 27 dic./11)</t>
  </si>
  <si>
    <t>Pedro M. Rodriguez (viaticos SJ.Maguana Arroyo Loro y parcelas de productores, seguim. Proy. Investig. Habichuelas 27 dic./11)</t>
  </si>
  <si>
    <t>CODETEL (Celular 809-301-2620, asignado al Director Ejecutivo Coniaf, corresp. Dic./11)</t>
  </si>
  <si>
    <t>Luis Elionnys Trinidad (Compens.horas extraord. 38.5 a RD$52.45, chofer D. Ejecutivo dic/2011)</t>
  </si>
  <si>
    <t>Pedro M. Rodriguez (Compens.horas extraordinarias 20 a RD$100.00, chofer Division Admin. y Financiera, dic/2011)</t>
  </si>
  <si>
    <t>Leonardo de Los Santos L. (Servicios prestados por supervision de la infraestructura remodelacion oficina CONIAF corresp. Del 15 nov al 15 dic./11)</t>
  </si>
  <si>
    <t>Carmen Mestre( Compensacion horas extraord. Director Ejecutivo de la institucion, dic./11)</t>
  </si>
  <si>
    <t>Leandro M. Mercedes( Compensacion horas extraord.,Director Ejecutivo de la institucion dic./11)</t>
  </si>
  <si>
    <t>26-Dec-11</t>
  </si>
  <si>
    <t>TSS (Retenciones a empleados y Contribución del CONIAF del Seguro de Pensiones, Seguro familiar de Salud y Riesgo Laboral, correspondiente al mes de diciembre/11)</t>
  </si>
  <si>
    <t xml:space="preserve">Colector Impuestos Internos (Retenciones de impuestos (ISR) a sueldos empleados, correspondiente al mes de diciembre/11)
</t>
  </si>
  <si>
    <t>ERIKGAS (Consumo de combustible, correspondiente del 15 de noviembre al 26 de diciembre/11, según factura #18957)</t>
  </si>
  <si>
    <t xml:space="preserve">VINOS (Compra de 25 botellas de vinos con estuches para obsequio a periodistas y relacionadores públicos) </t>
  </si>
  <si>
    <t>Luis Ellionnys Sanchez Novas (Viáticos viaje realizado a Cotuí, Sánchez Ramírez, como chofer del Director Ejecutivo, en fecha 22 de diciembre/11)</t>
  </si>
  <si>
    <t>Jose de Jesus Nuñez Morfas (Honorarios Profesionales por legalización de un (1) contrato  )</t>
  </si>
  <si>
    <t xml:space="preserve">Cary Industrial (Compra de materiales desechables(vasos y papel higiénico) para ser usado en la institución, según factura #3675) </t>
  </si>
  <si>
    <t>27-Dec-11</t>
  </si>
  <si>
    <t xml:space="preserve">VINOS (Compra de 5 botellas de vinos con estuches para obsequio a periodistas y relacionadores públicos) </t>
  </si>
  <si>
    <t>29-Dec-11</t>
  </si>
  <si>
    <t>29- Dec-11</t>
  </si>
  <si>
    <t>RICARDO H. WAGNER DURAN (Confeccion 1000 ejemplares revista CONIAF 2011, para la socializacion de la presentacion de los proyectos de investigaciones ejecutados)</t>
  </si>
  <si>
    <t>Proyecto H&amp;H, S.R.L. (Pago adicional al presupuesto
modificado en la construcción al salón de reuniones y oficinas administrativa de la institución,agregando partidas (terminación de superficies instalaciones eléctricas, pintura de interior y misceláneos) s/presupuesto y documentación)</t>
  </si>
  <si>
    <t>Intereses sobre certificados Dic./11</t>
  </si>
  <si>
    <t>Deposito fondos para nomina diciembre/11</t>
  </si>
  <si>
    <t>Maldane Cuello (Viaticos Plan Sierra, El Rubio, la Celestina y SJ Matas seguim. Proy.IDIAF/24-08/RN Indice de Sitio, 3 y 4 nov./11</t>
  </si>
  <si>
    <t>Diferencia no cobrada por el banco ck10433</t>
  </si>
  <si>
    <t>Domingo Josue Henriquez Liria (Pago p/cubrir gastos transp. y alimentacion maestria "Manejo integrado de Plagas", en Engombe (UASD) dic/11)</t>
  </si>
  <si>
    <t>Emmanuel Herrera (Viaticos viaje Moncion y Santiago Rodriguez, tomar registros video, actividad socializacion resultados de las investigaciones de los proyectos de yuca, 14 y 15 dic./11)</t>
  </si>
  <si>
    <t>Devol. Gastos bolsillo viaje Panama L. Mercedes/11)</t>
  </si>
  <si>
    <t>Proyecto H&amp;H, S.R.L. (Pago 60% construcc. sala conferencia, cuarto desahogo, ubic. AA, reub. Drenaje pluvial y sanitario, construccion nuevos baños para damas y caballeros)</t>
  </si>
  <si>
    <t>Bernardo Viña Reyes (Gastos complementarios de transporte y alojamiento maestria en manejo integrado de plagas en engombe UASD, marzo/12</t>
  </si>
  <si>
    <t>IICA (Pago cuota annual membresia IDIAF al sistema de Integracion Centroamericano de Tecnologia Agricola/SICTA), importante para intercambio experiencias US$5,000.00 a una tasa RD$37.81)</t>
  </si>
  <si>
    <t>Cta. 240-006802-4</t>
  </si>
  <si>
    <t>Balance inicial al 02 de enero  2017</t>
  </si>
  <si>
    <t>ENERO 2017</t>
  </si>
  <si>
    <r>
      <rPr>
        <b/>
        <sz val="9"/>
        <color indexed="64"/>
        <rFont val="Arial"/>
        <family val="2"/>
      </rPr>
      <t>ERIDANIA DEL VILLAR DE LOS SANTOS</t>
    </r>
    <r>
      <rPr>
        <sz val="9"/>
        <color indexed="64"/>
        <rFont val="Arial"/>
        <family val="2"/>
      </rPr>
      <t>. Compensación por gastos de alimentación a personal administrativo de la institución,correspondiente a enero/17</t>
    </r>
  </si>
  <si>
    <t>Pago Seguro de Salud del Sr. Morel, corresp.  a noviembre/16</t>
  </si>
  <si>
    <t>Pago Seguro de Salud del Sr. Morel, corresp.  a diciembre/16</t>
  </si>
  <si>
    <r>
      <t>COLECTOR DE IMPUESTOS INTERNOS</t>
    </r>
    <r>
      <rPr>
        <sz val="9"/>
        <color indexed="64"/>
        <rFont val="Arial"/>
        <family val="2"/>
      </rPr>
      <t>. Pago retenciones por servicios profesionales,otros servicios a proveedores del estado y otras retenciones, correspondiente al mes de diciembre/16</t>
    </r>
  </si>
  <si>
    <t>TRANSF. 0001</t>
  </si>
  <si>
    <t>TRANSF. 0002</t>
  </si>
  <si>
    <t>TRANSF. 0003</t>
  </si>
  <si>
    <t>TRANSF. 0004</t>
  </si>
  <si>
    <r>
      <t xml:space="preserve">RD$18,692.00 (US$400.00 a una tasa de RD$46.73) a nombre de </t>
    </r>
    <r>
      <rPr>
        <b/>
        <sz val="9"/>
        <color rgb="FFFF0000"/>
        <rFont val="Arial"/>
        <family val="2"/>
      </rPr>
      <t>JENNY ROSA ELVIRA RODRIGUEZ JIMENEZ</t>
    </r>
    <r>
      <rPr>
        <b/>
        <sz val="9"/>
        <color indexed="64"/>
        <rFont val="Arial"/>
        <family val="2"/>
      </rPr>
      <t>. 31vo. desembolso para cubrir manutención como aporte de CONIAF por estadia en estudios de Doctorado en “Ciencias con Acentuación en Alimentos” en la Universidad Autónoma de Nuevo León, México, según contrato 031-2014</t>
    </r>
  </si>
  <si>
    <t>14595</t>
  </si>
  <si>
    <r>
      <t xml:space="preserve">EYMI YUDESKY DE JESUS ABREU, Cédula De Identidad No. 026-0125476-2, </t>
    </r>
    <r>
      <rPr>
        <sz val="9"/>
        <color indexed="64"/>
        <rFont val="Arial"/>
        <family val="2"/>
      </rPr>
      <t>Transferida temporalmente como Técnico del Depto. de Capacitación y Difusión de Tecnologías de la institución,</t>
    </r>
    <r>
      <rPr>
        <b/>
        <sz val="9"/>
        <color indexed="64"/>
        <rFont val="Arial"/>
        <family val="2"/>
      </rPr>
      <t xml:space="preserve"> </t>
    </r>
    <r>
      <rPr>
        <sz val="9"/>
        <color indexed="64"/>
        <rFont val="Arial"/>
        <family val="2"/>
      </rPr>
      <t>para</t>
    </r>
    <r>
      <rPr>
        <b/>
        <sz val="9"/>
        <color indexed="64"/>
        <rFont val="Arial"/>
        <family val="2"/>
      </rPr>
      <t xml:space="preserve"> </t>
    </r>
    <r>
      <rPr>
        <sz val="9"/>
        <color indexed="64"/>
        <rFont val="Arial"/>
        <family val="2"/>
      </rPr>
      <t>cubrir gastos de combustible para planta eléctrica y materiales de práctica para ser utilizada en el curso-taller</t>
    </r>
    <r>
      <rPr>
        <b/>
        <sz val="9"/>
        <color indexed="64"/>
        <rFont val="Arial"/>
        <family val="2"/>
      </rPr>
      <t xml:space="preserve"> </t>
    </r>
    <r>
      <rPr>
        <sz val="9"/>
        <color indexed="64"/>
        <rFont val="Arial"/>
        <family val="2"/>
      </rPr>
      <t>de</t>
    </r>
    <r>
      <rPr>
        <b/>
        <sz val="9"/>
        <color indexed="64"/>
        <rFont val="Arial"/>
        <family val="2"/>
      </rPr>
      <t xml:space="preserve"> “Producción y manejo sostenible de Ovino y Caprino”</t>
    </r>
    <r>
      <rPr>
        <sz val="9"/>
        <color indexed="64"/>
        <rFont val="Arial"/>
        <family val="2"/>
      </rPr>
      <t>, el cual sera realizado en Mata de Jobo, Provincia Santiago Rodríguez, en fecha del 12 de enero al 04 de febrero 2017</t>
    </r>
  </si>
  <si>
    <t>14596</t>
  </si>
  <si>
    <r>
      <t>HENRY ALBERTO GUERRERO PICHARDO, PORTADOR CEDULA No.001-0146028-5</t>
    </r>
    <r>
      <rPr>
        <sz val="9"/>
        <color indexed="64"/>
        <rFont val="Arial"/>
        <family val="2"/>
      </rPr>
      <t xml:space="preserve">, </t>
    </r>
    <r>
      <rPr>
        <b/>
        <sz val="9"/>
        <color indexed="64"/>
        <rFont val="Arial"/>
        <family val="2"/>
      </rPr>
      <t>Enc</t>
    </r>
    <r>
      <rPr>
        <sz val="9"/>
        <color indexed="64"/>
        <rFont val="Arial"/>
        <family val="2"/>
      </rPr>
      <t xml:space="preserve">. </t>
    </r>
    <r>
      <rPr>
        <b/>
        <sz val="9"/>
        <color indexed="64"/>
        <rFont val="Arial"/>
        <family val="2"/>
      </rPr>
      <t xml:space="preserve">Departamento Agricultura Competitiva,  </t>
    </r>
    <r>
      <rPr>
        <sz val="9"/>
        <color indexed="64"/>
        <rFont val="Arial"/>
        <family val="2"/>
      </rPr>
      <t>para cubrir apoyo logístico para alimentación en la realización curso – taller</t>
    </r>
    <r>
      <rPr>
        <b/>
        <sz val="9"/>
        <color indexed="64"/>
        <rFont val="Arial"/>
        <family val="2"/>
      </rPr>
      <t xml:space="preserve"> “Manejo  Técnico y Comercialización de la Pitahaya”,</t>
    </r>
    <r>
      <rPr>
        <sz val="9"/>
        <color indexed="64"/>
        <rFont val="Arial"/>
        <family val="2"/>
      </rPr>
      <t xml:space="preserve"> a realizarse los días 17 y 18 de enero/17, en Hatillo, Azua</t>
    </r>
  </si>
  <si>
    <t>14597</t>
  </si>
  <si>
    <t>14598</t>
  </si>
  <si>
    <t>14599</t>
  </si>
  <si>
    <t>14600</t>
  </si>
  <si>
    <r>
      <t>SEGUROS BANRESERVAS.</t>
    </r>
    <r>
      <rPr>
        <sz val="9"/>
        <color indexed="64"/>
        <rFont val="Arial"/>
        <family val="2"/>
      </rPr>
      <t xml:space="preserve"> Pago póliza 2-2-113-0025369 de seguro de viaje a la estudiante</t>
    </r>
    <r>
      <rPr>
        <b/>
        <sz val="9"/>
        <color indexed="64"/>
        <rFont val="Arial"/>
        <family val="2"/>
      </rPr>
      <t xml:space="preserve"> </t>
    </r>
    <r>
      <rPr>
        <b/>
        <sz val="9"/>
        <color rgb="FFFF0000"/>
        <rFont val="Arial"/>
        <family val="2"/>
      </rPr>
      <t xml:space="preserve">LAURA GLENNYS POLANCO FLORIAN,  </t>
    </r>
    <r>
      <rPr>
        <sz val="9"/>
        <color rgb="FFFF0000"/>
        <rFont val="Arial"/>
        <family val="2"/>
      </rPr>
      <t>p</t>
    </r>
    <r>
      <rPr>
        <sz val="9"/>
        <color indexed="64"/>
        <rFont val="Arial"/>
        <family val="2"/>
      </rPr>
      <t xml:space="preserve">or un período de un (1) año, del 19/01/2017 al 18/01/2018, como aporte del CONIAF, la cual cursan estudios de Doctorado en “Ciencias en Ecologias de Manejo y Sistemas Tropicales”, en la Universidad Juarez Autónoma de Tabasco, según facturas # 50717 d/f 20/01/17, contrato No. 034-2014 </t>
    </r>
  </si>
  <si>
    <t>14601</t>
  </si>
  <si>
    <t>14602</t>
  </si>
  <si>
    <t>14603</t>
  </si>
  <si>
    <r>
      <t>JOSE DE LOS ANGELES CEPEDA UREÑA</t>
    </r>
    <r>
      <rPr>
        <sz val="9"/>
        <color indexed="64"/>
        <rFont val="Arial"/>
        <family val="2"/>
      </rPr>
      <t xml:space="preserve">, </t>
    </r>
    <r>
      <rPr>
        <b/>
        <sz val="9"/>
        <color indexed="64"/>
        <rFont val="Arial"/>
        <family val="2"/>
      </rPr>
      <t>Enc</t>
    </r>
    <r>
      <rPr>
        <sz val="9"/>
        <color indexed="64"/>
        <rFont val="Arial"/>
        <family val="2"/>
      </rPr>
      <t xml:space="preserve">.  </t>
    </r>
    <r>
      <rPr>
        <b/>
        <sz val="9"/>
        <color indexed="64"/>
        <rFont val="Arial"/>
        <family val="2"/>
      </rPr>
      <t xml:space="preserve">Depto. Acceso a las Ciencias Modernas, </t>
    </r>
    <r>
      <rPr>
        <sz val="9"/>
        <color indexed="64"/>
        <rFont val="Arial"/>
        <family val="2"/>
      </rPr>
      <t>para cubrir apoyo logístico para gastos de almuerzos y refrigerio en la realización del curso sobre “</t>
    </r>
    <r>
      <rPr>
        <b/>
        <sz val="9"/>
        <color indexed="64"/>
        <rFont val="Arial"/>
        <family val="2"/>
      </rPr>
      <t>Producción de Habichuela enla Zona Sur</t>
    </r>
    <r>
      <rPr>
        <sz val="9"/>
        <color indexed="64"/>
        <rFont val="Arial"/>
        <family val="2"/>
      </rPr>
      <t>”</t>
    </r>
    <r>
      <rPr>
        <b/>
        <sz val="9"/>
        <color indexed="64"/>
        <rFont val="Arial"/>
        <family val="2"/>
      </rPr>
      <t>,</t>
    </r>
    <r>
      <rPr>
        <sz val="9"/>
        <color indexed="64"/>
        <rFont val="Arial"/>
        <family val="2"/>
      </rPr>
      <t xml:space="preserve"> a realizarse en fecha 10 de febrero/17, en Tierra Nueva, Boca de Cachón, La Descubierta, Provincia Independencia</t>
    </r>
  </si>
  <si>
    <r>
      <t>NELCASA,S. R.L.</t>
    </r>
    <r>
      <rPr>
        <sz val="9"/>
        <color indexed="64"/>
        <rFont val="Arial"/>
        <family val="2"/>
      </rPr>
      <t xml:space="preserve"> Por concepto de pago de reparación de seis (6) brazos de sillones para retapizar, según cotización No. de fecha 26/01/17 </t>
    </r>
  </si>
  <si>
    <t>14604</t>
  </si>
  <si>
    <r>
      <t xml:space="preserve">RD$58,412.50 (U$1,250.00 a una tasa de RD 46.73) a nombre de </t>
    </r>
    <r>
      <rPr>
        <b/>
        <sz val="9"/>
        <color rgb="FFFF0000"/>
        <rFont val="Arial"/>
        <family val="2"/>
      </rPr>
      <t>FELIPE ELMY ERNESTO PEGUERO PÉREZ,</t>
    </r>
    <r>
      <rPr>
        <b/>
        <sz val="9"/>
        <color indexed="64"/>
        <rFont val="Arial"/>
        <family val="2"/>
      </rPr>
      <t xml:space="preserve"> como 30vo. desembolso para cubrir manutencion en la realización de estudios de Doctorado en Economía Agrícola, en la Universidad de Luisiana, Estados Unidos, según contrato 045-14 </t>
    </r>
  </si>
  <si>
    <r>
      <t xml:space="preserve">RD$51,403.00  (US$1,100.00 a una tasa de RD$46.73) a nombre de </t>
    </r>
    <r>
      <rPr>
        <b/>
        <sz val="9"/>
        <color rgb="FFFF0000"/>
        <rFont val="Arial"/>
        <family val="2"/>
      </rPr>
      <t>JOSE MIGUEL GARCIA PEÑA</t>
    </r>
    <r>
      <rPr>
        <b/>
        <sz val="9"/>
        <color indexed="64"/>
        <rFont val="Arial"/>
        <family val="2"/>
      </rPr>
      <t>, 31vo. desembolso para cubrir manutención, como aporte de CONIAF en estadía estudios de Doctorado en “Biología” en la Universidad de Puerto Rico, Río Piedra, según contrato 035-2014</t>
    </r>
  </si>
  <si>
    <r>
      <t xml:space="preserve">RD$60,749.00 (U$1,300.00 a una tasa de RD$46.73) a  favor de </t>
    </r>
    <r>
      <rPr>
        <b/>
        <sz val="9"/>
        <color rgb="FFFF0000"/>
        <rFont val="Arial"/>
        <family val="2"/>
      </rPr>
      <t>PAULA VIRGINIA PEREZ PEREZ</t>
    </r>
    <r>
      <rPr>
        <b/>
        <sz val="9"/>
        <color indexed="64"/>
        <rFont val="Arial"/>
        <family val="2"/>
      </rPr>
      <t>. 32vo. desembolso como aporte del CONIAF para cubrir manutencion en estudios en el Programa de Doctorado en Empaque, Universidad de Michigan State, EE.UU, s/contrato 029-2014</t>
    </r>
  </si>
  <si>
    <r>
      <t>ROSA RAMONA CEPEDA CABRAL, cédula de identidad y electoral 001-0896862-9</t>
    </r>
    <r>
      <rPr>
        <sz val="9"/>
        <color indexed="64"/>
        <rFont val="Arial"/>
        <family val="2"/>
      </rPr>
      <t>. Pago por labores de limpieza en la institución por cubrir veinte (20) días de Vacaciones a la empleada Fidelina Sena Segura, conserje de esta institución, en fecha del 19 de diciembre del 2016 al 17de enero/17, según solicitud y documentación anexa.</t>
    </r>
  </si>
  <si>
    <r>
      <t>ROTULPAK,  S. A.,</t>
    </r>
    <r>
      <rPr>
        <sz val="9"/>
        <color indexed="64"/>
        <rFont val="Arial"/>
        <family val="2"/>
      </rPr>
      <t xml:space="preserve"> Por compra de 6 unidades de conos de goma  de 18” para ser utilizado en el parqueo de la institucion, según cotizacion #13054 d/f 18/01/17 y documentación  anexa. Factura contra entrega de cheque. </t>
    </r>
  </si>
  <si>
    <r>
      <t>ZOILA MERCEDES FERNANDEZ.</t>
    </r>
    <r>
      <rPr>
        <sz val="9"/>
        <color indexed="64"/>
        <rFont val="Arial"/>
        <family val="2"/>
      </rPr>
      <t xml:space="preserve"> Por concepto de pago de almuerzo Buffet para realizar un encuentro para evaluar las actividades realizadas en el año 2016, con empleados y técnicos del sector, a realizarse el 27/12/16 en los salones de la institucion en horario de 9:00 a.m a 3:00 p.m., s/c No. 2016-97 d/f 22/12/16, factura #149 d/f 27/12/16 y documentación  anexa. </t>
    </r>
  </si>
  <si>
    <t>14605</t>
  </si>
  <si>
    <r>
      <t xml:space="preserve">RD$58,687.50 (U$1,250.00 a una tasa de RD 46.95) a nombre de </t>
    </r>
    <r>
      <rPr>
        <b/>
        <sz val="9"/>
        <color rgb="FFFF0000"/>
        <rFont val="Arial"/>
        <family val="2"/>
      </rPr>
      <t>FELIPE ELMY ERNESTO PEGUERO PÉREZ,</t>
    </r>
    <r>
      <rPr>
        <sz val="9"/>
        <color rgb="FFFF0000"/>
        <rFont val="Arial"/>
        <family val="2"/>
      </rPr>
      <t xml:space="preserve"> </t>
    </r>
    <r>
      <rPr>
        <sz val="9"/>
        <color indexed="64"/>
        <rFont val="Arial"/>
        <family val="2"/>
      </rPr>
      <t xml:space="preserve">como 31vo. desembolso para cubrir manutencion en la realización de estudios de </t>
    </r>
    <r>
      <rPr>
        <b/>
        <sz val="9"/>
        <color indexed="64"/>
        <rFont val="Arial"/>
        <family val="2"/>
      </rPr>
      <t>Doctorado en Economía Agrícola</t>
    </r>
    <r>
      <rPr>
        <sz val="9"/>
        <color indexed="64"/>
        <rFont val="Arial"/>
        <family val="2"/>
      </rPr>
      <t>, en la Universidad de Luisiana, Estados Unidos, según contrato 045-14 y cronograma anexo.</t>
    </r>
  </si>
  <si>
    <t>Balance inicial al 01 de febrero  2017</t>
  </si>
  <si>
    <t>FEBRERO 2017</t>
  </si>
  <si>
    <r>
      <t xml:space="preserve">RD$51,645.00  (US$1,100.00 a una tasa de RD$46.95) a nombre de </t>
    </r>
    <r>
      <rPr>
        <b/>
        <sz val="9"/>
        <color rgb="FFFF0000"/>
        <rFont val="Arial"/>
        <family val="2"/>
      </rPr>
      <t>JOSE MIGUEL GARCIA PEÑA</t>
    </r>
    <r>
      <rPr>
        <b/>
        <sz val="9"/>
        <color indexed="64"/>
        <rFont val="Arial"/>
        <family val="2"/>
      </rPr>
      <t>,</t>
    </r>
    <r>
      <rPr>
        <sz val="9"/>
        <color indexed="64"/>
        <rFont val="Arial"/>
        <family val="2"/>
      </rPr>
      <t xml:space="preserve"> 32vo. desembolso para cubrir manutención, como aporte de CONIAF en estadía estudios de Doctorado en “Biología” en la Universidad de Puerto Rico, Río Piedra, según contrato 035-2014, cronograma y documentación anexo. </t>
    </r>
  </si>
  <si>
    <r>
      <t>RD$61,035.00 (U$1,300.00 a una tasa de RD$46.95) a  favor de</t>
    </r>
    <r>
      <rPr>
        <sz val="9"/>
        <color rgb="FFFF0000"/>
        <rFont val="Arial"/>
        <family val="2"/>
      </rPr>
      <t xml:space="preserve"> </t>
    </r>
    <r>
      <rPr>
        <b/>
        <sz val="9"/>
        <color rgb="FFFF0000"/>
        <rFont val="Arial"/>
        <family val="2"/>
      </rPr>
      <t>PAULA VIRGINIA PEREZ PEREZ</t>
    </r>
    <r>
      <rPr>
        <sz val="9"/>
        <color indexed="64"/>
        <rFont val="Arial"/>
        <family val="2"/>
      </rPr>
      <t xml:space="preserve">. 33vo. desembolso como aporte del CONIAF para cubrir manutencion en estudios en el Programa de Doctorado en Empaque, Universidad de Michigan State, EE.UU, s/contrato 029-2014, cronograma y documentación anexa. </t>
    </r>
  </si>
  <si>
    <t>TRANSF. 0005</t>
  </si>
  <si>
    <t>TRANSF. 0006</t>
  </si>
  <si>
    <t>TRANSF. 0007</t>
  </si>
  <si>
    <r>
      <t xml:space="preserve">CARLOS MANUEL ANTONIO SANQUINTIN BERAS,  Asesor de la Dirección Ejecutiva de esta institución,  </t>
    </r>
    <r>
      <rPr>
        <sz val="9"/>
        <color indexed="64"/>
        <rFont val="Arial"/>
        <family val="2"/>
      </rPr>
      <t>pago de  sueldo correspondiente al mes de enero 2017</t>
    </r>
  </si>
  <si>
    <t>03/02/017</t>
  </si>
  <si>
    <t>TRANSF. 0008</t>
  </si>
  <si>
    <t>Deposito</t>
  </si>
  <si>
    <t>14609</t>
  </si>
  <si>
    <t>14610</t>
  </si>
  <si>
    <r>
      <t>RD$18,792.00 (US$400.00 a una tasa de RD$46.98) a nombre de</t>
    </r>
    <r>
      <rPr>
        <sz val="9"/>
        <color rgb="FFFF0000"/>
        <rFont val="Arial"/>
        <family val="2"/>
      </rPr>
      <t xml:space="preserve"> </t>
    </r>
    <r>
      <rPr>
        <b/>
        <sz val="9"/>
        <color rgb="FFFF0000"/>
        <rFont val="Arial"/>
        <family val="2"/>
      </rPr>
      <t>JENNY ROSA ELVIRA RODRIGUEZ JIMENEZ</t>
    </r>
    <r>
      <rPr>
        <sz val="9"/>
        <color rgb="FFFF0000"/>
        <rFont val="Arial"/>
        <family val="2"/>
      </rPr>
      <t>.</t>
    </r>
    <r>
      <rPr>
        <sz val="9"/>
        <color indexed="64"/>
        <rFont val="Arial"/>
        <family val="2"/>
      </rPr>
      <t xml:space="preserve"> 32vo. desembolso para cubrir manutención como aporte de CONIAF por estadia en estudios de Doctorado en “Ciencias con Acentuación en Alimentos” en la Universidad Autónoma de Nuevo León, México, según contrato 031-2014, cronograma y documentación anexo.</t>
    </r>
  </si>
  <si>
    <r>
      <t>JOSE DE LOS ANGELES CEPEDA UREÑA, portador cédula No. 001-0913409-8</t>
    </r>
    <r>
      <rPr>
        <sz val="9"/>
        <color indexed="64"/>
        <rFont val="Arial"/>
        <family val="2"/>
      </rPr>
      <t xml:space="preserve">, </t>
    </r>
    <r>
      <rPr>
        <b/>
        <sz val="9"/>
        <color indexed="64"/>
        <rFont val="Arial"/>
        <family val="2"/>
      </rPr>
      <t>Enc</t>
    </r>
    <r>
      <rPr>
        <sz val="9"/>
        <color indexed="64"/>
        <rFont val="Arial"/>
        <family val="2"/>
      </rPr>
      <t xml:space="preserve">.  </t>
    </r>
    <r>
      <rPr>
        <b/>
        <sz val="9"/>
        <color indexed="64"/>
        <rFont val="Arial"/>
        <family val="2"/>
      </rPr>
      <t xml:space="preserve">Depto. Acceso a las Ciencias Modernas, </t>
    </r>
    <r>
      <rPr>
        <sz val="9"/>
        <color indexed="64"/>
        <rFont val="Arial"/>
        <family val="2"/>
      </rPr>
      <t xml:space="preserve">para cubrir apoyo logístico para gastos de refrigerio en la realización de la charla sobre actualizacion del Arroz para técnicos y agricultores en Dajabon </t>
    </r>
    <r>
      <rPr>
        <b/>
        <sz val="9"/>
        <color indexed="64"/>
        <rFont val="Arial"/>
        <family val="2"/>
      </rPr>
      <t>“Manejo Agronómico y Plagas y enfermedades”,</t>
    </r>
    <r>
      <rPr>
        <sz val="9"/>
        <color indexed="64"/>
        <rFont val="Arial"/>
        <family val="2"/>
      </rPr>
      <t xml:space="preserve">  a realizarse en fecha 17 de febrero/17, en la Provicincia de Dajabon,  según solicitud, presupuesto y documentación. Cheque sujeto a liquidación con documentos en original. </t>
    </r>
  </si>
  <si>
    <r>
      <t>JOSE ANTONIO  NOVA  VASQUEZ, Cedula de Identidad No.001-0007066-3</t>
    </r>
    <r>
      <rPr>
        <sz val="9"/>
        <color indexed="64"/>
        <rFont val="Arial"/>
        <family val="2"/>
      </rPr>
      <t xml:space="preserve">, Enc. Dpto. de Medio Ambiente y Recursos Naturales, para cubrir apoyo logístico en la realización de charla sobre </t>
    </r>
    <r>
      <rPr>
        <b/>
        <sz val="9"/>
        <color indexed="64"/>
        <rFont val="Arial"/>
        <family val="2"/>
      </rPr>
      <t>“Gestión de Suelo y Agua”</t>
    </r>
    <r>
      <rPr>
        <sz val="9"/>
        <color indexed="64"/>
        <rFont val="Arial"/>
        <family val="2"/>
      </rPr>
      <t>, el cual será realizado los dias 16 y 17 de febrero 2017, en Vallejuelo Provicincia de San Juan, según solicitud y documentación anexa. Cheque sujeto a liquidación con documentación en originales.</t>
    </r>
  </si>
  <si>
    <r>
      <t>COLECTOR DE IMPUESTOS INTERNOS</t>
    </r>
    <r>
      <rPr>
        <sz val="9"/>
        <color indexed="64"/>
        <rFont val="Arial"/>
        <family val="2"/>
      </rPr>
      <t>. Pago retenciones por servicios profesionales,otros servicios a proveedores del estado y otras retenciones, correspondiente al mes de enero/17.</t>
    </r>
  </si>
  <si>
    <r>
      <t>COLECTOR DE IMPUESTOS INTERNOS</t>
    </r>
    <r>
      <rPr>
        <sz val="9"/>
        <color indexed="64"/>
        <rFont val="Arial"/>
        <family val="2"/>
      </rPr>
      <t>. Pago retencion de 30% y 18% del ITBIS, correspondiente al mes de enero/17.</t>
    </r>
  </si>
  <si>
    <r>
      <t>JOSE DE LOS ANGELES CEPEDA UREÑA, portador cédula No. 001-0913409-8</t>
    </r>
    <r>
      <rPr>
        <sz val="9"/>
        <color indexed="64"/>
        <rFont val="Arial"/>
        <family val="2"/>
      </rPr>
      <t xml:space="preserve">, </t>
    </r>
    <r>
      <rPr>
        <b/>
        <sz val="9"/>
        <color indexed="64"/>
        <rFont val="Arial"/>
        <family val="2"/>
      </rPr>
      <t>Enc</t>
    </r>
    <r>
      <rPr>
        <sz val="9"/>
        <color indexed="64"/>
        <rFont val="Arial"/>
        <family val="2"/>
      </rPr>
      <t xml:space="preserve">.  </t>
    </r>
    <r>
      <rPr>
        <b/>
        <sz val="9"/>
        <color indexed="64"/>
        <rFont val="Arial"/>
        <family val="2"/>
      </rPr>
      <t xml:space="preserve">Depto. Acceso a las Ciencias Modernas, </t>
    </r>
    <r>
      <rPr>
        <sz val="9"/>
        <color indexed="64"/>
        <rFont val="Arial"/>
        <family val="2"/>
      </rPr>
      <t xml:space="preserve">para cubrir apoyo logístico para gastos de refrigerio en la realización de la charla sobre actualizacion del Arroz para técnicos y agricultores </t>
    </r>
    <r>
      <rPr>
        <b/>
        <sz val="9"/>
        <color indexed="64"/>
        <rFont val="Arial"/>
        <family val="2"/>
      </rPr>
      <t>“Manejo Agronómico y Plagas y enfermedades”,</t>
    </r>
    <r>
      <rPr>
        <sz val="9"/>
        <color indexed="64"/>
        <rFont val="Arial"/>
        <family val="2"/>
      </rPr>
      <t xml:space="preserve">  a realizarse en fecha 24 de febrero/17, en Villa Vasquez, Prov. de Montecristi,  según solicitud, presupuesto y documentación. Cheque sujeto a liquidación con documentos en original. </t>
    </r>
  </si>
  <si>
    <r>
      <t xml:space="preserve">SEGUROS UNIVERSAL. </t>
    </r>
    <r>
      <rPr>
        <sz val="9"/>
        <color indexed="64"/>
        <rFont val="Arial"/>
        <family val="2"/>
      </rPr>
      <t>Pago 30% de la factura No.226693 d/f  23/09/16 como aporte del CONIAF a la póliza de seguro AU-184448 del vehículo marca Nissan modelo Frontier, año 2006, placa No. L200086, chasis 1JHCJU22Z0070187,durante el periodo del 13/11/16 al 13/11/17, propiedad de Cesar Augusto Montero Ramírez, Encargado Depto. Producción Animal de nuestra institución, según solicitud y documentos anexos.</t>
    </r>
  </si>
  <si>
    <r>
      <t>PRICESMART DOMINICANA, SRL.,</t>
    </r>
    <r>
      <rPr>
        <sz val="9"/>
        <color indexed="64"/>
        <rFont val="Arial"/>
        <family val="2"/>
      </rPr>
      <t xml:space="preserve"> Por compra de tres (3) plantas electricas Pulsar 1200W, Portable Generador,para ser utilizadas en la institucion, según cotizacion #279255 d/f 02/02/17 y documentación  anexa. Factura original contra entrega de cheque. </t>
    </r>
  </si>
  <si>
    <r>
      <t>JOSE ANTONIO  NOVA  VASQUEZ, Cedula de Identidad No.001-0007066-3</t>
    </r>
    <r>
      <rPr>
        <sz val="9"/>
        <color indexed="64"/>
        <rFont val="Arial"/>
        <family val="2"/>
      </rPr>
      <t xml:space="preserve">, Enc. Dpto. de Medio Ambiente y Recursos Naturales, para cubrir apoyo logístico en la realización de charla sobre </t>
    </r>
    <r>
      <rPr>
        <b/>
        <sz val="9"/>
        <color indexed="64"/>
        <rFont val="Arial"/>
        <family val="2"/>
      </rPr>
      <t>“Gestión de Suelo y Agua”</t>
    </r>
    <r>
      <rPr>
        <sz val="9"/>
        <color indexed="64"/>
        <rFont val="Arial"/>
        <family val="2"/>
      </rPr>
      <t xml:space="preserve">  y </t>
    </r>
    <r>
      <rPr>
        <b/>
        <sz val="9"/>
        <color indexed="64"/>
        <rFont val="Arial"/>
        <family val="2"/>
      </rPr>
      <t xml:space="preserve">“Empoderamiento y Asociatividad”, </t>
    </r>
    <r>
      <rPr>
        <sz val="9"/>
        <color indexed="64"/>
        <rFont val="Arial"/>
        <family val="2"/>
      </rPr>
      <t xml:space="preserve"> el cual será realizado los dias 23 y 24 de febrero 2017, en Puesto Escondido, Prov. Independencia, según solicitud y documentación anexa. Cheque sujeto a liquidación con documentación en originales.</t>
    </r>
  </si>
  <si>
    <r>
      <t>COMPU-OFFICE DOMINICANA SRL.,</t>
    </r>
    <r>
      <rPr>
        <sz val="9"/>
        <color indexed="64"/>
        <rFont val="Arial"/>
        <family val="2"/>
      </rPr>
      <t xml:space="preserve"> Por compra de Materiales de oficina, para ser utilizadas en la institucion, según cotizacion #11558 d/f 21/02/17 y documentación  anexa. </t>
    </r>
  </si>
  <si>
    <r>
      <rPr>
        <b/>
        <sz val="9"/>
        <color indexed="64"/>
        <rFont val="Arial"/>
        <family val="2"/>
      </rPr>
      <t xml:space="preserve">ANAFRANC DE LOS SANTOS, </t>
    </r>
    <r>
      <rPr>
        <sz val="9"/>
        <color indexed="64"/>
        <rFont val="Arial"/>
        <family val="2"/>
      </rPr>
      <t>Auxiliar Administrativo I,</t>
    </r>
    <r>
      <rPr>
        <b/>
        <sz val="9"/>
        <color indexed="64"/>
        <rFont val="Arial"/>
        <family val="2"/>
      </rPr>
      <t xml:space="preserve"> </t>
    </r>
    <r>
      <rPr>
        <sz val="9"/>
        <color indexed="64"/>
        <rFont val="Arial"/>
        <family val="2"/>
      </rPr>
      <t>reposición de fondo de caja chica, del comprobante #6821 al #6863, en fecha del 28 de diciembre/16 hasta el 14 de febrero del 2017, según relación de gastos y facturas anexas.</t>
    </r>
  </si>
  <si>
    <r>
      <rPr>
        <b/>
        <sz val="9"/>
        <color indexed="64"/>
        <rFont val="Arial"/>
        <family val="2"/>
      </rPr>
      <t>EYMI YUDESKY DE JESUS ABREU</t>
    </r>
    <r>
      <rPr>
        <sz val="9"/>
        <color indexed="64"/>
        <rFont val="Arial"/>
        <family val="2"/>
      </rPr>
      <t>, Cédula De Identidad No. 026-0125476-2, Transferida temporalmente como Técnico del Depto. de Capacitación y Difusión de Tecnologías de la institución, como apoyo logístico para cubrir gastos de alimentacion, material de practica y combustible en el curso-taller de “Conservacion de Forraje para Ganado Bovino”, el cual será realizado en el Municipio de las Yayas de Viajama, Prov. Azua, los dias 24 y 25 de febrero del 2017, según solicitud, presupuestos  y documentación anexas. Cheque sujeto a liquidación</t>
    </r>
  </si>
  <si>
    <r>
      <rPr>
        <b/>
        <sz val="9"/>
        <color indexed="64"/>
        <rFont val="Arial"/>
        <family val="2"/>
      </rPr>
      <t>ASOCIACION  DOMINICANA DE INGENIEROS AGRONOMOS (ADIA)</t>
    </r>
    <r>
      <rPr>
        <sz val="9"/>
        <color indexed="64"/>
        <rFont val="Arial"/>
        <family val="2"/>
      </rPr>
      <t xml:space="preserve">. Aporte del CONIAF para la publicacion del boletin </t>
    </r>
    <r>
      <rPr>
        <b/>
        <sz val="9"/>
        <color indexed="64"/>
        <rFont val="Arial"/>
        <family val="2"/>
      </rPr>
      <t xml:space="preserve">“Correo de la Adia”, </t>
    </r>
    <r>
      <rPr>
        <sz val="9"/>
        <color indexed="64"/>
        <rFont val="Arial"/>
        <family val="2"/>
      </rPr>
      <t>según solicitud y documentacion anexa.</t>
    </r>
  </si>
  <si>
    <t>Devolución por reclamación #255753 a la poliza No. 2-2-501-0180921 de vehiculo Nissan Frontier, 2017 de la Direccion Ejecutiva a SEGUROS BANRESERVAS por robo de Goma de Repuesta y Aro, s/solicitud #728962</t>
  </si>
  <si>
    <r>
      <rPr>
        <b/>
        <sz val="9"/>
        <color indexed="64"/>
        <rFont val="Arial"/>
        <family val="2"/>
      </rPr>
      <t>ERIDANIA DEL VILLAR DE LOS SANTOS, Cédula de Identidad Electoral No.052-0013813-8,</t>
    </r>
    <r>
      <rPr>
        <sz val="9"/>
        <color indexed="64"/>
        <rFont val="Arial"/>
        <family val="2"/>
      </rPr>
      <t xml:space="preserve"> Pago por concepto de aporte para ayuda, correspondiente febrero/17, s/documentación anexa. </t>
    </r>
  </si>
  <si>
    <t>Sobrante cheque 14596 d/f 11/01/2017, a nombre de Eymi Y. de Jesus Abreu, apoyo logistica cruso ovino caprino. En Santiago Rodriguez.</t>
  </si>
  <si>
    <t>Pago cuota seguro médico Francisco Morel Correspondiente al mes de enero 2017.</t>
  </si>
  <si>
    <t>MARZO 2017</t>
  </si>
  <si>
    <t>Balance inicial al 01 de marzo  2017</t>
  </si>
  <si>
    <r>
      <t xml:space="preserve">SEGUROS BANRESERVAS. </t>
    </r>
    <r>
      <rPr>
        <sz val="9"/>
        <color indexed="64"/>
        <rFont val="Arial"/>
        <family val="2"/>
      </rPr>
      <t>Pago 30% de la factura No.6288152 d/f  15/02/17 como aporte del CONIAF a la póliza de seguro 2-2-501-0173502 para la renovación al vehículo marca Hyundai modelo Tucson, año 2013, placa No. G295844, chasis KMHJT81BBDU690480, durante el periodo del 15/04/17 al 15/04/18, propiedad de Carmen Isabel Mestre Sánchez, Analista del Departamento Planificación y Desarrollo de nuestra institución</t>
    </r>
  </si>
  <si>
    <r>
      <t xml:space="preserve">JUAN MODESTO CHAVEZ VARGAS, Director Ejecutivo, </t>
    </r>
    <r>
      <rPr>
        <sz val="9"/>
        <color indexed="64"/>
        <rFont val="Arial"/>
        <family val="2"/>
      </rPr>
      <t xml:space="preserve"> Pago por reembolso debido que cuando fueron a retirar el vehículo Nissan Frontier, año 2017 de nuetra institución a Santo Domingo Motors Company, S.A., el viernes 24/02/2017 en la tardes, el cheque #14629 d/f 24/02/17 tenia un error y no fue recibido por la compañía, según recibo de pago #1400010961 d/f 24/02/17</t>
    </r>
  </si>
  <si>
    <t>TRANSF. 0009</t>
  </si>
  <si>
    <t>TRANSF. 0010</t>
  </si>
  <si>
    <t>TRANSF. 0011</t>
  </si>
  <si>
    <t>TRANSF. 0012</t>
  </si>
  <si>
    <t>TRANSF. 0013</t>
  </si>
  <si>
    <r>
      <t xml:space="preserve">RD$67,312.50 (€1,000.00 a una tasa de RD$53.85) a nombre de </t>
    </r>
    <r>
      <rPr>
        <b/>
        <sz val="9"/>
        <color rgb="FFFF0000"/>
        <rFont val="Arial"/>
        <family val="2"/>
      </rPr>
      <t>JANIELLE GARCIA BAEZ.</t>
    </r>
    <r>
      <rPr>
        <b/>
        <sz val="9"/>
        <color indexed="64"/>
        <rFont val="Arial"/>
        <family val="2"/>
      </rPr>
      <t xml:space="preserve"> 24vo. y último desembolso como aporte del CONIAF para cubrir pasaje de regreso al país, la cual cursó estudios de Maestría en “Ciencias Mención Genética” en la Universidad de Austral de Chile, según contrato No.042-2014 </t>
    </r>
  </si>
  <si>
    <r>
      <t xml:space="preserve">RD$59,037.50 (U$1,250.00 a una tasa de RD 47.23) a nombre de </t>
    </r>
    <r>
      <rPr>
        <b/>
        <sz val="9"/>
        <color rgb="FFFF0000"/>
        <rFont val="Arial"/>
        <family val="2"/>
      </rPr>
      <t>FELIPE ELMY ERNESTO PEGUERO PÉREZ</t>
    </r>
    <r>
      <rPr>
        <b/>
        <sz val="9"/>
        <color indexed="64"/>
        <rFont val="Arial"/>
        <family val="2"/>
      </rPr>
      <t xml:space="preserve">, como 32vo. desembolso para cubrir manutencion en la realización de estudios de Doctorado en Economía Agrícola, en la Universidad de Luisiana, Estados Unidos, según contrato 045-14 </t>
    </r>
  </si>
  <si>
    <r>
      <t>RD$51,953.00  (US$1,100.00 a una tasa de RD$47.23) a nombre de</t>
    </r>
    <r>
      <rPr>
        <b/>
        <sz val="9"/>
        <color rgb="FFFF0000"/>
        <rFont val="Arial"/>
        <family val="2"/>
      </rPr>
      <t xml:space="preserve"> JOSE MIGUEL GARCIA PEÑA</t>
    </r>
    <r>
      <rPr>
        <b/>
        <sz val="9"/>
        <color indexed="64"/>
        <rFont val="Arial"/>
        <family val="2"/>
      </rPr>
      <t>, 33vo. desembolso para cubrir manutención, como aporte de CONIAF en estadía estudios de Doctorado en “Biología” en la Universidad de Puerto Rico, Río Piedra, según contrato 035-2014</t>
    </r>
  </si>
  <si>
    <r>
      <t xml:space="preserve">RD$61,399.00 (U$1,300.00 a una tasa de RD$47.23) a  favor de </t>
    </r>
    <r>
      <rPr>
        <b/>
        <sz val="9"/>
        <color rgb="FFFF0000"/>
        <rFont val="Arial"/>
        <family val="2"/>
      </rPr>
      <t>PAULA VIRGINIA PEREZ PEREZ.</t>
    </r>
    <r>
      <rPr>
        <b/>
        <sz val="9"/>
        <color indexed="64"/>
        <rFont val="Arial"/>
        <family val="2"/>
      </rPr>
      <t xml:space="preserve"> 34vo. desembolso como aporte del CONIAF para cubrir manutencion en estudios en el Programa de Doctorado en Empaque, Universidad de Michigan State, EE.UU, s/contrato 029-2014</t>
    </r>
  </si>
  <si>
    <r>
      <t xml:space="preserve">RD$18,892.00 (US$400.00 a una tasa de RD$47.23) a nombre de </t>
    </r>
    <r>
      <rPr>
        <b/>
        <sz val="9"/>
        <color rgb="FFFF0000"/>
        <rFont val="Arial"/>
        <family val="2"/>
      </rPr>
      <t>JENNY ROSA ELVIRA RODRIGUEZ JIMENEZ</t>
    </r>
    <r>
      <rPr>
        <b/>
        <sz val="9"/>
        <color indexed="64"/>
        <rFont val="Arial"/>
        <family val="2"/>
      </rPr>
      <t>. 33vo. desembolso para cubrir manutención como aporte de CONIAF por estadia en estudios de Doctorado en “Ciencias con Acentuación en Alimentos” en la Universidad Autónoma de Nuevo León, México, según contrato 031-2014</t>
    </r>
  </si>
  <si>
    <r>
      <t xml:space="preserve">CARLOS MANUEL ANTONIO SANQUINTIN BERAS,  Asesor de la Dirección Ejecutiva de esta Institución, Cédula de Identidad No. 001-0095128-4,  </t>
    </r>
    <r>
      <rPr>
        <sz val="9"/>
        <color indexed="64"/>
        <rFont val="Arial"/>
        <family val="2"/>
      </rPr>
      <t>pago de sueldo correspondiente al mes de febrero 2017</t>
    </r>
  </si>
  <si>
    <t>14634</t>
  </si>
  <si>
    <t>14635</t>
  </si>
  <si>
    <t>14636</t>
  </si>
  <si>
    <t>14637</t>
  </si>
  <si>
    <r>
      <t xml:space="preserve">EYMI YUDESKY DE JESUS ABREU, Cédula De Identidad No. 026-0125476-2, </t>
    </r>
    <r>
      <rPr>
        <sz val="9"/>
        <color indexed="64"/>
        <rFont val="Arial"/>
        <family val="2"/>
      </rPr>
      <t>Transferida temporalmente como Técnico del Depto. de Capacitación y Difusión de Tecnologías de la institución,</t>
    </r>
    <r>
      <rPr>
        <b/>
        <sz val="9"/>
        <color indexed="64"/>
        <rFont val="Arial"/>
        <family val="2"/>
      </rPr>
      <t xml:space="preserve"> </t>
    </r>
    <r>
      <rPr>
        <sz val="9"/>
        <color indexed="64"/>
        <rFont val="Arial"/>
        <family val="2"/>
      </rPr>
      <t>como apoyo logístico</t>
    </r>
    <r>
      <rPr>
        <b/>
        <sz val="9"/>
        <color indexed="64"/>
        <rFont val="Arial"/>
        <family val="2"/>
      </rPr>
      <t xml:space="preserve"> </t>
    </r>
    <r>
      <rPr>
        <sz val="9"/>
        <color indexed="64"/>
        <rFont val="Arial"/>
        <family val="2"/>
      </rPr>
      <t>para cubrir el 50% de los gastos de alimentacion y el pago completo de; material de practica y combustible en el curso</t>
    </r>
    <r>
      <rPr>
        <b/>
        <sz val="9"/>
        <color indexed="64"/>
        <rFont val="Arial"/>
        <family val="2"/>
      </rPr>
      <t xml:space="preserve"> </t>
    </r>
    <r>
      <rPr>
        <sz val="9"/>
        <color indexed="64"/>
        <rFont val="Arial"/>
        <family val="2"/>
      </rPr>
      <t>de</t>
    </r>
    <r>
      <rPr>
        <b/>
        <sz val="9"/>
        <color indexed="64"/>
        <rFont val="Arial"/>
        <family val="2"/>
      </rPr>
      <t xml:space="preserve"> “Produccion y Manejo sostenibole de Ovinos y Caprinos”</t>
    </r>
    <r>
      <rPr>
        <sz val="9"/>
        <color indexed="64"/>
        <rFont val="Arial"/>
        <family val="2"/>
      </rPr>
      <t>, el cual será realizado en  Galvan, Prov. Bahoruco, desde el 17 de marzo hasta el 08 de abril 2017, según solicitud, presupuestos  y documentación anexas. Cheque sujeto a liquidación.</t>
    </r>
  </si>
  <si>
    <r>
      <t>JOSE ANTONIO  NOVA  VASQUEZ, Cedula de Identidad No.001-0007066-3</t>
    </r>
    <r>
      <rPr>
        <sz val="9"/>
        <color indexed="64"/>
        <rFont val="Arial"/>
        <family val="2"/>
      </rPr>
      <t xml:space="preserve">, Enc. Dpto. de Medio Ambiente y Recursos Naturales, para cubrir apoyo logístico en la realización del curso sobre </t>
    </r>
    <r>
      <rPr>
        <b/>
        <sz val="9"/>
        <color indexed="64"/>
        <rFont val="Arial"/>
        <family val="2"/>
      </rPr>
      <t>“Empoderamiento y Asociatividad”</t>
    </r>
    <r>
      <rPr>
        <sz val="9"/>
        <color indexed="64"/>
        <rFont val="Arial"/>
        <family val="2"/>
      </rPr>
      <t>, el cual será realizado los dias 09 y 10 de marzo 2017, en el Municipio de Las Yayas, Prov. de Azua, según solicitud y documentación anexa. Cheque sujeto a liquidación con documentación en originales.</t>
    </r>
  </si>
  <si>
    <t>Pago cuota seguro médico Francisco Morel Correspondiente al mes de Febrero 2017.</t>
  </si>
  <si>
    <t>Sobrante cheque #14618 D/F 15/02/17. a nombre de EYMI YUDESKY DE JESUS ABREU, Cédula De Identidad No. 026-0125476-2, Transferida temporalmente como Técnico del Depto. de Capacitación y Difusión de Tecnologías de la institución, como apoyo logístico para cubrir gastos de alimentacion, material de practica y combustible en el curso-taller de “Conservacion de Forraje para Ganado Bovino”, el cual será realizado en el Municipio de las Yayas de Viajama, Prov. Azua, los dias 24 y 25 de febrero del 2017</t>
  </si>
  <si>
    <r>
      <t>COLECTOR DE IMPUESTOS INTERNOS</t>
    </r>
    <r>
      <rPr>
        <sz val="9"/>
        <color indexed="64"/>
        <rFont val="Arial"/>
        <family val="2"/>
      </rPr>
      <t>. Pago retenciones por servicios profesionales,otros servicios a proveedores del estado y otras retenciones, correspondiente al mes de febrero/17</t>
    </r>
  </si>
  <si>
    <r>
      <t>JOSE ANTONIO  NOVA  VASQUEZ, Cedula de Identidad No.001-0007066-3</t>
    </r>
    <r>
      <rPr>
        <sz val="9"/>
        <color indexed="64"/>
        <rFont val="Arial"/>
        <family val="2"/>
      </rPr>
      <t xml:space="preserve">, Enc. Depto. de Medio Ambiente y Recursos Naturales, para cubrir apoyo logístico en la realización de curso sobre </t>
    </r>
    <r>
      <rPr>
        <b/>
        <sz val="9"/>
        <color indexed="64"/>
        <rFont val="Arial"/>
        <family val="2"/>
      </rPr>
      <t>“Empoderamiento y Asociatividad”</t>
    </r>
    <r>
      <rPr>
        <sz val="9"/>
        <color indexed="64"/>
        <rFont val="Arial"/>
        <family val="2"/>
      </rPr>
      <t>, el cual será realizado los días 16 y 17 de marzo 2017, en la Comunidad de Tábara Arriba, Provincia de Azua</t>
    </r>
  </si>
  <si>
    <r>
      <t xml:space="preserve">EYMI YUDESKY DE JESUS ABREU, </t>
    </r>
    <r>
      <rPr>
        <sz val="9"/>
        <color indexed="64"/>
        <rFont val="Arial"/>
        <family val="2"/>
      </rPr>
      <t>Transferida temporalmente como Técnico del Depto. de Capacitación y Difusión de Tecnologías de la institución,</t>
    </r>
    <r>
      <rPr>
        <b/>
        <sz val="9"/>
        <color indexed="64"/>
        <rFont val="Arial"/>
        <family val="2"/>
      </rPr>
      <t xml:space="preserve"> </t>
    </r>
    <r>
      <rPr>
        <sz val="9"/>
        <color indexed="64"/>
        <rFont val="Arial"/>
        <family val="2"/>
      </rPr>
      <t>como apoyo logístico</t>
    </r>
    <r>
      <rPr>
        <b/>
        <sz val="9"/>
        <color indexed="64"/>
        <rFont val="Arial"/>
        <family val="2"/>
      </rPr>
      <t xml:space="preserve"> </t>
    </r>
    <r>
      <rPr>
        <sz val="9"/>
        <color indexed="64"/>
        <rFont val="Arial"/>
        <family val="2"/>
      </rPr>
      <t>para cubrir el 50% de los gastos de almuerzo en el curso</t>
    </r>
    <r>
      <rPr>
        <b/>
        <sz val="9"/>
        <color indexed="64"/>
        <rFont val="Arial"/>
        <family val="2"/>
      </rPr>
      <t xml:space="preserve"> “Agricultura Orgánica”</t>
    </r>
    <r>
      <rPr>
        <sz val="9"/>
        <color indexed="64"/>
        <rFont val="Arial"/>
        <family val="2"/>
      </rPr>
      <t>, el cual será realizado en Neyba y Tamayo, Provincia de Bahouco, desde el 31 de marzo al 01 de abril y 08 y 09 de abril/17, a realizarse en la Junta Regantes</t>
    </r>
  </si>
  <si>
    <r>
      <rPr>
        <b/>
        <sz val="9"/>
        <color indexed="64"/>
        <rFont val="Arial"/>
        <family val="2"/>
      </rPr>
      <t>GRUPO ALBAH SUPLIDORES INSTITUCIONALES</t>
    </r>
    <r>
      <rPr>
        <sz val="9"/>
        <color indexed="64"/>
        <rFont val="Arial"/>
        <family val="2"/>
      </rPr>
      <t xml:space="preserve">, SRL. Por la compra de suministros de cocina (café, azucar, te, etc.), para ser utilizado en Nuestra Institucion, según cotizacion No. 0072 d/f 08/03/17 y s/factura No. 13 d/f 16/03/17 y documentación anexas. </t>
    </r>
  </si>
  <si>
    <r>
      <t>ANAFRANC  DE LOS SANTOS ARIAS</t>
    </r>
    <r>
      <rPr>
        <sz val="9"/>
        <color indexed="64"/>
        <rFont val="Arial"/>
        <family val="2"/>
      </rPr>
      <t>, Reposición de fondo de caja chica, del comprobante #6864 al #6896, en fecha del 17 de febrero hasta el 10 de marzo del 2017, según relación de gastos y facturas anexas</t>
    </r>
  </si>
  <si>
    <r>
      <t xml:space="preserve">JOSE DE LOS ANGELES CEPEDA UREÑA, </t>
    </r>
    <r>
      <rPr>
        <sz val="9"/>
        <color indexed="64"/>
        <rFont val="Arial"/>
        <family val="2"/>
      </rPr>
      <t>Enc.  Depto. Acceso a las Ciencias Modernas, para cubrir apoyo logístico para gastos de almuerzo y refrigerio en la realización del Curso sobre “Actualización sobre el Cultivo de Arroz” para técnicos y agricultores, a realizarse en  fecha 31 de marzo/17, en el Hotel Restaurant Don Camaron, en la Provincia María Trinidad Sánchez, Nagua</t>
    </r>
  </si>
  <si>
    <r>
      <t xml:space="preserve">RD$36,222.75 (US$765.00 a una tasa de RD$47.35 x 1) a favor de </t>
    </r>
    <r>
      <rPr>
        <b/>
        <sz val="9"/>
        <color rgb="FFFF0000"/>
        <rFont val="Arial"/>
        <family val="2"/>
      </rPr>
      <t>PONTIFICIA UNIVERSIDAD CATOLICA MADRE Y MAESTRA</t>
    </r>
    <r>
      <rPr>
        <b/>
        <sz val="9"/>
        <color indexed="64"/>
        <rFont val="Arial"/>
        <family val="2"/>
      </rPr>
      <t>,  por concepto de pago del 8vo. desembolso como aporte del CONIAF en la realización de Maestría en “Dirección de Proyectos” a Mistral Valenzuela Mateo, matrícula 2016-5790, s/contrato No.018-2016, solicitud y documentación anexa.</t>
    </r>
  </si>
  <si>
    <r>
      <t xml:space="preserve">TESORERIA DE LA SEGURIDAD SOCIAL </t>
    </r>
    <r>
      <rPr>
        <sz val="9"/>
        <color indexed="64"/>
        <rFont val="Arial"/>
        <family val="2"/>
      </rPr>
      <t>pago recargo e intereses retenciones  Contribución del CONIAF del Seguro de Pensiones, Seguro Familiar de Salud y Riesgo Laboral de la empleado</t>
    </r>
    <r>
      <rPr>
        <b/>
        <sz val="9"/>
        <color indexed="64"/>
        <rFont val="Arial"/>
        <family val="2"/>
      </rPr>
      <t xml:space="preserve"> </t>
    </r>
    <r>
      <rPr>
        <b/>
        <sz val="9"/>
        <color rgb="FFFF0000"/>
        <rFont val="Arial"/>
        <family val="2"/>
      </rPr>
      <t>Carlos Manuel Sanquintin Beras</t>
    </r>
    <r>
      <rPr>
        <sz val="9"/>
        <color rgb="FFFF0000"/>
        <rFont val="Arial"/>
        <family val="2"/>
      </rPr>
      <t xml:space="preserve"> </t>
    </r>
    <r>
      <rPr>
        <sz val="9"/>
        <color indexed="64"/>
        <rFont val="Arial"/>
        <family val="2"/>
      </rPr>
      <t>quien  presta servicios como Asessor de la Direccion Ejecutiva de esta institucion, correspondiente a los meses de enero y febrero/17</t>
    </r>
  </si>
  <si>
    <r>
      <t xml:space="preserve">TESORERIA DE LA SEGURIDAD SOCIAL </t>
    </r>
    <r>
      <rPr>
        <sz val="9"/>
        <color indexed="64"/>
        <rFont val="Arial"/>
        <family val="2"/>
      </rPr>
      <t xml:space="preserve">pago recargo e intereses retenciones  Contribución del CONIAF del Seguro de Pensiones, Seguro Familiar de Salud y Riesgo Laboral de la empleada </t>
    </r>
    <r>
      <rPr>
        <b/>
        <sz val="9"/>
        <color rgb="FFFF0000"/>
        <rFont val="Arial"/>
        <family val="2"/>
      </rPr>
      <t>Angela Mariel Santos Lithgow</t>
    </r>
    <r>
      <rPr>
        <sz val="9"/>
        <color indexed="64"/>
        <rFont val="Arial"/>
        <family val="2"/>
      </rPr>
      <t xml:space="preserve"> quien  presta servicios como Enc. Depto.de RRHH, en periodo probatorio, correspondiente al mes de febrero/17</t>
    </r>
  </si>
  <si>
    <r>
      <t>ZOILA MERCEDES FERNANDEZ VASQUEZ.</t>
    </r>
    <r>
      <rPr>
        <sz val="9"/>
        <color indexed="64"/>
        <rFont val="Arial"/>
        <family val="2"/>
      </rPr>
      <t xml:space="preserve"> Por servicios de preparación de dos (2) almuerzos y tres (3) refrigerios para sesenta y cinco (65) personas, para el Taller “Análisis del Reglamento y del Manual Técnico de Procedimientos para la Evaluación, Registro y Control Post-Registro de los Bio-insumos Comerciales de Uso Agrícola en la República Dominacana”, a realizarse en el Instituto de Innovación en Biotecnología e Industria (IIBI), en fecha 23 y 24 de marzo 2017, s/c #125 d/f 14/03/17, factura #153 d/f 23/03/17 y documentación  anexa. Factura original contra entrega de cheque.</t>
    </r>
  </si>
  <si>
    <r>
      <t>FUNDACION EDUCATIVA ORIENTAL, INC. 3er</t>
    </r>
    <r>
      <rPr>
        <sz val="9"/>
        <color indexed="64"/>
        <rFont val="Arial"/>
        <family val="2"/>
      </rPr>
      <t xml:space="preserve">. pago correspondiente  al Cuatrimestre Mayo-Agosto 2017, para cubrir estudios en la carrera de Licenciatura de Contabilidad  a la empleada Anafranc De Los Santos Arias, cédula de identidad 001-1717387-2, Auxiliar Administrativo de nuestra institución, según factura #109 d/f 23/03/16 y documentación anexa. </t>
    </r>
  </si>
  <si>
    <r>
      <t xml:space="preserve">EYMI YUDESKY DE JESUS ABREU, </t>
    </r>
    <r>
      <rPr>
        <sz val="9"/>
        <color indexed="64"/>
        <rFont val="Arial"/>
        <family val="2"/>
      </rPr>
      <t>Pago para apoyo logístico</t>
    </r>
    <r>
      <rPr>
        <b/>
        <sz val="9"/>
        <color indexed="64"/>
        <rFont val="Arial"/>
        <family val="2"/>
      </rPr>
      <t xml:space="preserve"> </t>
    </r>
    <r>
      <rPr>
        <sz val="9"/>
        <color indexed="64"/>
        <rFont val="Arial"/>
        <family val="2"/>
      </rPr>
      <t>para coordinación, combustible y materiales de practica para el curso</t>
    </r>
    <r>
      <rPr>
        <b/>
        <sz val="9"/>
        <color indexed="64"/>
        <rFont val="Arial"/>
        <family val="2"/>
      </rPr>
      <t xml:space="preserve"> “Agricultura Orgánica”</t>
    </r>
    <r>
      <rPr>
        <sz val="9"/>
        <color indexed="64"/>
        <rFont val="Arial"/>
        <family val="2"/>
      </rPr>
      <t>, a realizarse en los Municipios de Neyba, Tamayo, Galván y Los Ríos, Provincia de Bahoruco, los días 31 de marzo al 01, 07,08,21,22,28 y 29 de abril/17</t>
    </r>
  </si>
  <si>
    <r>
      <t xml:space="preserve">EYMI YUDESKY DE JESUS ABREU, </t>
    </r>
    <r>
      <rPr>
        <sz val="9"/>
        <color indexed="64"/>
        <rFont val="Arial"/>
        <family val="2"/>
      </rPr>
      <t>Pago para</t>
    </r>
    <r>
      <rPr>
        <b/>
        <sz val="9"/>
        <color indexed="64"/>
        <rFont val="Arial"/>
        <family val="2"/>
      </rPr>
      <t xml:space="preserve"> </t>
    </r>
    <r>
      <rPr>
        <sz val="9"/>
        <color indexed="64"/>
        <rFont val="Arial"/>
        <family val="2"/>
      </rPr>
      <t>apoyo logístico</t>
    </r>
    <r>
      <rPr>
        <b/>
        <sz val="9"/>
        <color indexed="64"/>
        <rFont val="Arial"/>
        <family val="2"/>
      </rPr>
      <t xml:space="preserve"> </t>
    </r>
    <r>
      <rPr>
        <sz val="9"/>
        <color indexed="64"/>
        <rFont val="Arial"/>
        <family val="2"/>
      </rPr>
      <t>para cubrir el 50% restante del presupuesto para gastos de desayuno, almuerzo y refrigerio en el curso</t>
    </r>
    <r>
      <rPr>
        <b/>
        <sz val="9"/>
        <color indexed="64"/>
        <rFont val="Arial"/>
        <family val="2"/>
      </rPr>
      <t xml:space="preserve"> “Producción Sostenible de Ovinos y Caprinos”</t>
    </r>
    <r>
      <rPr>
        <sz val="9"/>
        <color indexed="64"/>
        <rFont val="Arial"/>
        <family val="2"/>
      </rPr>
      <t>, el cual será realizado en Galván, Provincia de Bahoruco, desde el 17 de marzo al 08 de abril/17</t>
    </r>
  </si>
  <si>
    <r>
      <rPr>
        <b/>
        <sz val="9"/>
        <color indexed="64"/>
        <rFont val="Arial"/>
        <family val="2"/>
      </rPr>
      <t>SEGUROS BANRESERVAS</t>
    </r>
    <r>
      <rPr>
        <sz val="9"/>
        <color indexed="64"/>
        <rFont val="Arial"/>
        <family val="2"/>
      </rPr>
      <t xml:space="preserve"> . Pago 30% de la factura No.619252 d/f  17/01/17 como aporte del CONIAF a la póliza de seguro 2-2-501-0186426 para la renovación del vehículo marca Toyota, Corola LE, año 2015, placa No. A700509, chasis 5YFBURHE4FP265326, durante el periodo del 17/03/17 al 17/03/18, propiedad de Patria Martínez Almonte, Encaragada Depto. Administrativa y Financiera de nuestra institución</t>
    </r>
  </si>
  <si>
    <t>Pago cuota seguro médico Francisco Morel Correspondiente al mes de Marzo 2017.</t>
  </si>
  <si>
    <r>
      <t>ZOILA MERCEDES FERNANDEZ VASQUEZ.</t>
    </r>
    <r>
      <rPr>
        <sz val="9"/>
        <color indexed="64"/>
        <rFont val="Arial"/>
        <family val="2"/>
      </rPr>
      <t xml:space="preserve"> Por servicios de preparación de refrigerios para veinticinco (25) personas, para la Charla sobre La Ley 41-08, a realizarse en el Salón de Reuniones de Nuestra Institución, en fecha 28 de marzo 2017, s/c #120 d/f 06/03/17, factura #154 d/f 28/03/17 y documentación  anexa. </t>
    </r>
  </si>
  <si>
    <r>
      <t>SOLUCIONES AUTOMOTRICES, S. A.</t>
    </r>
    <r>
      <rPr>
        <sz val="9"/>
        <color indexed="64"/>
        <rFont val="Arial"/>
        <family val="2"/>
      </rPr>
      <t>, Por la compra de una Goma Windforce Catchpower y Aro de 18 Pulgadas, para el Vehiculo Tipo Camioneta Nissan Frontier año 2017 de uso de la Direccion Ejecutiva de Nuestra Institucion, según cotizacion No. 033022d/f 21/03/17 y documentación anexas.</t>
    </r>
    <r>
      <rPr>
        <b/>
        <sz val="9"/>
        <color indexed="64"/>
        <rFont val="Arial"/>
        <family val="2"/>
      </rPr>
      <t xml:space="preserve"> </t>
    </r>
    <r>
      <rPr>
        <sz val="9"/>
        <color indexed="64"/>
        <rFont val="Arial"/>
        <family val="2"/>
      </rPr>
      <t>Factura original contra entrega de cheque.</t>
    </r>
  </si>
  <si>
    <r>
      <t>ADVANCED AUTO TECHNOLOGY,</t>
    </r>
    <r>
      <rPr>
        <sz val="9"/>
        <color indexed="64"/>
        <rFont val="Arial"/>
        <family val="2"/>
      </rPr>
      <t xml:space="preserve"> Pago según factura No. 180,  de  fecha 31/03/17,  por concepto deducible por reparación y cambio de piezas al vehículo tipo furgoneta marca Chevrolet año 2014, Placa No. L325500, de Nuestra Institución, según documentación anexa. Factura original contra entrega de cheque.</t>
    </r>
  </si>
  <si>
    <t>Cargos bancarios</t>
  </si>
  <si>
    <t>Intereses ganadas sobre certificads financieros</t>
  </si>
  <si>
    <t>Cheques emitidos</t>
  </si>
  <si>
    <t>Transferencias estudiantes</t>
  </si>
  <si>
    <t>ABRIL 2017</t>
  </si>
  <si>
    <t>Balance inicial al 01 de abril  2017</t>
  </si>
  <si>
    <t>TRANSF. 0014</t>
  </si>
  <si>
    <t>TRANSF. 0015</t>
  </si>
  <si>
    <t>TRANSF. 0016</t>
  </si>
  <si>
    <t>TRANSF. 0017</t>
  </si>
  <si>
    <r>
      <rPr>
        <b/>
        <sz val="9"/>
        <color indexed="64"/>
        <rFont val="Arial"/>
        <family val="2"/>
      </rPr>
      <t>ERIDANIA DEL VILLAR DE LOS SANTOS.</t>
    </r>
    <r>
      <rPr>
        <sz val="9"/>
        <color indexed="64"/>
        <rFont val="Arial"/>
        <family val="2"/>
      </rPr>
      <t xml:space="preserve"> </t>
    </r>
    <r>
      <rPr>
        <b/>
        <sz val="9"/>
        <color indexed="64"/>
        <rFont val="Arial"/>
        <family val="2"/>
      </rPr>
      <t>Cédula de Identidad Electoral No.052-0013813-8,</t>
    </r>
    <r>
      <rPr>
        <sz val="9"/>
        <color indexed="64"/>
        <rFont val="Arial"/>
        <family val="2"/>
      </rPr>
      <t xml:space="preserve"> Compensación por gastos de alimentación a personal administrativo de la institución, correspondiente abril/17, s/documentación anexa. </t>
    </r>
  </si>
  <si>
    <r>
      <t xml:space="preserve">RD$59,200.00 (U$1,250.00 a una tasa de RD 47.36) a nombre de </t>
    </r>
    <r>
      <rPr>
        <b/>
        <sz val="9"/>
        <color rgb="FFFF0000"/>
        <rFont val="Arial"/>
        <family val="2"/>
      </rPr>
      <t xml:space="preserve">FELIPE ELMY ERNESTO PEGUERO PÉREZ, </t>
    </r>
    <r>
      <rPr>
        <sz val="9"/>
        <color indexed="64"/>
        <rFont val="Arial"/>
        <family val="2"/>
      </rPr>
      <t xml:space="preserve">como 33vo. desembolso para cubrir manutencion en la realización de estudios de </t>
    </r>
    <r>
      <rPr>
        <b/>
        <sz val="9"/>
        <color indexed="64"/>
        <rFont val="Arial"/>
        <family val="2"/>
      </rPr>
      <t>Doctorado en Economía Agrícola</t>
    </r>
    <r>
      <rPr>
        <sz val="9"/>
        <color indexed="64"/>
        <rFont val="Arial"/>
        <family val="2"/>
      </rPr>
      <t>, en la Universidad de Luisiana, Estados Unidos, según contrato 045-14 y cronograma anexo.</t>
    </r>
  </si>
  <si>
    <r>
      <t xml:space="preserve">RD$52,096.00  (US$1,100.00 a una tasa de RD$47.36) a nombre de </t>
    </r>
    <r>
      <rPr>
        <b/>
        <sz val="9"/>
        <color rgb="FFFF0000"/>
        <rFont val="Arial"/>
        <family val="2"/>
      </rPr>
      <t>JOSE MIGUEL GARCIA PEÑA,</t>
    </r>
    <r>
      <rPr>
        <sz val="9"/>
        <color indexed="64"/>
        <rFont val="Arial"/>
        <family val="2"/>
      </rPr>
      <t xml:space="preserve"> 34vo. desembolso para cubrir manutención, como aporte de CONIAF en estadía estudios de Doctorado en “Biología” en la Universidad de Puerto Rico, Río Piedra, según contrato 035-2014, cronograma y documentación anexo. </t>
    </r>
  </si>
  <si>
    <r>
      <t xml:space="preserve">RD$61,568.00 (U$1,300.00 a una tasa de RD$47.36) a  favor de </t>
    </r>
    <r>
      <rPr>
        <b/>
        <sz val="9"/>
        <color rgb="FFFF0000"/>
        <rFont val="Arial"/>
        <family val="2"/>
      </rPr>
      <t>PAULA VIRGINIA PEREZ PEREZ</t>
    </r>
    <r>
      <rPr>
        <sz val="9"/>
        <color rgb="FFFF0000"/>
        <rFont val="Arial"/>
        <family val="2"/>
      </rPr>
      <t>.</t>
    </r>
    <r>
      <rPr>
        <sz val="9"/>
        <color indexed="64"/>
        <rFont val="Arial"/>
        <family val="2"/>
      </rPr>
      <t xml:space="preserve"> 35vo. desembolso como aporte del CONIAF para cubrir manutencion en estudios en el Programa de Doctorado en Empaque, Universidad de Michigan State, EE.UU, s/contrato 029-2014, cronograma y documentación anexa. </t>
    </r>
  </si>
  <si>
    <r>
      <t xml:space="preserve">RD$18,944.00 (US$400.00 a una tasa de RD$47.36) a nombre de </t>
    </r>
    <r>
      <rPr>
        <b/>
        <sz val="9"/>
        <color rgb="FFFF0000"/>
        <rFont val="Arial"/>
        <family val="2"/>
      </rPr>
      <t>JENNY ROSA ELVIRA RODRIGUEZ JIMENEZ</t>
    </r>
    <r>
      <rPr>
        <sz val="9"/>
        <color rgb="FFFF0000"/>
        <rFont val="Arial"/>
        <family val="2"/>
      </rPr>
      <t>.</t>
    </r>
    <r>
      <rPr>
        <sz val="9"/>
        <color indexed="64"/>
        <rFont val="Arial"/>
        <family val="2"/>
      </rPr>
      <t xml:space="preserve"> 34vo. desembolso para cubrir manutención como aporte de CONIAF por estadia en estudios de Doctorado en “Ciencias con Acentuación en Alimentos” en la Universidad Autónoma de Nuevo León, México, según contrato 031-2014, cronograma y documentación anexo.</t>
    </r>
  </si>
  <si>
    <r>
      <rPr>
        <b/>
        <sz val="9"/>
        <color indexed="64"/>
        <rFont val="Arial"/>
        <family val="2"/>
      </rPr>
      <t>EYMI YUDESKY DE JESUS ABREU,</t>
    </r>
    <r>
      <rPr>
        <sz val="9"/>
        <color indexed="64"/>
        <rFont val="Arial"/>
        <family val="2"/>
      </rPr>
      <t xml:space="preserve"> P</t>
    </r>
    <r>
      <rPr>
        <b/>
        <sz val="9"/>
        <color indexed="64"/>
        <rFont val="Arial"/>
        <family val="2"/>
      </rPr>
      <t>/</t>
    </r>
    <r>
      <rPr>
        <sz val="9"/>
        <color indexed="64"/>
        <rFont val="Arial"/>
        <family val="2"/>
      </rPr>
      <t>como apoyo logístico</t>
    </r>
    <r>
      <rPr>
        <b/>
        <sz val="9"/>
        <color indexed="64"/>
        <rFont val="Arial"/>
        <family val="2"/>
      </rPr>
      <t xml:space="preserve"> </t>
    </r>
    <r>
      <rPr>
        <sz val="9"/>
        <color indexed="64"/>
        <rFont val="Arial"/>
        <family val="2"/>
      </rPr>
      <t>para cubrir el  los gastos de desayuno y  almuerzo en la segunda semana del curso</t>
    </r>
    <r>
      <rPr>
        <b/>
        <sz val="9"/>
        <color indexed="64"/>
        <rFont val="Arial"/>
        <family val="2"/>
      </rPr>
      <t xml:space="preserve"> “Agricultura Orgánica”</t>
    </r>
    <r>
      <rPr>
        <sz val="9"/>
        <color indexed="64"/>
        <rFont val="Arial"/>
        <family val="2"/>
      </rPr>
      <t>, el cual será realizado en Los Rios, Provincia de Bahouco, desde el 07 y 08 de abril/17, a realizarse en el Club Las Viñas, s/solicitud,presupuestos y documentación anexas. Cheque sujeto a liquidación.</t>
    </r>
  </si>
  <si>
    <r>
      <t xml:space="preserve">PONTIFICIA UNIVERSIDAD CATOLICA MADRE Y MAESTRA,  </t>
    </r>
    <r>
      <rPr>
        <sz val="9"/>
        <color indexed="64"/>
        <rFont val="Arial"/>
        <family val="2"/>
      </rPr>
      <t>por concepto de pago del 9no. desembolso como aporte del CONIAF en la realización de Maestría en “Dirección de Proyectos” a</t>
    </r>
    <r>
      <rPr>
        <sz val="9"/>
        <color rgb="FFFF0000"/>
        <rFont val="Arial"/>
        <family val="2"/>
      </rPr>
      <t xml:space="preserve"> </t>
    </r>
    <r>
      <rPr>
        <b/>
        <sz val="9"/>
        <color rgb="FFFF0000"/>
        <rFont val="Arial"/>
        <family val="2"/>
      </rPr>
      <t>Mistral Valenzuela Mateo</t>
    </r>
    <r>
      <rPr>
        <sz val="9"/>
        <color indexed="64"/>
        <rFont val="Arial"/>
        <family val="2"/>
      </rPr>
      <t>, matrícula 2016-5790, s/contrato No.018-2016</t>
    </r>
  </si>
  <si>
    <r>
      <t xml:space="preserve">SEGUROS UNIVERSAL.  </t>
    </r>
    <r>
      <rPr>
        <sz val="9"/>
        <color indexed="64"/>
        <rFont val="Arial"/>
        <family val="2"/>
      </rPr>
      <t>Pago del 30% de la factura #2356800,  por servicios de renovación seguro de la póliza No. AU-186224 de seguro del vehículo Jeep Hyundai Tucson 2016, placa G-356599, chasis KMHJ2813BGU078475 propiedad del Sr. Henry Alberto Guerrero Pichardo, Encargado de la Depto. Agricultura Competitiva, de nuestra institución, del 23/04/2017 al 23/04/2018</t>
    </r>
  </si>
  <si>
    <r>
      <rPr>
        <b/>
        <sz val="9"/>
        <color indexed="64"/>
        <rFont val="Arial"/>
        <family val="2"/>
      </rPr>
      <t>COLECTOR DE IMPUESTOS INTERNOS</t>
    </r>
    <r>
      <rPr>
        <sz val="9"/>
        <color indexed="64"/>
        <rFont val="Arial"/>
        <family val="2"/>
      </rPr>
      <t>. Pago retenciones por servicios profesionales,otros servicios a proveedores del estado y otras retenciones, correspondiente al mes de marzo/17.</t>
    </r>
  </si>
  <si>
    <r>
      <t>COLECTOR DE IMPUESTOS INTERNOS</t>
    </r>
    <r>
      <rPr>
        <sz val="9"/>
        <color indexed="64"/>
        <rFont val="Arial"/>
        <family val="2"/>
      </rPr>
      <t>. Pago retencion de ITBIS, correspondiente al mes de marzo/16.</t>
    </r>
  </si>
  <si>
    <r>
      <t xml:space="preserve">ANAFRANC  DE LOS SANTOS ARIAS, </t>
    </r>
    <r>
      <rPr>
        <sz val="9"/>
        <color indexed="64"/>
        <rFont val="Arial"/>
        <family val="2"/>
      </rPr>
      <t>Auxiliar Administrativo I,</t>
    </r>
    <r>
      <rPr>
        <b/>
        <sz val="9"/>
        <color indexed="64"/>
        <rFont val="Arial"/>
        <family val="2"/>
      </rPr>
      <t xml:space="preserve"> </t>
    </r>
    <r>
      <rPr>
        <sz val="9"/>
        <color indexed="64"/>
        <rFont val="Arial"/>
        <family val="2"/>
      </rPr>
      <t>reposición de fondo de caja chica, del comprobante #6897 al #6934, en fecha del 13 de marzo hasta el 10 de abril del 2017</t>
    </r>
  </si>
  <si>
    <r>
      <t>AUTOCENTRO NAVARRO, SRL.</t>
    </r>
    <r>
      <rPr>
        <sz val="9"/>
        <color indexed="64"/>
        <rFont val="Arial"/>
        <family val="2"/>
      </rPr>
      <t xml:space="preserve"> Pago por instalación de laminado al vehículo tipo Jeep Nissan Qashqai, año 2017, placa G-387754, asignado a Henry Alberto Guerrero Pichardo, Encargado del Departamento de Agricultura de nuestra institución, según cotización #41594 d/f 11/04/17 </t>
    </r>
  </si>
  <si>
    <r>
      <t>AGROPECUARIA INTERNACIONAL, SRL.</t>
    </r>
    <r>
      <rPr>
        <sz val="9"/>
        <color indexed="64"/>
        <rFont val="Arial"/>
        <family val="2"/>
      </rPr>
      <t xml:space="preserve"> Pago p/publicidad en la revista “Difusión Agropecuaria Internacional”, Edicion 37va., No.01, año 2017, para publicar varios artículos sobre las actividades del Sector Agropecuario donde se destacan los aportes y trabajos realizados por el CONIAF en diferentes proyectos de investigación y realizados por nuestra institución, en las páginas 16,17,18,19,20,21,22 y 23, s/factura # 00033 d/f 10/04/2017 </t>
    </r>
  </si>
  <si>
    <r>
      <t>COLECTOR DE IMPUESTOS INTERNOS</t>
    </r>
    <r>
      <rPr>
        <sz val="9"/>
        <color indexed="64"/>
        <rFont val="Arial"/>
        <family val="2"/>
      </rPr>
      <t xml:space="preserve">. Pago retención Impuestos sobre la Renta del empleado </t>
    </r>
    <r>
      <rPr>
        <b/>
        <sz val="9"/>
        <color rgb="FFFF0000"/>
        <rFont val="Arial"/>
        <family val="2"/>
      </rPr>
      <t>Carlos Manuel Antonio Sanquintin Beras</t>
    </r>
    <r>
      <rPr>
        <sz val="9"/>
        <color indexed="64"/>
        <rFont val="Arial"/>
        <family val="2"/>
      </rPr>
      <t>, Asessor de la Dirección Ejecutiva de esta institución, correspondiente al mes de febrero/17</t>
    </r>
  </si>
  <si>
    <r>
      <t>ANGEL FERNANDO PEGUERO AGRAMONTE,</t>
    </r>
    <r>
      <rPr>
        <sz val="9"/>
        <color indexed="64"/>
        <rFont val="Arial"/>
        <family val="2"/>
      </rPr>
      <t xml:space="preserve">chofer mensajero externo, como apoyo para gastos en la reparación de su vehículo </t>
    </r>
  </si>
  <si>
    <r>
      <t>CLAUDIO ANTONIO PEREZ SENA.</t>
    </r>
    <r>
      <rPr>
        <sz val="9"/>
        <color indexed="64"/>
        <rFont val="Arial"/>
        <family val="2"/>
      </rPr>
      <t xml:space="preserve"> Por servicios de preparación de  desayuno, almuerzos y refrigerio para cuatrocientos (400) personas, para el curso taller “</t>
    </r>
    <r>
      <rPr>
        <b/>
        <sz val="9"/>
        <color indexed="64"/>
        <rFont val="Arial"/>
        <family val="2"/>
      </rPr>
      <t>Manejo Tecnológico en Cultivos de Musáceas</t>
    </r>
    <r>
      <rPr>
        <sz val="9"/>
        <color indexed="64"/>
        <rFont val="Arial"/>
        <family val="2"/>
      </rPr>
      <t xml:space="preserve">”, a realizarse en el Distrito Municipal del Limón, Provincia Independencia, en fecha 27 y 28 de abril 2017, s/cotización #001 d/f 07/04/17 </t>
    </r>
  </si>
  <si>
    <r>
      <t>EYMI YUDESKY DE JESUS ABREU,</t>
    </r>
    <r>
      <rPr>
        <sz val="9"/>
        <color indexed="64"/>
        <rFont val="Arial"/>
        <family val="2"/>
      </rPr>
      <t>Transferida temporalmente como Técnico del Depto. de Capacitación y Difusión de Tecnologías de la institución,</t>
    </r>
    <r>
      <rPr>
        <b/>
        <sz val="9"/>
        <color indexed="64"/>
        <rFont val="Arial"/>
        <family val="2"/>
      </rPr>
      <t xml:space="preserve"> </t>
    </r>
    <r>
      <rPr>
        <sz val="9"/>
        <color indexed="64"/>
        <rFont val="Arial"/>
        <family val="2"/>
      </rPr>
      <t>como apoyo logístico</t>
    </r>
    <r>
      <rPr>
        <b/>
        <sz val="9"/>
        <color indexed="64"/>
        <rFont val="Arial"/>
        <family val="2"/>
      </rPr>
      <t xml:space="preserve"> </t>
    </r>
    <r>
      <rPr>
        <sz val="9"/>
        <color indexed="64"/>
        <rFont val="Arial"/>
        <family val="2"/>
      </rPr>
      <t>para cubrir el 50% de los gastos de Desayuno y Almuerzo en el curso</t>
    </r>
    <r>
      <rPr>
        <b/>
        <sz val="9"/>
        <color indexed="64"/>
        <rFont val="Arial"/>
        <family val="2"/>
      </rPr>
      <t xml:space="preserve"> “Agricultura Orgánica”</t>
    </r>
    <r>
      <rPr>
        <sz val="9"/>
        <color indexed="64"/>
        <rFont val="Arial"/>
        <family val="2"/>
      </rPr>
      <t>, el cual será realizado en Galvan, Provincia de Bahouco, en fecha 28 y 29 de abril/17, a realizarse en ITES-POVEDA</t>
    </r>
  </si>
  <si>
    <r>
      <t xml:space="preserve">EYMI YUDESKY DE JESUS ABREU, Cédula De Identidad No. 026-0125476-2, </t>
    </r>
    <r>
      <rPr>
        <sz val="9"/>
        <color indexed="64"/>
        <rFont val="Arial"/>
        <family val="2"/>
      </rPr>
      <t>Transferida temporalmente como Técnico del Depto. de Capacitación y Difusión de Tecnologías de la institución,</t>
    </r>
    <r>
      <rPr>
        <b/>
        <sz val="9"/>
        <color indexed="64"/>
        <rFont val="Arial"/>
        <family val="2"/>
      </rPr>
      <t xml:space="preserve"> </t>
    </r>
    <r>
      <rPr>
        <sz val="9"/>
        <color indexed="64"/>
        <rFont val="Arial"/>
        <family val="2"/>
      </rPr>
      <t>como apoyo logístico</t>
    </r>
    <r>
      <rPr>
        <b/>
        <sz val="9"/>
        <color indexed="64"/>
        <rFont val="Arial"/>
        <family val="2"/>
      </rPr>
      <t xml:space="preserve"> </t>
    </r>
    <r>
      <rPr>
        <sz val="9"/>
        <color indexed="64"/>
        <rFont val="Arial"/>
        <family val="2"/>
      </rPr>
      <t>para cubrir el 50% de los gastos de Desayuno, Almuerzo y el pago completo de combustible y materiales de práctica en el curso</t>
    </r>
    <r>
      <rPr>
        <b/>
        <sz val="9"/>
        <color indexed="64"/>
        <rFont val="Arial"/>
        <family val="2"/>
      </rPr>
      <t xml:space="preserve"> </t>
    </r>
    <r>
      <rPr>
        <sz val="9"/>
        <color indexed="64"/>
        <rFont val="Arial"/>
        <family val="2"/>
      </rPr>
      <t>de</t>
    </r>
    <r>
      <rPr>
        <b/>
        <sz val="9"/>
        <color indexed="64"/>
        <rFont val="Arial"/>
        <family val="2"/>
      </rPr>
      <t xml:space="preserve"> “Produccion y Manejo sostenible de Ovinos y Caprinos”</t>
    </r>
    <r>
      <rPr>
        <sz val="9"/>
        <color indexed="64"/>
        <rFont val="Arial"/>
        <family val="2"/>
      </rPr>
      <t>, el cual será realizado en  Cumayasa, Prov. Romana, iniciando el 5 de mayo y concluye el 27 del mismo mes</t>
    </r>
  </si>
  <si>
    <t>DEPOSITOS</t>
  </si>
  <si>
    <r>
      <t xml:space="preserve">SEGUROS UNIVERSAL. </t>
    </r>
    <r>
      <rPr>
        <sz val="9"/>
        <color indexed="64"/>
        <rFont val="Arial"/>
        <family val="2"/>
      </rPr>
      <t>Pago servicios de renovación 30% de la factura No.575781 d/f  24/03/17 de la póliza de seguro AU-181493 del vehículo marca Nissan modelo Frontier, año 2005, placa No. L193794, chasis JN1CJUD22Z0068887, del 12/05/17 al 12/05/118, como aporte del CONIAF, propiedad de José Antonio Rafael Nova Vásquez, Encargado Depto. Protección al Medio Ambiente y Recursos Naturales de nuestra institución</t>
    </r>
  </si>
  <si>
    <r>
      <t xml:space="preserve">SEGUROS SURA, S. A.  </t>
    </r>
    <r>
      <rPr>
        <sz val="9"/>
        <color indexed="64"/>
        <rFont val="Arial"/>
        <family val="2"/>
      </rPr>
      <t>Pago del 30% de la factura #255526 d/f 27/04/17, por renovación de la póliza AUTO-85898 del vehículo marca Camioneta Nissan Frontier, año 2005, placa L-193792, chasis JN1CJUD2270068874, propiedad del Sr. Alejandro Gomez Mejia, Encargado de la Depto. Planificación y Desarrollo, de nuestra institución, del 27/04/2017 al 27/04/2018, como aporte del CONIAF</t>
    </r>
  </si>
  <si>
    <t>Balance inicial al 01 de mayo  2017</t>
  </si>
  <si>
    <r>
      <t>JOSE DE LOS ANGELES CEPEDA UREÑA, Enc</t>
    </r>
    <r>
      <rPr>
        <sz val="9"/>
        <color indexed="64"/>
        <rFont val="Arial"/>
        <family val="2"/>
      </rPr>
      <t xml:space="preserve">. </t>
    </r>
    <r>
      <rPr>
        <b/>
        <sz val="9"/>
        <color indexed="64"/>
        <rFont val="Arial"/>
        <family val="2"/>
      </rPr>
      <t xml:space="preserve">Depto. Acceso a las Ciencias Modernas, </t>
    </r>
    <r>
      <rPr>
        <sz val="9"/>
        <color indexed="64"/>
        <rFont val="Arial"/>
        <family val="2"/>
      </rPr>
      <t>p/cubrir apoyo logístico p/gastos de almuerzo y refrigerio en la realización del curso sobre “</t>
    </r>
    <r>
      <rPr>
        <b/>
        <sz val="9"/>
        <color indexed="64"/>
        <rFont val="Arial"/>
        <family val="2"/>
      </rPr>
      <t>Actualización en</t>
    </r>
    <r>
      <rPr>
        <sz val="9"/>
        <color indexed="64"/>
        <rFont val="Arial"/>
        <family val="2"/>
      </rPr>
      <t xml:space="preserve"> </t>
    </r>
    <r>
      <rPr>
        <b/>
        <sz val="9"/>
        <color indexed="64"/>
        <rFont val="Arial"/>
        <family val="2"/>
      </rPr>
      <t>Producción de Arroz</t>
    </r>
    <r>
      <rPr>
        <sz val="9"/>
        <color indexed="64"/>
        <rFont val="Arial"/>
        <family val="2"/>
      </rPr>
      <t>”</t>
    </r>
    <r>
      <rPr>
        <b/>
        <sz val="9"/>
        <color indexed="64"/>
        <rFont val="Arial"/>
        <family val="2"/>
      </rPr>
      <t>,</t>
    </r>
    <r>
      <rPr>
        <sz val="9"/>
        <color indexed="64"/>
        <rFont val="Arial"/>
        <family val="2"/>
      </rPr>
      <t xml:space="preserve"> a realizarse en fecha 13 de mayo/17, en El Factor, Provincia maria Trinidad Sánchez, s/solicitud, presupuesto y documentación.</t>
    </r>
  </si>
  <si>
    <t>MAYO 2017</t>
  </si>
  <si>
    <r>
      <t xml:space="preserve">EYMI YUDESKY DE JESUS ABREU, </t>
    </r>
    <r>
      <rPr>
        <sz val="9"/>
        <color indexed="64"/>
        <rFont val="Arial"/>
        <family val="2"/>
      </rPr>
      <t>Transferida temporalmente como Técnico del Depto. de Capacitación y Difusión de Tecnologías de la institución,</t>
    </r>
    <r>
      <rPr>
        <b/>
        <sz val="9"/>
        <color indexed="64"/>
        <rFont val="Arial"/>
        <family val="2"/>
      </rPr>
      <t xml:space="preserve"> </t>
    </r>
    <r>
      <rPr>
        <sz val="9"/>
        <color indexed="64"/>
        <rFont val="Arial"/>
        <family val="2"/>
      </rPr>
      <t>como apoyo logístico</t>
    </r>
    <r>
      <rPr>
        <b/>
        <sz val="9"/>
        <color indexed="64"/>
        <rFont val="Arial"/>
        <family val="2"/>
      </rPr>
      <t xml:space="preserve"> </t>
    </r>
    <r>
      <rPr>
        <sz val="9"/>
        <color indexed="64"/>
        <rFont val="Arial"/>
        <family val="2"/>
      </rPr>
      <t>para cubrir el 25% de los gastos de Desayuno y Almuerzo en el curso</t>
    </r>
    <r>
      <rPr>
        <b/>
        <sz val="9"/>
        <color indexed="64"/>
        <rFont val="Arial"/>
        <family val="2"/>
      </rPr>
      <t xml:space="preserve"> </t>
    </r>
    <r>
      <rPr>
        <sz val="9"/>
        <color indexed="64"/>
        <rFont val="Arial"/>
        <family val="2"/>
      </rPr>
      <t>de</t>
    </r>
    <r>
      <rPr>
        <b/>
        <sz val="9"/>
        <color indexed="64"/>
        <rFont val="Arial"/>
        <family val="2"/>
      </rPr>
      <t xml:space="preserve"> “Agricultura Orgánica”</t>
    </r>
    <r>
      <rPr>
        <sz val="9"/>
        <color indexed="64"/>
        <rFont val="Arial"/>
        <family val="2"/>
      </rPr>
      <t>, el cual será realizado en Neyba, Local Junta Regantes, en fecha 5 y 6 de mayo/17</t>
    </r>
  </si>
  <si>
    <r>
      <rPr>
        <b/>
        <sz val="9"/>
        <color indexed="64"/>
        <rFont val="Arial"/>
        <family val="2"/>
      </rPr>
      <t>ERIDANIA DEL VILLAR DE LOS SANTOS</t>
    </r>
    <r>
      <rPr>
        <sz val="9"/>
        <color indexed="64"/>
        <rFont val="Arial"/>
        <family val="2"/>
      </rPr>
      <t>.Compensación por gastos de alimentación a personal administrativo de la institución, correspondiente mayo/17</t>
    </r>
  </si>
  <si>
    <t>TRNASF.0018</t>
  </si>
  <si>
    <t>TRNASF.0019</t>
  </si>
  <si>
    <t>TRNASF.0020</t>
  </si>
  <si>
    <t>TRNASF.0021</t>
  </si>
  <si>
    <r>
      <t xml:space="preserve">RD$52,162.00  (US$1,100.00 a una tasa de RD$47.42) a nombre de </t>
    </r>
    <r>
      <rPr>
        <b/>
        <sz val="9"/>
        <color rgb="FFFF0000"/>
        <rFont val="Arial"/>
        <family val="2"/>
      </rPr>
      <t>JOSE MIGUEL GARCIA PEÑA</t>
    </r>
    <r>
      <rPr>
        <b/>
        <sz val="9"/>
        <color indexed="64"/>
        <rFont val="Arial"/>
        <family val="2"/>
      </rPr>
      <t>, 35vo. desembolso para cubrir manutención, como aporte de CONIAF en estadía estudios de Doctorado en “Biología” en la Universidad de Puerto Rico, Río Piedra, según contrato 035-2014</t>
    </r>
  </si>
  <si>
    <r>
      <t>RD$61,646.00 (U$1,300.00 a una tasa de RD$47.42) a  favor de</t>
    </r>
    <r>
      <rPr>
        <b/>
        <sz val="9"/>
        <color rgb="FFFF0000"/>
        <rFont val="Arial"/>
        <family val="2"/>
      </rPr>
      <t xml:space="preserve"> PAULA VIRGINIA PEREZ PEREZ.</t>
    </r>
    <r>
      <rPr>
        <b/>
        <sz val="9"/>
        <color indexed="64"/>
        <rFont val="Arial"/>
        <family val="2"/>
      </rPr>
      <t xml:space="preserve"> 36vo. desembolso como aporte del CONIAF para cubrir manutencion en estudios en el Programa de Doctorado en Empaque, Universidad de Michigan State, EE.UU, s/contrato 029-2014</t>
    </r>
  </si>
  <si>
    <t>Pago cuota seguro médico Francisco Morel Correspondiente al mes de Mayo 2017.</t>
  </si>
  <si>
    <t>Cancelacion certificado financiero 402-01-314-000774-0 del Banco de Reservas</t>
  </si>
  <si>
    <t>Apertura certificado financiero Banco de Reservas</t>
  </si>
  <si>
    <t>CERTIFICADO</t>
  </si>
  <si>
    <r>
      <t xml:space="preserve">UNIVERSIDAD ISA,  </t>
    </r>
    <r>
      <rPr>
        <sz val="9"/>
        <color indexed="64"/>
        <rFont val="Arial"/>
        <family val="2"/>
      </rPr>
      <t>por compra de madera de pino para el proyecto “Evaluación de Secador Solar tipo Martínez Pinillos para Madera en el Proyecto Celestina, República Dominicana” la cual sera utilizada en pruebas para la finalizacion del proyecto,s/contrato No.008-2014</t>
    </r>
  </si>
  <si>
    <r>
      <t>COLECTOR DE IMPUESTOS INTERNOS</t>
    </r>
    <r>
      <rPr>
        <sz val="9"/>
        <color indexed="64"/>
        <rFont val="Arial"/>
        <family val="2"/>
      </rPr>
      <t>. Pago retenciones por servicios profesionales,otros servicios a proveedores del estado y otras retenciones, correspondiente al mes de abril/17</t>
    </r>
  </si>
  <si>
    <r>
      <t>COLECTOR DE IMPUESTOS INTERNOS</t>
    </r>
    <r>
      <rPr>
        <sz val="9"/>
        <color indexed="64"/>
        <rFont val="Arial"/>
        <family val="2"/>
      </rPr>
      <t>. Pago retencion de ITBIS, correspondiente al mes de abril/17.</t>
    </r>
  </si>
  <si>
    <t>TRNASF.0022</t>
  </si>
  <si>
    <r>
      <t xml:space="preserve">ANGELA MARIEL SANTOS LITHGOW. </t>
    </r>
    <r>
      <rPr>
        <sz val="9"/>
        <color indexed="64"/>
        <rFont val="Arial"/>
        <family val="2"/>
      </rPr>
      <t xml:space="preserve"> Pago para compra de obsequios y brindis en la conmemoración del Día de las Madres</t>
    </r>
  </si>
  <si>
    <r>
      <t xml:space="preserve">JOSE BIENVENIDO CARVAJAL MEDINA, </t>
    </r>
    <r>
      <rPr>
        <sz val="9"/>
        <color indexed="64"/>
        <rFont val="Arial"/>
        <family val="2"/>
      </rPr>
      <t>Analista del Depto. Producción Animal,</t>
    </r>
    <r>
      <rPr>
        <b/>
        <sz val="9"/>
        <color indexed="64"/>
        <rFont val="Arial"/>
        <family val="2"/>
      </rPr>
      <t xml:space="preserve"> </t>
    </r>
    <r>
      <rPr>
        <sz val="9"/>
        <color indexed="64"/>
        <rFont val="Arial"/>
        <family val="2"/>
      </rPr>
      <t>como apoyo logístico</t>
    </r>
    <r>
      <rPr>
        <b/>
        <sz val="9"/>
        <color indexed="64"/>
        <rFont val="Arial"/>
        <family val="2"/>
      </rPr>
      <t xml:space="preserve"> </t>
    </r>
    <r>
      <rPr>
        <sz val="9"/>
        <color indexed="64"/>
        <rFont val="Arial"/>
        <family val="2"/>
      </rPr>
      <t>para cubrir el 50% restante en gastos de desayuno, almuerzo y refrigerio en el curso</t>
    </r>
    <r>
      <rPr>
        <b/>
        <sz val="9"/>
        <color indexed="64"/>
        <rFont val="Arial"/>
        <family val="2"/>
      </rPr>
      <t xml:space="preserve"> </t>
    </r>
    <r>
      <rPr>
        <sz val="9"/>
        <color indexed="64"/>
        <rFont val="Arial"/>
        <family val="2"/>
      </rPr>
      <t>de</t>
    </r>
    <r>
      <rPr>
        <b/>
        <sz val="9"/>
        <color indexed="64"/>
        <rFont val="Arial"/>
        <family val="2"/>
      </rPr>
      <t xml:space="preserve"> “Producción y Manejo sostenible de Ovinos y Caprinos”</t>
    </r>
    <r>
      <rPr>
        <sz val="9"/>
        <color indexed="64"/>
        <rFont val="Arial"/>
        <family val="2"/>
      </rPr>
      <t>, el cual será realizado en  Cumayasa, Prov. Romana, el cual concluye el 27 de mayo</t>
    </r>
  </si>
  <si>
    <r>
      <t xml:space="preserve">MARITZA VALLEJO, </t>
    </r>
    <r>
      <rPr>
        <sz val="9"/>
        <color indexed="64"/>
        <rFont val="Arial"/>
        <family val="2"/>
      </rPr>
      <t xml:space="preserve">Por servicios de preparación de refrigerios y almuerzos para cuarenta (40) personas, en la realización del curso </t>
    </r>
    <r>
      <rPr>
        <b/>
        <sz val="9"/>
        <color indexed="64"/>
        <rFont val="Arial"/>
        <family val="2"/>
      </rPr>
      <t>“Manejo  Tecnológico y Comercialización de la Pitahaya”,</t>
    </r>
    <r>
      <rPr>
        <sz val="9"/>
        <color indexed="64"/>
        <rFont val="Arial"/>
        <family val="2"/>
      </rPr>
      <t xml:space="preserve">  a realizarse el día 27 de mayo/17, en Municipio de Azua</t>
    </r>
  </si>
  <si>
    <t>Intereses ganados sobre certificados financieros mayo-2017</t>
  </si>
  <si>
    <r>
      <t xml:space="preserve">RD$23,240.70 (US$490.00 a una tasa de RD$47.43) a nombre de </t>
    </r>
    <r>
      <rPr>
        <b/>
        <sz val="9"/>
        <color indexed="64"/>
        <rFont val="Arial"/>
        <family val="2"/>
      </rPr>
      <t>ASOCIACION DOMINICANA DE INGENERIOS, AGRONOMOS, INC.(ADIA).</t>
    </r>
    <r>
      <rPr>
        <sz val="9"/>
        <color indexed="64"/>
        <rFont val="Arial"/>
        <family val="2"/>
      </rPr>
      <t xml:space="preserve"> Pago para la participación del Director Ejecutivo de nuestra institución, en el “V Convención Internacional Iberoamericana de Cooperativismo” y “IV Convención Internacional del Cooperativismo Agropecuario”, a realizarse del jueves 18 al sábado 20 de mayo/2017, en el Hotel Meliá Caribe-Tropical, Bávaro</t>
    </r>
  </si>
  <si>
    <r>
      <t xml:space="preserve">RD$59,275.00 (U$1,250.00 a una tasa de RD 47.42) a nombre de </t>
    </r>
    <r>
      <rPr>
        <b/>
        <sz val="9"/>
        <color rgb="FFFF0000"/>
        <rFont val="Arial"/>
        <family val="2"/>
      </rPr>
      <t>FELIPE ELMY ERNESTO PEGUERO PÉREZ</t>
    </r>
    <r>
      <rPr>
        <b/>
        <sz val="9"/>
        <color indexed="64"/>
        <rFont val="Arial"/>
        <family val="2"/>
      </rPr>
      <t xml:space="preserve">, como 34vo. desembolso para cubrir manutencion en la realización de estudios de Doctorado en Economía Agrícola, en la Universidad de Luisiana, Estados Unidos, según contrato 045-14 </t>
    </r>
  </si>
  <si>
    <r>
      <t xml:space="preserve">RD$18,968.00 (US$400.00 a una tasa de RD$47.42) a nombre de </t>
    </r>
    <r>
      <rPr>
        <b/>
        <sz val="9"/>
        <color rgb="FFFF0000"/>
        <rFont val="Arial"/>
        <family val="2"/>
      </rPr>
      <t>JENNY ROSA ELVIRA RODRIGUEZ JIMENEZ.</t>
    </r>
    <r>
      <rPr>
        <b/>
        <sz val="9"/>
        <color indexed="64"/>
        <rFont val="Arial"/>
        <family val="2"/>
      </rPr>
      <t xml:space="preserve"> 35vo. desembolso para cubrir manutención como aporte de CONIAF por estadia en estudios de Doctorado en “Ciencias con Acentuación en Alimentos” en la Universidad Autónoma de Nuevo León, México, según contrato 031-2014</t>
    </r>
  </si>
  <si>
    <r>
      <t>RD$37,800.00 (€700.00 a una tasa de RD$54.00) a nombre de</t>
    </r>
    <r>
      <rPr>
        <b/>
        <sz val="9"/>
        <color rgb="FFFF0000"/>
        <rFont val="Arial"/>
        <family val="2"/>
      </rPr>
      <t xml:space="preserve"> LILIAN GREGORINA TEJEDAD TEJEDA</t>
    </r>
    <r>
      <rPr>
        <b/>
        <sz val="9"/>
        <color indexed="64"/>
        <rFont val="Arial"/>
        <family val="2"/>
      </rPr>
      <t>. 2do. y último desembolso para cubrir vuelo de regreso a República Dominicana como aporte de CONIAF por estudios de Maestría en “Periodismo Digital” en la Universidad de Antonio de Nebrija, España, s/contrato 030-2016</t>
    </r>
  </si>
  <si>
    <r>
      <t>HENRY ALBERTO GUERRERO PICHARDO, Enc</t>
    </r>
    <r>
      <rPr>
        <sz val="9"/>
        <color indexed="64"/>
        <rFont val="Arial"/>
        <family val="2"/>
      </rPr>
      <t xml:space="preserve">. </t>
    </r>
    <r>
      <rPr>
        <b/>
        <sz val="9"/>
        <color indexed="64"/>
        <rFont val="Arial"/>
        <family val="2"/>
      </rPr>
      <t xml:space="preserve">Departamento Agricultura Competitiva,  </t>
    </r>
    <r>
      <rPr>
        <sz val="9"/>
        <color indexed="64"/>
        <rFont val="Arial"/>
        <family val="2"/>
      </rPr>
      <t xml:space="preserve">para cubrir apoyo logístico en gastos de refrigerio y almuerzo para cuarenta (40) personas en la realización del curso </t>
    </r>
    <r>
      <rPr>
        <b/>
        <sz val="9"/>
        <color indexed="64"/>
        <rFont val="Arial"/>
        <family val="2"/>
      </rPr>
      <t>“Manejo Tecnológico y Comercialización de la Pitahaya”,</t>
    </r>
    <r>
      <rPr>
        <sz val="9"/>
        <color indexed="64"/>
        <rFont val="Arial"/>
        <family val="2"/>
      </rPr>
      <t xml:space="preserve"> a realizarse el día 26 de mayo/17, en Municipio Los Toros, Provincia Azua</t>
    </r>
  </si>
  <si>
    <r>
      <t>RD$23,715.00  (US$500.00 a una tasa de RD$47.43) a nombre de</t>
    </r>
    <r>
      <rPr>
        <b/>
        <sz val="9"/>
        <color rgb="FFFF0000"/>
        <rFont val="Arial"/>
        <family val="2"/>
      </rPr>
      <t xml:space="preserve"> RAMON AMERICO FERMIN PEREZ</t>
    </r>
    <r>
      <rPr>
        <b/>
        <sz val="9"/>
        <color indexed="64"/>
        <rFont val="Arial"/>
        <family val="2"/>
      </rPr>
      <t>. 30vo. y último desembolso correspondiente al 5to. de la adenda, como aporte de CONIAF para cubrir pasaje de regreso al país, el cual cursó</t>
    </r>
    <r>
      <rPr>
        <b/>
        <u/>
        <sz val="9"/>
        <color indexed="64"/>
        <rFont val="Arial"/>
        <family val="2"/>
      </rPr>
      <t xml:space="preserve"> </t>
    </r>
    <r>
      <rPr>
        <b/>
        <sz val="9"/>
        <color indexed="64"/>
        <rFont val="Arial"/>
        <family val="2"/>
      </rPr>
      <t xml:space="preserve">estudios de Maestría en “Agronomía”, en la Universidad de Puerto Rico, Mayaguez, Puerto Rico, s/contrato No.096/2013, Adenda no.004/2014, Adenda 028/2015 </t>
    </r>
  </si>
  <si>
    <r>
      <t>RD$36,291.60 (US$765.00 a una tasa de RD$47.44 x 1) a favor de</t>
    </r>
    <r>
      <rPr>
        <b/>
        <sz val="9"/>
        <color indexed="64"/>
        <rFont val="Arial"/>
        <family val="2"/>
      </rPr>
      <t xml:space="preserve"> PONTIFICIA UNIVERSIDAD CATOLICA MADRE Y MAESTRA,  </t>
    </r>
    <r>
      <rPr>
        <sz val="9"/>
        <color indexed="64"/>
        <rFont val="Arial"/>
        <family val="2"/>
      </rPr>
      <t xml:space="preserve">por concepto de pago del 10mo. desembolso como aporte del CONIAF en la realización de Maestría en “Dirección de Proyectos” a </t>
    </r>
    <r>
      <rPr>
        <b/>
        <sz val="9"/>
        <color rgb="FFFF0000"/>
        <rFont val="Arial"/>
        <family val="2"/>
      </rPr>
      <t>Mistral Valenzuela Mateo</t>
    </r>
    <r>
      <rPr>
        <b/>
        <sz val="9"/>
        <color indexed="64"/>
        <rFont val="Arial"/>
        <family val="2"/>
      </rPr>
      <t>,</t>
    </r>
    <r>
      <rPr>
        <sz val="9"/>
        <color indexed="64"/>
        <rFont val="Arial"/>
        <family val="2"/>
      </rPr>
      <t xml:space="preserve"> matrícula 2016-5790, s/contrato No.018-2016</t>
    </r>
  </si>
  <si>
    <r>
      <t xml:space="preserve">RD$35,870.85 (US$765.00 a una tasa de RD$46.89 x 1) a favor de </t>
    </r>
    <r>
      <rPr>
        <b/>
        <sz val="9"/>
        <color rgb="FFFF0000"/>
        <rFont val="Arial"/>
        <family val="2"/>
      </rPr>
      <t>PONTIFICIA UNIVERSIDAD CATOLICA MADRE Y MAESTRA</t>
    </r>
    <r>
      <rPr>
        <b/>
        <sz val="9"/>
        <color indexed="64"/>
        <rFont val="Arial"/>
        <family val="2"/>
      </rPr>
      <t>,  por concepto de pago del 6to. desembolso como aporte del CONIAF en la realización de Maestría en “Dirección de Proyectos” a Mistral Valenzuela Mateo, matricula 2016-5790, s/contrato No.018-2016</t>
    </r>
  </si>
  <si>
    <r>
      <t xml:space="preserve">RD$36,108.00 (US$765.00 a una tasa de RD$47.20 x 1) a favor de </t>
    </r>
    <r>
      <rPr>
        <b/>
        <sz val="9"/>
        <color rgb="FFFF0000"/>
        <rFont val="Arial"/>
        <family val="2"/>
      </rPr>
      <t>PONTIFICIA UNIVERSIDAD CATOLICA MADRE Y MAESTRA</t>
    </r>
    <r>
      <rPr>
        <b/>
        <sz val="9"/>
        <color indexed="64"/>
        <rFont val="Arial"/>
        <family val="2"/>
      </rPr>
      <t xml:space="preserve">,  por concepto de pago del 7mo. desembolso como aporte del CONIAF en la realización de Maestría en “Dirección de Proyectos” a </t>
    </r>
    <r>
      <rPr>
        <b/>
        <sz val="9"/>
        <color rgb="FFFF0000"/>
        <rFont val="Arial"/>
        <family val="2"/>
      </rPr>
      <t>Mistral Valenzuela Mateo</t>
    </r>
    <r>
      <rPr>
        <b/>
        <sz val="9"/>
        <color indexed="64"/>
        <rFont val="Arial"/>
        <family val="2"/>
      </rPr>
      <t>, matrícula 2016-5790, s/contrato No.018-2016</t>
    </r>
  </si>
  <si>
    <r>
      <t>ERIDANIA DEL VILLAR DE LOS SANTOS.</t>
    </r>
    <r>
      <rPr>
        <sz val="9"/>
        <color indexed="64"/>
        <rFont val="Arial"/>
        <family val="2"/>
      </rPr>
      <t xml:space="preserve"> </t>
    </r>
    <r>
      <rPr>
        <b/>
        <sz val="9"/>
        <color indexed="64"/>
        <rFont val="Arial"/>
        <family val="2"/>
      </rPr>
      <t>Cédula de Identidad Electoral No.052-0013813-8,</t>
    </r>
    <r>
      <rPr>
        <sz val="9"/>
        <color indexed="64"/>
        <rFont val="Arial"/>
        <family val="2"/>
      </rPr>
      <t xml:space="preserve"> Pago por concepto de aporte para ayuda, correspondiente marzo/17, s/documentación anexa. </t>
    </r>
  </si>
  <si>
    <r>
      <rPr>
        <b/>
        <sz val="9"/>
        <color indexed="64"/>
        <rFont val="Arial"/>
        <family val="2"/>
      </rPr>
      <t>ALEJANDRO GOMEZ MEJIA</t>
    </r>
    <r>
      <rPr>
        <sz val="9"/>
        <color indexed="64"/>
        <rFont val="Arial"/>
        <family val="2"/>
      </rPr>
      <t>, Cedula de Identidad No.001-0007066-3, Enc. Dpto. Planificación y Desarrollo, para ser utilizado en el evento titulado “Presente y Futuro del Sector Agropecuario Dominicano”, el cual será realizado el 09 de marzo del 2017, en la facultado de Economia de la UASD, según solicitud y documentación anexa. Cheque sujeto a liquidación con documentación en originales.</t>
    </r>
  </si>
  <si>
    <r>
      <t>ZOILA MERCEDES FERNANDEZ VASQUEZ.</t>
    </r>
    <r>
      <rPr>
        <sz val="9"/>
        <color indexed="64"/>
        <rFont val="Arial"/>
        <family val="2"/>
      </rPr>
      <t xml:space="preserve"> Por servicios de preparación de picadera para doscientas (200) personas, para el evento titulado “Presente y Futuro del Sector Agropecuario Dominicano”, a realizarse en la Facultad de Economia de la UASD, en fecha 09/03/17, según cotizacion #121 d/f 08/03/17 y documentación  anexa. </t>
    </r>
  </si>
  <si>
    <t>TRANSF.0024</t>
  </si>
  <si>
    <t>TRANSF.0023</t>
  </si>
  <si>
    <t>TRANSF.0025</t>
  </si>
  <si>
    <r>
      <t xml:space="preserve">FOTO MOVIL INDUSTRIAL, SRL. </t>
    </r>
    <r>
      <rPr>
        <sz val="9"/>
        <color indexed="64"/>
        <rFont val="Arial"/>
        <family val="2"/>
      </rPr>
      <t>Por confección del arte y diseño de veintinueve (29) Carnets en impresión laminados para los empleados de nuestra institución, s/cotización No.441036 d/f 27/03/17 y s/factura No.478 d/f 03/05/17</t>
    </r>
  </si>
  <si>
    <r>
      <t xml:space="preserve">RD$4,744.00 (US$100.00 a una tasa de RD$47.44) a nombre de </t>
    </r>
    <r>
      <rPr>
        <b/>
        <sz val="9"/>
        <color indexed="64"/>
        <rFont val="Arial"/>
        <family val="2"/>
      </rPr>
      <t>ASOCIACION DOMINICANA DE INGENERIOS, AGRONOMOS, INC.(ADIA).</t>
    </r>
    <r>
      <rPr>
        <sz val="9"/>
        <color indexed="64"/>
        <rFont val="Arial"/>
        <family val="2"/>
      </rPr>
      <t xml:space="preserve"> Por completivo de la transferencia #24 d/f 16/05/17, para la participación del Director Ejecutivo de nuestra institución, en el “V Convención Internacional Iberoamericana de Cooperativismo” y “IV Convención Internacional del Cooperativismo Agropecuario”, a realizarse del jueves 18 al sábado 20 de mayo/2017, en el Hotel Meliá Caribe-Tropical, Bávaro, según solicitud y documentación anexa.</t>
    </r>
  </si>
  <si>
    <r>
      <t xml:space="preserve">NICLA MARIEL VALERA CASTILLO, Cédula de Identidad 001-1161624-9, </t>
    </r>
    <r>
      <rPr>
        <sz val="9"/>
        <color indexed="64"/>
        <rFont val="Arial"/>
        <family val="2"/>
      </rPr>
      <t>Auxiliar Administrativo II,</t>
    </r>
    <r>
      <rPr>
        <b/>
        <sz val="9"/>
        <color indexed="64"/>
        <rFont val="Arial"/>
        <family val="2"/>
      </rPr>
      <t xml:space="preserve"> </t>
    </r>
    <r>
      <rPr>
        <sz val="9"/>
        <color indexed="64"/>
        <rFont val="Arial"/>
        <family val="2"/>
      </rPr>
      <t>reposición de fondo de caja chica, del comprobante #6935 al #6984, en fecha del 11 de abril hasta el 18 de mayo del 2017</t>
    </r>
  </si>
  <si>
    <r>
      <t xml:space="preserve">YUBERCA IBELISA CABRERA VARGAS, Cédula de identificación No. 046-0027424-7,  </t>
    </r>
    <r>
      <rPr>
        <sz val="9"/>
        <color indexed="64"/>
        <rFont val="Arial"/>
        <family val="2"/>
      </rPr>
      <t>pago de sueldo por realizar trabajo de recepción durante un mes, del 17 de abril al 18 de mayo/17</t>
    </r>
  </si>
  <si>
    <r>
      <t xml:space="preserve">SUPLIDORA THE LUISA GOURMET, </t>
    </r>
    <r>
      <rPr>
        <sz val="9"/>
        <color indexed="64"/>
        <rFont val="Arial"/>
        <family val="2"/>
      </rPr>
      <t xml:space="preserve">Por servicios de preparación de desayunos y almuerzos para cuarenta (40) personas, en la realización del curso </t>
    </r>
    <r>
      <rPr>
        <b/>
        <sz val="9"/>
        <color indexed="64"/>
        <rFont val="Arial"/>
        <family val="2"/>
      </rPr>
      <t>“Manejo  Tecnológico y Comercialización del Cultivo de la Pitahaya”,</t>
    </r>
    <r>
      <rPr>
        <sz val="9"/>
        <color indexed="64"/>
        <rFont val="Arial"/>
        <family val="2"/>
      </rPr>
      <t xml:space="preserve">  a realizarse el día 25 de mayo/17, en Municipio de Azua</t>
    </r>
  </si>
  <si>
    <r>
      <t>JOSE DE LOS ANGELES CEPEDA UREÑA, portador cédula No.001-0913409-8</t>
    </r>
    <r>
      <rPr>
        <sz val="9"/>
        <color indexed="64"/>
        <rFont val="Arial"/>
        <family val="2"/>
      </rPr>
      <t xml:space="preserve">, </t>
    </r>
    <r>
      <rPr>
        <b/>
        <sz val="9"/>
        <color indexed="64"/>
        <rFont val="Arial"/>
        <family val="2"/>
      </rPr>
      <t>Enc</t>
    </r>
    <r>
      <rPr>
        <sz val="9"/>
        <color indexed="64"/>
        <rFont val="Arial"/>
        <family val="2"/>
      </rPr>
      <t xml:space="preserve">. </t>
    </r>
    <r>
      <rPr>
        <b/>
        <sz val="9"/>
        <color indexed="64"/>
        <rFont val="Arial"/>
        <family val="2"/>
      </rPr>
      <t xml:space="preserve">Depto. Acceso a las Ciencias Modernas, </t>
    </r>
    <r>
      <rPr>
        <sz val="9"/>
        <color indexed="64"/>
        <rFont val="Arial"/>
        <family val="2"/>
      </rPr>
      <t>para cubrir apoyo logístico para gastos de almuerzo y refrigerio en la realización del curso sobre “</t>
    </r>
    <r>
      <rPr>
        <b/>
        <sz val="9"/>
        <color indexed="64"/>
        <rFont val="Arial"/>
        <family val="2"/>
      </rPr>
      <t>Instalación, Manejo, Sanidad de Apiarios</t>
    </r>
    <r>
      <rPr>
        <sz val="9"/>
        <color indexed="64"/>
        <rFont val="Arial"/>
        <family val="2"/>
      </rPr>
      <t>”</t>
    </r>
    <r>
      <rPr>
        <b/>
        <sz val="9"/>
        <color indexed="64"/>
        <rFont val="Arial"/>
        <family val="2"/>
      </rPr>
      <t>,</t>
    </r>
    <r>
      <rPr>
        <sz val="9"/>
        <color indexed="64"/>
        <rFont val="Arial"/>
        <family val="2"/>
      </rPr>
      <t xml:space="preserve"> a realizarse en fecha 26 y 27 de mayo/17, en San Pedro de Macorís</t>
    </r>
  </si>
  <si>
    <r>
      <t>SILVANA ALFONSINA MOLINA SEVERINO.</t>
    </r>
    <r>
      <rPr>
        <sz val="9"/>
        <color indexed="64"/>
        <rFont val="Arial"/>
        <family val="2"/>
      </rPr>
      <t xml:space="preserve"> Pago 20% según contrato No.008-2017 por servicios de diseño y confección de planos constructivos de dos (2) oficinas pequeñas, en el area del jardín de la Dirección Ejecutiva de nuestra institución, s/factura #001 d/f  19/05/17 </t>
    </r>
  </si>
  <si>
    <t>TRANSF.0026</t>
  </si>
  <si>
    <t>TRANSF.0027</t>
  </si>
  <si>
    <r>
      <rPr>
        <b/>
        <sz val="9"/>
        <color indexed="64"/>
        <rFont val="Arial"/>
        <family val="2"/>
      </rPr>
      <t xml:space="preserve">JUNTA AGROEMPRESARIAL DOMINICANA, </t>
    </r>
    <r>
      <rPr>
        <sz val="9"/>
        <color indexed="64"/>
        <rFont val="Arial"/>
        <family val="2"/>
      </rPr>
      <t xml:space="preserve">participacion de </t>
    </r>
    <r>
      <rPr>
        <b/>
        <sz val="9"/>
        <color indexed="64"/>
        <rFont val="Arial"/>
        <family val="2"/>
      </rPr>
      <t>Carlos Sanquintin,</t>
    </r>
    <r>
      <rPr>
        <sz val="9"/>
        <color indexed="64"/>
        <rFont val="Arial"/>
        <family val="2"/>
      </rPr>
      <t xml:space="preserve"> Asesor Direccion Ejecutiva, </t>
    </r>
    <r>
      <rPr>
        <b/>
        <sz val="9"/>
        <color indexed="64"/>
        <rFont val="Arial"/>
        <family val="2"/>
      </rPr>
      <t>Jose Antonio Nova</t>
    </r>
    <r>
      <rPr>
        <sz val="9"/>
        <color indexed="64"/>
        <rFont val="Arial"/>
        <family val="2"/>
      </rPr>
      <t xml:space="preserve">, Enc. Dpto. Recursos Naturales y Medio Ambiente, </t>
    </r>
    <r>
      <rPr>
        <b/>
        <sz val="9"/>
        <color indexed="64"/>
        <rFont val="Arial"/>
        <family val="2"/>
      </rPr>
      <t>Victor Enrique Payano Rivera</t>
    </r>
    <r>
      <rPr>
        <sz val="9"/>
        <color indexed="64"/>
        <rFont val="Arial"/>
        <family val="2"/>
      </rPr>
      <t xml:space="preserve">, Enc. Dpto. Capacitacion y Difusion de Tecnologia y </t>
    </r>
    <r>
      <rPr>
        <b/>
        <sz val="9"/>
        <color indexed="64"/>
        <rFont val="Arial"/>
        <family val="2"/>
      </rPr>
      <t>Henry Alberto Guerrero Pichardo</t>
    </r>
    <r>
      <rPr>
        <sz val="9"/>
        <color indexed="64"/>
        <rFont val="Arial"/>
        <family val="2"/>
      </rPr>
      <t xml:space="preserve">, Enc. Dpto. Agricultura Competitiva en la </t>
    </r>
    <r>
      <rPr>
        <b/>
        <sz val="9"/>
        <color indexed="64"/>
        <rFont val="Arial"/>
        <family val="2"/>
      </rPr>
      <t>“Jornada Tecnicas de la 6ta. Edicion de la Feria Agroalimentaira”</t>
    </r>
    <r>
      <rPr>
        <sz val="9"/>
        <color indexed="64"/>
        <rFont val="Arial"/>
        <family val="2"/>
      </rPr>
      <t xml:space="preserve">, a realizarse dese el 18 al 20 de mayo del 2017, en el Salon la Fiesta del Hotel Renaissance Jaragua. </t>
    </r>
  </si>
  <si>
    <t>TRANSF.0028</t>
  </si>
  <si>
    <r>
      <t xml:space="preserve">NICLA MARIEL VALERA CASTILLO. Auxiliar Administrativo, </t>
    </r>
    <r>
      <rPr>
        <sz val="9"/>
        <color indexed="64"/>
        <rFont val="Arial"/>
        <family val="2"/>
      </rPr>
      <t xml:space="preserve"> Pago para cubrir recogida y vote de escombros en los pasillos de la entrada de la oficina de la Dirección Ejecutiva</t>
    </r>
  </si>
  <si>
    <r>
      <t>ROSA RAMONA CEPEDA CABRAL, cédula de identidad y electoral 001-0896862-9</t>
    </r>
    <r>
      <rPr>
        <sz val="9"/>
        <color indexed="64"/>
        <rFont val="Arial"/>
        <family val="2"/>
      </rPr>
      <t>. Pago por labores de limpieza en la institución por cubrir veinte (20) días de Vacaciones a la empleada Monica Dominga Rosario Nova, conserje de esta institución, en fecha del 08 de mayo al 02 de junio/17</t>
    </r>
  </si>
  <si>
    <t>29/052017</t>
  </si>
  <si>
    <r>
      <t xml:space="preserve">Transferencia de nuestra cuenta corriente No. </t>
    </r>
    <r>
      <rPr>
        <b/>
        <sz val="9"/>
        <color rgb="FFFF0000"/>
        <rFont val="Arial"/>
        <family val="2"/>
      </rPr>
      <t xml:space="preserve">240-006802-4 </t>
    </r>
    <r>
      <rPr>
        <b/>
        <sz val="9"/>
        <color indexed="64"/>
        <rFont val="Arial"/>
        <family val="2"/>
      </rPr>
      <t>del Banco del Reservas a la Cuenta Corriente No.</t>
    </r>
    <r>
      <rPr>
        <b/>
        <sz val="9"/>
        <color rgb="FFFF0000"/>
        <rFont val="Arial"/>
        <family val="2"/>
      </rPr>
      <t xml:space="preserve"> 100-01-314-000223-0 </t>
    </r>
    <r>
      <rPr>
        <b/>
        <sz val="9"/>
        <color indexed="64"/>
        <rFont val="Arial"/>
        <family val="2"/>
      </rPr>
      <t>del mismo Banco a nombre del Proyecto “Fortalecimiento de las Capacidades para la Exportación de Café y Cacao”</t>
    </r>
    <r>
      <rPr>
        <b/>
        <sz val="9"/>
        <color rgb="FFFF0000"/>
        <rFont val="Arial"/>
        <family val="2"/>
      </rPr>
      <t xml:space="preserve"> COMPLETIVO</t>
    </r>
  </si>
  <si>
    <r>
      <t xml:space="preserve">Transferencia de nuestra cuenta corriente No. </t>
    </r>
    <r>
      <rPr>
        <b/>
        <sz val="9"/>
        <color rgb="FFFF0000"/>
        <rFont val="Arial"/>
        <family val="2"/>
      </rPr>
      <t xml:space="preserve">240-006802-4 </t>
    </r>
    <r>
      <rPr>
        <b/>
        <sz val="9"/>
        <color indexed="64"/>
        <rFont val="Arial"/>
        <family val="2"/>
      </rPr>
      <t>del Banco del Reservas a la Cuenta Corriente No.</t>
    </r>
    <r>
      <rPr>
        <b/>
        <sz val="9"/>
        <color rgb="FFFF0000"/>
        <rFont val="Arial"/>
        <family val="2"/>
      </rPr>
      <t xml:space="preserve"> 100-01-314-000223-0 </t>
    </r>
    <r>
      <rPr>
        <b/>
        <sz val="9"/>
        <color indexed="64"/>
        <rFont val="Arial"/>
        <family val="2"/>
      </rPr>
      <t>del mismo Banco a nombre del Proyecto “Fortalecimiento de las Capacidades para la Exportación de Café y Cacao”</t>
    </r>
  </si>
  <si>
    <r>
      <t xml:space="preserve">RD$33,222.00 (US$700.00 a una tasa de RD$47.46) a nombre de </t>
    </r>
    <r>
      <rPr>
        <b/>
        <sz val="9"/>
        <color rgb="FFFF0000"/>
        <rFont val="Arial"/>
        <family val="2"/>
      </rPr>
      <t>JENNY ROSA ELVIRA RODRIGUEZ JIMENEZ.</t>
    </r>
    <r>
      <rPr>
        <b/>
        <sz val="9"/>
        <color indexed="64"/>
        <rFont val="Arial"/>
        <family val="2"/>
      </rPr>
      <t xml:space="preserve"> 36vo. desembolso para cubrir 4to. año de Seguro Médico como aporte de CONIAF por estadia en estudios de Doctorado en “Ciencias con Acentuación en Alimentos” en la Universidad Autónoma de Nuevo León, México, según contrato 031-2014</t>
    </r>
  </si>
  <si>
    <t>Intereses ganadas sobre certificados financieros</t>
  </si>
  <si>
    <t xml:space="preserve">Transferencias </t>
  </si>
</sst>
</file>

<file path=xl/styles.xml><?xml version="1.0" encoding="utf-8"?>
<styleSheet xmlns="http://schemas.openxmlformats.org/spreadsheetml/2006/main">
  <numFmts count="12">
    <numFmt numFmtId="43" formatCode="_(* #,##0.00_);_(* \(#,##0.00\);_(* &quot;-&quot;??_);_(@_)"/>
    <numFmt numFmtId="164" formatCode="&quot;RD$&quot;#,##0.00_);[Red]\(&quot;RD$&quot;#,##0.00\)"/>
    <numFmt numFmtId="165" formatCode="_-* #,##0.00\ _€_-;\-* #,##0.00\ _€_-;_-* &quot;-&quot;??\ _€_-;_-@_-"/>
    <numFmt numFmtId="166" formatCode="_-* #,##0.00\ _p_t_a_-;\-* #,##0.00\ _p_t_a_-;_-* &quot;-&quot;??\ _p_t_a_-;_-@_-"/>
    <numFmt numFmtId="167" formatCode="#,##0.0_);\(#,##0.0\)"/>
    <numFmt numFmtId="168" formatCode="#,##0.00;[Red]#,##0.00"/>
    <numFmt numFmtId="169" formatCode="[$-C0A]d\-mmm\-yy;@"/>
    <numFmt numFmtId="170" formatCode="d\-m\-yy;@"/>
    <numFmt numFmtId="171" formatCode="dd\-mm\-yy;@"/>
    <numFmt numFmtId="172" formatCode="0.00;[Red]0.00"/>
    <numFmt numFmtId="173" formatCode="[$-409]d\-mmm\-yy;@"/>
    <numFmt numFmtId="174" formatCode="_([$€-2]\ * #,##0.00_);_([$€-2]\ * \(#,##0.00\);_([$€-2]\ * &quot;-&quot;??_);_(@_)"/>
  </numFmts>
  <fonts count="87">
    <font>
      <sz val="12"/>
      <color indexed="64"/>
      <name val="Verdana"/>
    </font>
    <font>
      <sz val="12"/>
      <name val="Verdana"/>
      <family val="2"/>
    </font>
    <font>
      <b/>
      <sz val="12"/>
      <name val="Verdana"/>
      <family val="2"/>
    </font>
    <font>
      <sz val="12"/>
      <name val="Verdana"/>
      <family val="2"/>
    </font>
    <font>
      <sz val="12"/>
      <color indexed="57"/>
      <name val="Verdana"/>
      <family val="2"/>
    </font>
    <font>
      <b/>
      <sz val="12"/>
      <color indexed="57"/>
      <name val="Verdana"/>
      <family val="2"/>
    </font>
    <font>
      <sz val="12"/>
      <color indexed="10"/>
      <name val="Verdana"/>
      <family val="2"/>
    </font>
    <font>
      <sz val="12"/>
      <color indexed="61"/>
      <name val="Verdana"/>
      <family val="2"/>
    </font>
    <font>
      <sz val="12"/>
      <color indexed="12"/>
      <name val="Verdana"/>
      <family val="2"/>
    </font>
    <font>
      <sz val="12"/>
      <color indexed="64"/>
      <name val="Verdana"/>
      <family val="2"/>
    </font>
    <font>
      <sz val="12"/>
      <name val="Arial"/>
      <family val="2"/>
    </font>
    <font>
      <sz val="12"/>
      <color indexed="64"/>
      <name val="Arial"/>
      <family val="2"/>
    </font>
    <font>
      <b/>
      <sz val="12"/>
      <name val="Arial"/>
      <family val="2"/>
    </font>
    <font>
      <sz val="12"/>
      <color indexed="64"/>
      <name val="Verdana"/>
      <family val="2"/>
    </font>
    <font>
      <b/>
      <sz val="11"/>
      <name val="Arial"/>
      <family val="2"/>
    </font>
    <font>
      <sz val="11"/>
      <name val="Arial"/>
      <family val="2"/>
    </font>
    <font>
      <b/>
      <sz val="11"/>
      <name val="Verdana"/>
      <family val="2"/>
    </font>
    <font>
      <sz val="12"/>
      <color indexed="10"/>
      <name val="Arial"/>
      <family val="2"/>
    </font>
    <font>
      <sz val="10"/>
      <name val="Arial"/>
      <family val="2"/>
    </font>
    <font>
      <sz val="11"/>
      <color indexed="64"/>
      <name val="Arial"/>
      <family val="2"/>
    </font>
    <font>
      <sz val="11"/>
      <color indexed="10"/>
      <name val="Arial"/>
      <family val="2"/>
    </font>
    <font>
      <sz val="11"/>
      <color indexed="64"/>
      <name val="Verdana"/>
      <family val="2"/>
    </font>
    <font>
      <sz val="9"/>
      <name val="Verdana"/>
      <family val="2"/>
    </font>
    <font>
      <sz val="12"/>
      <color indexed="53"/>
      <name val="Arial"/>
      <family val="2"/>
    </font>
    <font>
      <b/>
      <sz val="9"/>
      <name val="Arial"/>
      <family val="2"/>
    </font>
    <font>
      <sz val="12"/>
      <color indexed="8"/>
      <name val="Arial"/>
      <family val="2"/>
    </font>
    <font>
      <b/>
      <sz val="12"/>
      <color indexed="57"/>
      <name val="Verdana"/>
      <family val="2"/>
    </font>
    <font>
      <b/>
      <sz val="12"/>
      <color indexed="10"/>
      <name val="Arial"/>
      <family val="2"/>
    </font>
    <font>
      <sz val="10"/>
      <name val="Verdana"/>
      <family val="2"/>
    </font>
    <font>
      <sz val="11"/>
      <name val="Verdana"/>
      <family val="2"/>
    </font>
    <font>
      <sz val="11"/>
      <name val="Times New Roman"/>
      <family val="1"/>
    </font>
    <font>
      <b/>
      <sz val="11"/>
      <color indexed="10"/>
      <name val="Arial"/>
      <family val="2"/>
    </font>
    <font>
      <sz val="11"/>
      <color indexed="8"/>
      <name val="Arial"/>
      <family val="2"/>
    </font>
    <font>
      <b/>
      <sz val="10"/>
      <color indexed="64"/>
      <name val="Arial"/>
      <family val="2"/>
    </font>
    <font>
      <b/>
      <sz val="12"/>
      <color indexed="64"/>
      <name val="Verdana"/>
      <family val="2"/>
    </font>
    <font>
      <sz val="10"/>
      <color indexed="64"/>
      <name val="Arial"/>
      <family val="2"/>
    </font>
    <font>
      <sz val="10"/>
      <color indexed="64"/>
      <name val="Verdana"/>
      <family val="2"/>
    </font>
    <font>
      <sz val="9"/>
      <color indexed="64"/>
      <name val="Arial"/>
      <family val="2"/>
    </font>
    <font>
      <sz val="9"/>
      <color indexed="64"/>
      <name val="Verdana"/>
      <family val="2"/>
    </font>
    <font>
      <b/>
      <sz val="9"/>
      <color indexed="64"/>
      <name val="Arial"/>
      <family val="2"/>
    </font>
    <font>
      <b/>
      <sz val="12"/>
      <color indexed="64"/>
      <name val="Arial"/>
      <family val="2"/>
    </font>
    <font>
      <b/>
      <sz val="8"/>
      <color indexed="64"/>
      <name val="Arial"/>
      <family val="2"/>
    </font>
    <font>
      <b/>
      <sz val="11"/>
      <color indexed="64"/>
      <name val="Arial"/>
      <family val="2"/>
    </font>
    <font>
      <sz val="10"/>
      <name val="Calibri"/>
      <family val="2"/>
    </font>
    <font>
      <sz val="9"/>
      <name val="Arial"/>
      <family val="2"/>
    </font>
    <font>
      <sz val="11"/>
      <name val="Calibri"/>
      <family val="2"/>
    </font>
    <font>
      <sz val="9.9"/>
      <name val="Arial"/>
      <family val="2"/>
    </font>
    <font>
      <sz val="9.9"/>
      <name val="Calibri"/>
      <family val="2"/>
    </font>
    <font>
      <sz val="8.9"/>
      <name val="Arial"/>
      <family val="2"/>
    </font>
    <font>
      <sz val="8.8000000000000007"/>
      <name val="Arial"/>
      <family val="2"/>
    </font>
    <font>
      <sz val="11"/>
      <color indexed="64"/>
      <name val="Calibri"/>
      <family val="2"/>
    </font>
    <font>
      <b/>
      <sz val="10"/>
      <name val="Arial"/>
      <family val="2"/>
    </font>
    <font>
      <sz val="7.05"/>
      <name val="Arial"/>
      <family val="2"/>
    </font>
    <font>
      <b/>
      <sz val="7"/>
      <color indexed="64"/>
      <name val="Arial"/>
      <family val="2"/>
    </font>
    <font>
      <b/>
      <sz val="11"/>
      <color indexed="64"/>
      <name val="Verdana"/>
      <family val="2"/>
    </font>
    <font>
      <b/>
      <sz val="10"/>
      <color indexed="64"/>
      <name val="Verdana"/>
      <family val="2"/>
    </font>
    <font>
      <sz val="8"/>
      <color indexed="64"/>
      <name val="Arial"/>
      <family val="2"/>
    </font>
    <font>
      <b/>
      <i/>
      <sz val="10"/>
      <color indexed="64"/>
      <name val="Arial"/>
      <family val="2"/>
    </font>
    <font>
      <sz val="8"/>
      <color indexed="64"/>
      <name val="Verdana"/>
      <family val="2"/>
    </font>
    <font>
      <sz val="9"/>
      <color indexed="10"/>
      <name val="Arial"/>
      <family val="2"/>
    </font>
    <font>
      <sz val="9"/>
      <color indexed="8"/>
      <name val="Arial"/>
      <family val="2"/>
    </font>
    <font>
      <b/>
      <sz val="9"/>
      <color indexed="64"/>
      <name val="Verdana"/>
      <family val="2"/>
    </font>
    <font>
      <b/>
      <sz val="9"/>
      <color indexed="64"/>
      <name val="Arial"/>
      <family val="2"/>
    </font>
    <font>
      <b/>
      <sz val="9"/>
      <name val="Arial"/>
      <family val="2"/>
    </font>
    <font>
      <sz val="9"/>
      <color indexed="64"/>
      <name val="Arial"/>
      <family val="2"/>
    </font>
    <font>
      <b/>
      <i/>
      <sz val="9"/>
      <color indexed="64"/>
      <name val="Arial"/>
      <family val="2"/>
    </font>
    <font>
      <b/>
      <sz val="9"/>
      <color indexed="64"/>
      <name val="Arial"/>
      <family val="2"/>
    </font>
    <font>
      <b/>
      <sz val="9"/>
      <name val="Arial"/>
      <family val="2"/>
    </font>
    <font>
      <b/>
      <sz val="9"/>
      <color indexed="64"/>
      <name val="Arial"/>
      <family val="2"/>
    </font>
    <font>
      <b/>
      <sz val="9"/>
      <color indexed="64"/>
      <name val="Arial"/>
      <family val="2"/>
    </font>
    <font>
      <sz val="11"/>
      <color rgb="FFFF0000"/>
      <name val="Arial"/>
      <family val="2"/>
    </font>
    <font>
      <b/>
      <sz val="11"/>
      <color rgb="FFFF0000"/>
      <name val="Arial"/>
      <family val="2"/>
    </font>
    <font>
      <sz val="11"/>
      <color theme="1"/>
      <name val="Arial"/>
      <family val="2"/>
    </font>
    <font>
      <sz val="11"/>
      <color rgb="FFC00000"/>
      <name val="Arial"/>
      <family val="2"/>
    </font>
    <font>
      <sz val="12"/>
      <color rgb="FFFF0000"/>
      <name val="Arial"/>
      <family val="2"/>
    </font>
    <font>
      <sz val="12"/>
      <color rgb="FFFF0000"/>
      <name val="Verdana"/>
      <family val="2"/>
    </font>
    <font>
      <b/>
      <sz val="9"/>
      <color rgb="FFFF0000"/>
      <name val="Arial"/>
      <family val="2"/>
    </font>
    <font>
      <sz val="9"/>
      <color rgb="FFFF0000"/>
      <name val="Arial"/>
      <family val="2"/>
    </font>
    <font>
      <sz val="9"/>
      <color rgb="FFFF0000"/>
      <name val="Verdana"/>
      <family val="2"/>
    </font>
    <font>
      <sz val="9"/>
      <color theme="1"/>
      <name val="Arial"/>
      <family val="2"/>
    </font>
    <font>
      <b/>
      <sz val="9"/>
      <color theme="1"/>
      <name val="Arial"/>
      <family val="2"/>
    </font>
    <font>
      <b/>
      <sz val="9"/>
      <color theme="0"/>
      <name val="Arial"/>
      <family val="2"/>
    </font>
    <font>
      <sz val="9"/>
      <color theme="0"/>
      <name val="Arial"/>
      <family val="2"/>
    </font>
    <font>
      <sz val="9"/>
      <color theme="0"/>
      <name val="Verdana"/>
      <family val="2"/>
    </font>
    <font>
      <sz val="9"/>
      <color rgb="FFC00000"/>
      <name val="Arial"/>
      <family val="2"/>
    </font>
    <font>
      <b/>
      <sz val="9"/>
      <color theme="1"/>
      <name val="Verdana"/>
      <family val="2"/>
    </font>
    <font>
      <b/>
      <u/>
      <sz val="9"/>
      <color indexed="64"/>
      <name val="Arial"/>
      <family val="2"/>
    </font>
  </fonts>
  <fills count="11">
    <fill>
      <patternFill patternType="none"/>
    </fill>
    <fill>
      <patternFill patternType="gray125"/>
    </fill>
    <fill>
      <patternFill patternType="solid">
        <fgColor indexed="53"/>
        <bgColor indexed="64"/>
      </patternFill>
    </fill>
    <fill>
      <patternFill patternType="solid">
        <fgColor indexed="9"/>
        <bgColor indexed="64"/>
      </patternFill>
    </fill>
    <fill>
      <patternFill patternType="solid">
        <fgColor indexed="57"/>
        <bgColor indexed="64"/>
      </patternFill>
    </fill>
    <fill>
      <patternFill patternType="solid">
        <fgColor indexed="42"/>
        <bgColor indexed="64"/>
      </patternFill>
    </fill>
    <fill>
      <patternFill patternType="solid">
        <fgColor indexed="43"/>
        <bgColor indexed="64"/>
      </patternFill>
    </fill>
    <fill>
      <patternFill patternType="solid">
        <fgColor indexed="13"/>
        <bgColor indexed="64"/>
      </patternFill>
    </fill>
    <fill>
      <patternFill patternType="solid">
        <fgColor indexed="41"/>
        <bgColor indexed="64"/>
      </patternFill>
    </fill>
    <fill>
      <patternFill patternType="solid">
        <fgColor theme="0"/>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8"/>
      </left>
      <right style="thin">
        <color indexed="8"/>
      </right>
      <top style="thin">
        <color indexed="8"/>
      </top>
      <bottom/>
      <diagonal/>
    </border>
    <border>
      <left style="thin">
        <color indexed="8"/>
      </left>
      <right style="thin">
        <color indexed="8"/>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s>
  <cellStyleXfs count="2">
    <xf numFmtId="0" fontId="0" fillId="0" borderId="0"/>
    <xf numFmtId="166" fontId="13" fillId="0" borderId="0" applyFont="0" applyFill="0" applyBorder="0" applyAlignment="0" applyProtection="0"/>
  </cellStyleXfs>
  <cellXfs count="964">
    <xf numFmtId="0" fontId="0" fillId="0" borderId="0" xfId="0"/>
    <xf numFmtId="0" fontId="0" fillId="2" borderId="0" xfId="0" applyFill="1"/>
    <xf numFmtId="0" fontId="0" fillId="0" borderId="1" xfId="0" applyBorder="1"/>
    <xf numFmtId="40" fontId="0" fillId="0" borderId="1" xfId="0" applyNumberFormat="1" applyBorder="1"/>
    <xf numFmtId="0" fontId="0" fillId="0" borderId="1" xfId="0" applyFill="1" applyBorder="1"/>
    <xf numFmtId="0" fontId="0" fillId="3" borderId="1" xfId="0" applyFill="1" applyBorder="1"/>
    <xf numFmtId="14" fontId="0" fillId="0" borderId="1" xfId="0" applyNumberFormat="1" applyBorder="1"/>
    <xf numFmtId="0" fontId="0" fillId="0" borderId="2" xfId="0" applyBorder="1"/>
    <xf numFmtId="0" fontId="0" fillId="0" borderId="3" xfId="0" applyBorder="1"/>
    <xf numFmtId="14" fontId="0" fillId="0" borderId="4" xfId="0" applyNumberFormat="1" applyBorder="1"/>
    <xf numFmtId="0" fontId="4" fillId="0" borderId="5" xfId="0" applyFont="1" applyBorder="1"/>
    <xf numFmtId="0" fontId="5" fillId="0" borderId="6" xfId="0" applyFont="1" applyBorder="1"/>
    <xf numFmtId="166" fontId="0" fillId="0" borderId="1" xfId="1" applyFont="1" applyBorder="1"/>
    <xf numFmtId="0" fontId="0" fillId="0" borderId="7" xfId="0" applyFill="1" applyBorder="1"/>
    <xf numFmtId="43" fontId="0" fillId="0" borderId="1" xfId="0" applyNumberFormat="1" applyBorder="1"/>
    <xf numFmtId="166" fontId="0" fillId="0" borderId="1" xfId="1" applyFont="1" applyFill="1" applyBorder="1"/>
    <xf numFmtId="0" fontId="0" fillId="4" borderId="1" xfId="0" applyFill="1" applyBorder="1"/>
    <xf numFmtId="0" fontId="0" fillId="5" borderId="1" xfId="0" applyFill="1" applyBorder="1"/>
    <xf numFmtId="0" fontId="6" fillId="0" borderId="1" xfId="0" applyFont="1" applyBorder="1"/>
    <xf numFmtId="0" fontId="1" fillId="0" borderId="1" xfId="0" applyFont="1" applyBorder="1"/>
    <xf numFmtId="39" fontId="0" fillId="0" borderId="1" xfId="0" applyNumberFormat="1" applyBorder="1"/>
    <xf numFmtId="0" fontId="8" fillId="0" borderId="1" xfId="0" applyFont="1" applyBorder="1"/>
    <xf numFmtId="0" fontId="0" fillId="3" borderId="8" xfId="0" applyFill="1" applyBorder="1"/>
    <xf numFmtId="0" fontId="0" fillId="3" borderId="9" xfId="0" applyFill="1" applyBorder="1"/>
    <xf numFmtId="4" fontId="0" fillId="0" borderId="1" xfId="0" applyNumberFormat="1" applyBorder="1"/>
    <xf numFmtId="166" fontId="2" fillId="0" borderId="1" xfId="1" applyFont="1" applyBorder="1"/>
    <xf numFmtId="166" fontId="0" fillId="0" borderId="0" xfId="1" applyFont="1"/>
    <xf numFmtId="0" fontId="2" fillId="0" borderId="1" xfId="0" applyFont="1" applyBorder="1"/>
    <xf numFmtId="0" fontId="0" fillId="0" borderId="10" xfId="0" applyBorder="1"/>
    <xf numFmtId="0" fontId="0" fillId="0" borderId="11" xfId="0" applyBorder="1"/>
    <xf numFmtId="0" fontId="0" fillId="0" borderId="12" xfId="0" applyBorder="1"/>
    <xf numFmtId="14" fontId="0" fillId="0" borderId="10" xfId="0" applyNumberFormat="1" applyBorder="1"/>
    <xf numFmtId="43" fontId="0" fillId="0" borderId="12" xfId="0" applyNumberFormat="1" applyBorder="1"/>
    <xf numFmtId="166" fontId="0" fillId="0" borderId="11" xfId="1" applyFont="1" applyBorder="1"/>
    <xf numFmtId="166" fontId="3" fillId="0" borderId="1" xfId="1" applyFont="1" applyBorder="1"/>
    <xf numFmtId="167" fontId="0" fillId="0" borderId="1" xfId="0" applyNumberFormat="1" applyBorder="1"/>
    <xf numFmtId="0" fontId="0" fillId="0" borderId="0" xfId="0" applyBorder="1"/>
    <xf numFmtId="0" fontId="0" fillId="0" borderId="1" xfId="0" applyNumberFormat="1" applyBorder="1"/>
    <xf numFmtId="49" fontId="0" fillId="0" borderId="1" xfId="0" applyNumberFormat="1" applyBorder="1"/>
    <xf numFmtId="168" fontId="0" fillId="0" borderId="1" xfId="0" applyNumberFormat="1" applyBorder="1"/>
    <xf numFmtId="0" fontId="10" fillId="0" borderId="1" xfId="0" applyFont="1" applyBorder="1"/>
    <xf numFmtId="14" fontId="11" fillId="0" borderId="1" xfId="0" applyNumberFormat="1" applyFont="1" applyBorder="1"/>
    <xf numFmtId="0" fontId="11" fillId="0" borderId="1" xfId="0" applyFont="1" applyBorder="1"/>
    <xf numFmtId="4" fontId="11" fillId="0" borderId="1" xfId="0" applyNumberFormat="1" applyFont="1" applyBorder="1"/>
    <xf numFmtId="166" fontId="11" fillId="0" borderId="1" xfId="1" applyFont="1" applyBorder="1"/>
    <xf numFmtId="43" fontId="11" fillId="0" borderId="1" xfId="0" applyNumberFormat="1" applyFont="1" applyBorder="1"/>
    <xf numFmtId="14" fontId="11" fillId="0" borderId="1" xfId="0" applyNumberFormat="1" applyFont="1" applyBorder="1" applyAlignment="1">
      <alignment horizontal="right"/>
    </xf>
    <xf numFmtId="14" fontId="10" fillId="0" borderId="1" xfId="0" applyNumberFormat="1" applyFont="1" applyBorder="1"/>
    <xf numFmtId="168" fontId="11" fillId="0" borderId="1" xfId="1" applyNumberFormat="1" applyFont="1" applyBorder="1"/>
    <xf numFmtId="168" fontId="10" fillId="0" borderId="1" xfId="1" applyNumberFormat="1" applyFont="1" applyBorder="1"/>
    <xf numFmtId="168" fontId="0" fillId="0" borderId="1" xfId="1" applyNumberFormat="1" applyFont="1" applyBorder="1"/>
    <xf numFmtId="168" fontId="0" fillId="0" borderId="0" xfId="0" applyNumberFormat="1"/>
    <xf numFmtId="0" fontId="12" fillId="0" borderId="1" xfId="0" applyFont="1" applyBorder="1"/>
    <xf numFmtId="166" fontId="13" fillId="0" borderId="11" xfId="1" applyFont="1" applyBorder="1"/>
    <xf numFmtId="168" fontId="13" fillId="0" borderId="1" xfId="1" applyNumberFormat="1" applyFont="1" applyBorder="1"/>
    <xf numFmtId="166" fontId="13" fillId="0" borderId="0" xfId="1" applyFont="1"/>
    <xf numFmtId="0" fontId="10" fillId="0" borderId="1" xfId="0" applyFont="1" applyBorder="1" applyAlignment="1">
      <alignment vertical="justify"/>
    </xf>
    <xf numFmtId="0" fontId="11" fillId="0" borderId="1" xfId="0" applyFont="1" applyBorder="1" applyAlignment="1">
      <alignment vertical="justify"/>
    </xf>
    <xf numFmtId="14" fontId="10" fillId="0" borderId="2" xfId="0" applyNumberFormat="1" applyFont="1" applyBorder="1"/>
    <xf numFmtId="0" fontId="12" fillId="0" borderId="2" xfId="0" applyFont="1" applyBorder="1" applyAlignment="1">
      <alignment wrapText="1"/>
    </xf>
    <xf numFmtId="4" fontId="10" fillId="0" borderId="2" xfId="0" applyNumberFormat="1" applyFont="1" applyBorder="1"/>
    <xf numFmtId="166" fontId="10" fillId="0" borderId="2" xfId="1" applyFont="1" applyBorder="1"/>
    <xf numFmtId="14" fontId="10" fillId="0" borderId="0" xfId="0" applyNumberFormat="1" applyFont="1" applyBorder="1"/>
    <xf numFmtId="0" fontId="10" fillId="0" borderId="0" xfId="0" applyFont="1" applyBorder="1"/>
    <xf numFmtId="0" fontId="12" fillId="0" borderId="0" xfId="0" applyFont="1" applyBorder="1"/>
    <xf numFmtId="43" fontId="0" fillId="0" borderId="0" xfId="0" applyNumberFormat="1" applyBorder="1"/>
    <xf numFmtId="14" fontId="10" fillId="0" borderId="11" xfId="0" applyNumberFormat="1" applyFont="1" applyBorder="1"/>
    <xf numFmtId="0" fontId="10" fillId="0" borderId="11" xfId="0" applyFont="1" applyBorder="1"/>
    <xf numFmtId="0" fontId="12" fillId="0" borderId="11" xfId="0" applyFont="1" applyBorder="1"/>
    <xf numFmtId="4" fontId="10" fillId="0" borderId="11" xfId="0" applyNumberFormat="1" applyFont="1" applyBorder="1"/>
    <xf numFmtId="166" fontId="10" fillId="0" borderId="11" xfId="1" applyFont="1" applyBorder="1"/>
    <xf numFmtId="43" fontId="0" fillId="0" borderId="11" xfId="0" applyNumberFormat="1" applyBorder="1"/>
    <xf numFmtId="0" fontId="10" fillId="0" borderId="1" xfId="0" applyFont="1" applyBorder="1" applyAlignment="1">
      <alignment horizontal="center"/>
    </xf>
    <xf numFmtId="0" fontId="14" fillId="0" borderId="1" xfId="0" applyFont="1" applyBorder="1" applyAlignment="1">
      <alignment horizontal="center"/>
    </xf>
    <xf numFmtId="0" fontId="14" fillId="0" borderId="10" xfId="0" applyFont="1" applyBorder="1" applyAlignment="1">
      <alignment horizontal="center"/>
    </xf>
    <xf numFmtId="14" fontId="11" fillId="0" borderId="2" xfId="0" applyNumberFormat="1" applyFont="1" applyBorder="1"/>
    <xf numFmtId="0" fontId="11" fillId="0" borderId="1" xfId="0" applyFont="1" applyBorder="1" applyAlignment="1">
      <alignment horizontal="center"/>
    </xf>
    <xf numFmtId="0" fontId="12" fillId="0" borderId="1" xfId="0" applyFont="1" applyBorder="1" applyAlignment="1">
      <alignment horizontal="center"/>
    </xf>
    <xf numFmtId="4" fontId="11" fillId="0" borderId="2" xfId="0" applyNumberFormat="1" applyFont="1" applyBorder="1"/>
    <xf numFmtId="168" fontId="11" fillId="0" borderId="2" xfId="1" applyNumberFormat="1" applyFont="1" applyBorder="1"/>
    <xf numFmtId="4" fontId="12" fillId="0" borderId="0" xfId="0" applyNumberFormat="1" applyFont="1" applyBorder="1"/>
    <xf numFmtId="168" fontId="12" fillId="0" borderId="0" xfId="1" applyNumberFormat="1" applyFont="1" applyBorder="1"/>
    <xf numFmtId="14" fontId="0" fillId="0" borderId="0" xfId="0" applyNumberFormat="1" applyBorder="1"/>
    <xf numFmtId="4" fontId="0" fillId="0" borderId="0" xfId="0" applyNumberFormat="1" applyBorder="1"/>
    <xf numFmtId="166" fontId="13" fillId="0" borderId="0" xfId="1" applyFont="1" applyBorder="1"/>
    <xf numFmtId="0" fontId="14" fillId="0" borderId="0" xfId="0" applyFont="1" applyBorder="1" applyAlignment="1">
      <alignment horizontal="center"/>
    </xf>
    <xf numFmtId="14" fontId="10" fillId="6" borderId="1" xfId="0" applyNumberFormat="1" applyFont="1" applyFill="1" applyBorder="1"/>
    <xf numFmtId="0" fontId="14" fillId="6" borderId="1" xfId="0" applyFont="1" applyFill="1" applyBorder="1" applyAlignment="1">
      <alignment horizontal="center"/>
    </xf>
    <xf numFmtId="0" fontId="12" fillId="6" borderId="1" xfId="0" applyFont="1" applyFill="1" applyBorder="1" applyAlignment="1">
      <alignment horizontal="right"/>
    </xf>
    <xf numFmtId="4" fontId="12" fillId="6" borderId="1" xfId="0" applyNumberFormat="1" applyFont="1" applyFill="1" applyBorder="1"/>
    <xf numFmtId="168" fontId="12" fillId="6" borderId="1" xfId="1" applyNumberFormat="1" applyFont="1" applyFill="1" applyBorder="1"/>
    <xf numFmtId="43" fontId="12" fillId="6" borderId="2" xfId="0" applyNumberFormat="1" applyFont="1" applyFill="1" applyBorder="1"/>
    <xf numFmtId="43" fontId="12" fillId="6" borderId="1" xfId="0" applyNumberFormat="1" applyFont="1" applyFill="1" applyBorder="1"/>
    <xf numFmtId="14" fontId="0" fillId="0" borderId="11" xfId="0" applyNumberFormat="1" applyBorder="1"/>
    <xf numFmtId="4" fontId="0" fillId="0" borderId="11" xfId="0" applyNumberFormat="1" applyBorder="1"/>
    <xf numFmtId="169" fontId="11" fillId="0" borderId="1" xfId="0" applyNumberFormat="1" applyFont="1" applyBorder="1" applyAlignment="1">
      <alignment horizontal="left"/>
    </xf>
    <xf numFmtId="168" fontId="13" fillId="0" borderId="0" xfId="1" applyNumberFormat="1" applyFont="1" applyBorder="1"/>
    <xf numFmtId="168" fontId="0" fillId="0" borderId="0" xfId="0" applyNumberFormat="1" applyBorder="1" applyAlignment="1">
      <alignment horizontal="left"/>
    </xf>
    <xf numFmtId="0" fontId="12" fillId="0" borderId="0" xfId="0" applyFont="1" applyBorder="1" applyAlignment="1">
      <alignment horizontal="right"/>
    </xf>
    <xf numFmtId="168" fontId="11" fillId="0" borderId="1" xfId="0" applyNumberFormat="1" applyFont="1" applyBorder="1"/>
    <xf numFmtId="43" fontId="10" fillId="0" borderId="0" xfId="0" applyNumberFormat="1" applyFont="1" applyBorder="1"/>
    <xf numFmtId="0" fontId="10" fillId="6" borderId="1" xfId="0" applyFont="1" applyFill="1" applyBorder="1"/>
    <xf numFmtId="169" fontId="0" fillId="0" borderId="1" xfId="0" applyNumberFormat="1" applyBorder="1"/>
    <xf numFmtId="172" fontId="10" fillId="0" borderId="1" xfId="0" applyNumberFormat="1" applyFont="1" applyBorder="1"/>
    <xf numFmtId="169" fontId="10" fillId="0" borderId="1" xfId="0" applyNumberFormat="1" applyFont="1" applyBorder="1"/>
    <xf numFmtId="0" fontId="10" fillId="0" borderId="0" xfId="0" applyFont="1"/>
    <xf numFmtId="14" fontId="10" fillId="0" borderId="10" xfId="0" applyNumberFormat="1" applyFont="1" applyBorder="1"/>
    <xf numFmtId="169" fontId="15" fillId="0" borderId="1" xfId="0" applyNumberFormat="1" applyFont="1" applyBorder="1" applyAlignment="1">
      <alignment horizontal="left"/>
    </xf>
    <xf numFmtId="165" fontId="10" fillId="0" borderId="0" xfId="0" applyNumberFormat="1" applyFont="1" applyBorder="1"/>
    <xf numFmtId="168" fontId="12" fillId="0" borderId="1" xfId="0" applyNumberFormat="1" applyFont="1" applyBorder="1"/>
    <xf numFmtId="0" fontId="11" fillId="0" borderId="1" xfId="0" applyFont="1" applyBorder="1" applyAlignment="1">
      <alignment horizontal="left" vertical="justify"/>
    </xf>
    <xf numFmtId="0" fontId="12" fillId="0" borderId="0" xfId="0" applyFont="1" applyBorder="1" applyAlignment="1">
      <alignment horizontal="left"/>
    </xf>
    <xf numFmtId="0" fontId="11" fillId="0" borderId="2" xfId="0" applyFont="1" applyBorder="1"/>
    <xf numFmtId="168" fontId="12" fillId="7" borderId="12" xfId="0" applyNumberFormat="1" applyFont="1" applyFill="1" applyBorder="1"/>
    <xf numFmtId="0" fontId="15" fillId="0" borderId="1" xfId="0" applyFont="1" applyBorder="1" applyAlignment="1">
      <alignment vertical="justify"/>
    </xf>
    <xf numFmtId="0" fontId="15" fillId="0" borderId="1" xfId="0" applyFont="1" applyBorder="1"/>
    <xf numFmtId="4" fontId="2" fillId="7" borderId="1" xfId="0" applyNumberFormat="1" applyFont="1" applyFill="1" applyBorder="1"/>
    <xf numFmtId="168" fontId="6" fillId="0" borderId="1" xfId="1" applyNumberFormat="1" applyFont="1" applyBorder="1"/>
    <xf numFmtId="14" fontId="10" fillId="0" borderId="1" xfId="0" applyNumberFormat="1" applyFont="1" applyFill="1" applyBorder="1"/>
    <xf numFmtId="0" fontId="10" fillId="0" borderId="1" xfId="0" applyFont="1" applyFill="1" applyBorder="1"/>
    <xf numFmtId="0" fontId="12" fillId="0" borderId="1" xfId="0" applyFont="1" applyFill="1" applyBorder="1" applyAlignment="1">
      <alignment horizontal="right"/>
    </xf>
    <xf numFmtId="4" fontId="2" fillId="0" borderId="1" xfId="0" applyNumberFormat="1" applyFont="1" applyFill="1" applyBorder="1"/>
    <xf numFmtId="43" fontId="0" fillId="0" borderId="1" xfId="0" applyNumberFormat="1" applyFill="1" applyBorder="1"/>
    <xf numFmtId="168" fontId="2" fillId="7" borderId="1" xfId="1" applyNumberFormat="1" applyFont="1" applyFill="1" applyBorder="1"/>
    <xf numFmtId="168" fontId="2" fillId="7" borderId="1" xfId="0" applyNumberFormat="1" applyFont="1" applyFill="1" applyBorder="1"/>
    <xf numFmtId="168" fontId="2" fillId="0" borderId="1" xfId="0" applyNumberFormat="1" applyFont="1" applyBorder="1"/>
    <xf numFmtId="168" fontId="2" fillId="0" borderId="1" xfId="1" applyNumberFormat="1" applyFont="1" applyBorder="1"/>
    <xf numFmtId="168" fontId="2" fillId="6" borderId="1" xfId="0" applyNumberFormat="1" applyFont="1" applyFill="1" applyBorder="1"/>
    <xf numFmtId="168" fontId="2" fillId="6" borderId="1" xfId="1" applyNumberFormat="1" applyFont="1" applyFill="1" applyBorder="1"/>
    <xf numFmtId="49" fontId="0" fillId="0" borderId="0" xfId="0" applyNumberFormat="1" applyBorder="1"/>
    <xf numFmtId="39" fontId="0" fillId="0" borderId="0" xfId="0" applyNumberFormat="1" applyBorder="1"/>
    <xf numFmtId="0" fontId="2" fillId="0" borderId="0" xfId="0" applyFont="1" applyBorder="1"/>
    <xf numFmtId="168" fontId="2" fillId="0" borderId="0" xfId="1" applyNumberFormat="1" applyFont="1" applyBorder="1"/>
    <xf numFmtId="0" fontId="2" fillId="0" borderId="11" xfId="0" applyFont="1" applyBorder="1"/>
    <xf numFmtId="168" fontId="1" fillId="0" borderId="1" xfId="1" applyNumberFormat="1" applyFont="1" applyBorder="1"/>
    <xf numFmtId="0" fontId="0" fillId="6" borderId="1" xfId="0" applyFill="1" applyBorder="1"/>
    <xf numFmtId="14" fontId="0" fillId="6" borderId="1" xfId="0" applyNumberFormat="1" applyFill="1" applyBorder="1"/>
    <xf numFmtId="0" fontId="2" fillId="0" borderId="1" xfId="0" applyFont="1" applyBorder="1" applyAlignment="1">
      <alignment horizontal="center"/>
    </xf>
    <xf numFmtId="168" fontId="0" fillId="0" borderId="1" xfId="1" applyNumberFormat="1" applyFont="1" applyFill="1" applyBorder="1"/>
    <xf numFmtId="168" fontId="0" fillId="0" borderId="0" xfId="1" applyNumberFormat="1" applyFont="1" applyBorder="1"/>
    <xf numFmtId="168" fontId="0" fillId="0" borderId="11" xfId="1" applyNumberFormat="1" applyFont="1" applyBorder="1"/>
    <xf numFmtId="168" fontId="1" fillId="0" borderId="0" xfId="1" applyNumberFormat="1" applyFont="1" applyBorder="1"/>
    <xf numFmtId="168" fontId="0" fillId="0" borderId="0" xfId="0" applyNumberFormat="1" applyBorder="1"/>
    <xf numFmtId="0" fontId="2" fillId="0" borderId="0" xfId="0" applyFont="1" applyBorder="1" applyAlignment="1">
      <alignment horizontal="center"/>
    </xf>
    <xf numFmtId="168" fontId="6" fillId="0" borderId="1" xfId="1" applyNumberFormat="1" applyFont="1" applyFill="1" applyBorder="1"/>
    <xf numFmtId="166" fontId="2" fillId="0" borderId="0" xfId="1" applyFont="1" applyBorder="1"/>
    <xf numFmtId="14" fontId="0" fillId="0" borderId="0" xfId="0" applyNumberFormat="1" applyFill="1" applyBorder="1"/>
    <xf numFmtId="0" fontId="0" fillId="0" borderId="0" xfId="0" applyFill="1" applyBorder="1"/>
    <xf numFmtId="0" fontId="12" fillId="0" borderId="0" xfId="0" applyFont="1" applyFill="1" applyBorder="1" applyAlignment="1">
      <alignment horizontal="right"/>
    </xf>
    <xf numFmtId="168" fontId="2" fillId="0" borderId="0" xfId="0" applyNumberFormat="1" applyFont="1" applyFill="1" applyBorder="1"/>
    <xf numFmtId="168" fontId="0" fillId="0" borderId="0" xfId="1" applyNumberFormat="1" applyFont="1" applyFill="1" applyBorder="1"/>
    <xf numFmtId="168" fontId="0" fillId="0" borderId="0" xfId="0" applyNumberFormat="1" applyFill="1" applyBorder="1"/>
    <xf numFmtId="166" fontId="0" fillId="0" borderId="0" xfId="1" applyFont="1" applyBorder="1"/>
    <xf numFmtId="0" fontId="12" fillId="0" borderId="0" xfId="0" applyFont="1" applyBorder="1" applyAlignment="1">
      <alignment horizontal="center"/>
    </xf>
    <xf numFmtId="4" fontId="11" fillId="0" borderId="0" xfId="0" applyNumberFormat="1" applyFont="1" applyBorder="1"/>
    <xf numFmtId="0" fontId="11" fillId="0" borderId="0" xfId="0" applyFont="1" applyBorder="1"/>
    <xf numFmtId="43" fontId="11" fillId="0" borderId="0" xfId="0" applyNumberFormat="1" applyFont="1" applyBorder="1"/>
    <xf numFmtId="168" fontId="11" fillId="0" borderId="0" xfId="1" applyNumberFormat="1" applyFont="1" applyBorder="1"/>
    <xf numFmtId="0" fontId="14" fillId="0" borderId="1" xfId="0" applyFont="1" applyBorder="1"/>
    <xf numFmtId="168" fontId="17" fillId="0" borderId="1" xfId="1" applyNumberFormat="1" applyFont="1" applyBorder="1"/>
    <xf numFmtId="0" fontId="18" fillId="0" borderId="1" xfId="0" applyFont="1" applyBorder="1" applyAlignment="1">
      <alignment vertical="justify"/>
    </xf>
    <xf numFmtId="0" fontId="19" fillId="0" borderId="1" xfId="0" applyFont="1" applyBorder="1" applyAlignment="1">
      <alignment vertical="justify"/>
    </xf>
    <xf numFmtId="0" fontId="19" fillId="0" borderId="1" xfId="0" applyFont="1" applyBorder="1"/>
    <xf numFmtId="0" fontId="19" fillId="0" borderId="7" xfId="0" applyFont="1" applyFill="1" applyBorder="1" applyAlignment="1">
      <alignment vertical="justify"/>
    </xf>
    <xf numFmtId="0" fontId="15" fillId="0" borderId="1" xfId="0" applyFont="1" applyFill="1" applyBorder="1" applyAlignment="1">
      <alignment vertical="justify"/>
    </xf>
    <xf numFmtId="2" fontId="19" fillId="0" borderId="1" xfId="0" applyNumberFormat="1" applyFont="1" applyBorder="1" applyAlignment="1">
      <alignment vertical="justify"/>
    </xf>
    <xf numFmtId="4" fontId="19" fillId="0" borderId="1" xfId="0" applyNumberFormat="1" applyFont="1" applyBorder="1"/>
    <xf numFmtId="168" fontId="19" fillId="0" borderId="1" xfId="1" applyNumberFormat="1" applyFont="1" applyBorder="1"/>
    <xf numFmtId="43" fontId="19" fillId="0" borderId="1" xfId="0" applyNumberFormat="1" applyFont="1" applyBorder="1"/>
    <xf numFmtId="168" fontId="20" fillId="0" borderId="1" xfId="1" applyNumberFormat="1" applyFont="1" applyBorder="1"/>
    <xf numFmtId="168" fontId="15" fillId="0" borderId="1" xfId="1" applyNumberFormat="1" applyFont="1" applyBorder="1"/>
    <xf numFmtId="168" fontId="19" fillId="0" borderId="1" xfId="1" applyNumberFormat="1" applyFont="1" applyFill="1" applyBorder="1"/>
    <xf numFmtId="0" fontId="21" fillId="0" borderId="1" xfId="0" applyFont="1" applyBorder="1"/>
    <xf numFmtId="168" fontId="14" fillId="0" borderId="1" xfId="0" applyNumberFormat="1" applyFont="1" applyBorder="1"/>
    <xf numFmtId="168" fontId="19" fillId="0" borderId="1" xfId="0" applyNumberFormat="1" applyFont="1" applyBorder="1"/>
    <xf numFmtId="169" fontId="19" fillId="0" borderId="1" xfId="0" applyNumberFormat="1" applyFont="1" applyBorder="1" applyAlignment="1">
      <alignment horizontal="left"/>
    </xf>
    <xf numFmtId="0" fontId="19" fillId="0" borderId="1" xfId="0" applyFont="1" applyBorder="1" applyAlignment="1">
      <alignment horizontal="center"/>
    </xf>
    <xf numFmtId="168" fontId="20" fillId="0" borderId="1" xfId="1" applyNumberFormat="1" applyFont="1" applyFill="1" applyBorder="1"/>
    <xf numFmtId="0" fontId="15" fillId="0" borderId="1" xfId="0" applyFont="1" applyBorder="1" applyAlignment="1">
      <alignment horizontal="center"/>
    </xf>
    <xf numFmtId="168" fontId="15" fillId="0" borderId="1" xfId="0" applyNumberFormat="1" applyFont="1" applyBorder="1"/>
    <xf numFmtId="0" fontId="14" fillId="0" borderId="1" xfId="0" applyFont="1" applyBorder="1" applyAlignment="1">
      <alignment vertical="justify"/>
    </xf>
    <xf numFmtId="168" fontId="21" fillId="0" borderId="1" xfId="0" applyNumberFormat="1" applyFont="1" applyBorder="1"/>
    <xf numFmtId="171" fontId="15" fillId="0" borderId="1" xfId="0" applyNumberFormat="1" applyFont="1" applyBorder="1" applyAlignment="1">
      <alignment horizontal="left"/>
    </xf>
    <xf numFmtId="0" fontId="15" fillId="0" borderId="1" xfId="0" applyFont="1" applyBorder="1" applyAlignment="1">
      <alignment wrapText="1"/>
    </xf>
    <xf numFmtId="4" fontId="15" fillId="0" borderId="1" xfId="0" applyNumberFormat="1" applyFont="1" applyBorder="1"/>
    <xf numFmtId="43" fontId="15" fillId="0" borderId="1" xfId="0" applyNumberFormat="1" applyFont="1" applyBorder="1"/>
    <xf numFmtId="0" fontId="15" fillId="0" borderId="1" xfId="0" applyFont="1" applyBorder="1" applyAlignment="1">
      <alignment horizontal="justify" wrapText="1"/>
    </xf>
    <xf numFmtId="14" fontId="15" fillId="0" borderId="1" xfId="0" applyNumberFormat="1" applyFont="1" applyBorder="1"/>
    <xf numFmtId="170" fontId="15" fillId="0" borderId="1" xfId="0" applyNumberFormat="1" applyFont="1" applyBorder="1"/>
    <xf numFmtId="0" fontId="15" fillId="0" borderId="1" xfId="0" applyFont="1" applyBorder="1" applyAlignment="1">
      <alignment vertical="justify" wrapText="1"/>
    </xf>
    <xf numFmtId="14" fontId="15" fillId="6" borderId="1" xfId="0" applyNumberFormat="1" applyFont="1" applyFill="1" applyBorder="1"/>
    <xf numFmtId="0" fontId="14" fillId="6" borderId="1" xfId="0" applyFont="1" applyFill="1" applyBorder="1" applyAlignment="1">
      <alignment horizontal="right"/>
    </xf>
    <xf numFmtId="4" fontId="14" fillId="6" borderId="1" xfId="0" applyNumberFormat="1" applyFont="1" applyFill="1" applyBorder="1"/>
    <xf numFmtId="168" fontId="14" fillId="6" borderId="1" xfId="1" applyNumberFormat="1" applyFont="1" applyFill="1" applyBorder="1"/>
    <xf numFmtId="43" fontId="14" fillId="6" borderId="1" xfId="0" applyNumberFormat="1" applyFont="1" applyFill="1" applyBorder="1"/>
    <xf numFmtId="14" fontId="15" fillId="0" borderId="0" xfId="0" applyNumberFormat="1" applyFont="1" applyBorder="1"/>
    <xf numFmtId="0" fontId="15" fillId="0" borderId="0" xfId="0" applyFont="1" applyBorder="1"/>
    <xf numFmtId="4" fontId="15" fillId="0" borderId="0" xfId="0" applyNumberFormat="1" applyFont="1" applyBorder="1"/>
    <xf numFmtId="168" fontId="15" fillId="0" borderId="0" xfId="1" applyNumberFormat="1" applyFont="1" applyBorder="1"/>
    <xf numFmtId="43" fontId="21" fillId="0" borderId="0" xfId="0" applyNumberFormat="1" applyFont="1" applyBorder="1"/>
    <xf numFmtId="0" fontId="14" fillId="0" borderId="0" xfId="0" applyFont="1" applyBorder="1"/>
    <xf numFmtId="4" fontId="14" fillId="0" borderId="0" xfId="0" applyNumberFormat="1" applyFont="1" applyBorder="1"/>
    <xf numFmtId="168" fontId="14" fillId="0" borderId="0" xfId="1" applyNumberFormat="1" applyFont="1" applyBorder="1"/>
    <xf numFmtId="14" fontId="21" fillId="0" borderId="0" xfId="0" applyNumberFormat="1" applyFont="1" applyBorder="1"/>
    <xf numFmtId="0" fontId="21" fillId="0" borderId="0" xfId="0" applyFont="1" applyBorder="1"/>
    <xf numFmtId="4" fontId="21" fillId="0" borderId="0" xfId="0" applyNumberFormat="1" applyFont="1" applyBorder="1"/>
    <xf numFmtId="166" fontId="21" fillId="0" borderId="0" xfId="1" applyFont="1" applyBorder="1"/>
    <xf numFmtId="14" fontId="21" fillId="0" borderId="13" xfId="0" applyNumberFormat="1" applyFont="1" applyBorder="1"/>
    <xf numFmtId="0" fontId="21" fillId="0" borderId="11" xfId="0" applyFont="1" applyBorder="1"/>
    <xf numFmtId="14" fontId="19" fillId="0" borderId="2" xfId="0" applyNumberFormat="1" applyFont="1" applyBorder="1"/>
    <xf numFmtId="0" fontId="21" fillId="0" borderId="0" xfId="0" applyFont="1"/>
    <xf numFmtId="0" fontId="14" fillId="0" borderId="2" xfId="0" applyFont="1" applyBorder="1" applyAlignment="1">
      <alignment wrapText="1"/>
    </xf>
    <xf numFmtId="4" fontId="19" fillId="0" borderId="2" xfId="0" applyNumberFormat="1" applyFont="1" applyBorder="1"/>
    <xf numFmtId="168" fontId="19" fillId="0" borderId="2" xfId="1" applyNumberFormat="1" applyFont="1" applyBorder="1"/>
    <xf numFmtId="4" fontId="14" fillId="0" borderId="1" xfId="0" applyNumberFormat="1" applyFont="1" applyBorder="1"/>
    <xf numFmtId="166" fontId="22" fillId="0" borderId="0" xfId="1" applyFont="1" applyBorder="1"/>
    <xf numFmtId="168" fontId="15" fillId="0" borderId="1" xfId="1" applyNumberFormat="1" applyFont="1" applyFill="1" applyBorder="1"/>
    <xf numFmtId="168" fontId="10" fillId="0" borderId="0" xfId="0" applyNumberFormat="1" applyFont="1" applyBorder="1" applyAlignment="1">
      <alignment horizontal="right"/>
    </xf>
    <xf numFmtId="168" fontId="10" fillId="0" borderId="0" xfId="0" applyNumberFormat="1" applyFont="1" applyBorder="1"/>
    <xf numFmtId="168" fontId="0" fillId="0" borderId="11" xfId="0" applyNumberFormat="1" applyBorder="1"/>
    <xf numFmtId="168" fontId="0" fillId="6" borderId="1" xfId="0" applyNumberFormat="1" applyFill="1" applyBorder="1"/>
    <xf numFmtId="169" fontId="10" fillId="0" borderId="1" xfId="0" applyNumberFormat="1" applyFont="1" applyBorder="1" applyAlignment="1">
      <alignment horizontal="left"/>
    </xf>
    <xf numFmtId="0" fontId="11" fillId="0" borderId="11" xfId="0" applyFont="1" applyBorder="1"/>
    <xf numFmtId="166" fontId="11" fillId="0" borderId="11" xfId="1" applyFont="1" applyBorder="1"/>
    <xf numFmtId="43" fontId="11" fillId="0" borderId="11" xfId="0" applyNumberFormat="1" applyFont="1" applyBorder="1"/>
    <xf numFmtId="166" fontId="11" fillId="0" borderId="4" xfId="1" applyFont="1" applyBorder="1"/>
    <xf numFmtId="168" fontId="12" fillId="6" borderId="1" xfId="0" applyNumberFormat="1" applyFont="1" applyFill="1" applyBorder="1"/>
    <xf numFmtId="168" fontId="11" fillId="0" borderId="2" xfId="0" applyNumberFormat="1" applyFont="1" applyBorder="1"/>
    <xf numFmtId="0" fontId="11" fillId="6" borderId="1" xfId="0" applyFont="1" applyFill="1" applyBorder="1"/>
    <xf numFmtId="168" fontId="11" fillId="0" borderId="0" xfId="0" applyNumberFormat="1" applyFont="1" applyBorder="1"/>
    <xf numFmtId="166" fontId="11" fillId="0" borderId="0" xfId="1" applyFont="1" applyBorder="1"/>
    <xf numFmtId="169" fontId="10" fillId="0" borderId="2" xfId="0" applyNumberFormat="1" applyFont="1" applyBorder="1" applyAlignment="1">
      <alignment horizontal="left"/>
    </xf>
    <xf numFmtId="4" fontId="12" fillId="0" borderId="1" xfId="0" applyNumberFormat="1" applyFont="1" applyBorder="1"/>
    <xf numFmtId="14" fontId="11" fillId="6" borderId="1" xfId="0" applyNumberFormat="1" applyFont="1" applyFill="1" applyBorder="1"/>
    <xf numFmtId="168" fontId="17" fillId="0" borderId="1" xfId="1" applyNumberFormat="1" applyFont="1" applyFill="1" applyBorder="1"/>
    <xf numFmtId="166" fontId="11" fillId="0" borderId="2" xfId="1" applyFont="1" applyBorder="1"/>
    <xf numFmtId="14" fontId="11" fillId="0" borderId="0" xfId="0" applyNumberFormat="1" applyFont="1" applyBorder="1"/>
    <xf numFmtId="43" fontId="11" fillId="0" borderId="0" xfId="0" applyNumberFormat="1" applyFont="1" applyFill="1" applyBorder="1"/>
    <xf numFmtId="168" fontId="11" fillId="0" borderId="14" xfId="1" applyNumberFormat="1" applyFont="1" applyFill="1" applyBorder="1"/>
    <xf numFmtId="4" fontId="11" fillId="0" borderId="0" xfId="0" applyNumberFormat="1" applyFont="1" applyFill="1" applyBorder="1"/>
    <xf numFmtId="0" fontId="12" fillId="0" borderId="14" xfId="0" applyFont="1" applyFill="1" applyBorder="1" applyAlignment="1">
      <alignment horizontal="right"/>
    </xf>
    <xf numFmtId="14" fontId="11" fillId="0" borderId="0" xfId="0" applyNumberFormat="1" applyFont="1" applyFill="1" applyBorder="1"/>
    <xf numFmtId="0" fontId="11" fillId="0" borderId="0" xfId="0" applyFont="1" applyFill="1" applyBorder="1"/>
    <xf numFmtId="14" fontId="11" fillId="0" borderId="11" xfId="0" applyNumberFormat="1" applyFont="1" applyBorder="1"/>
    <xf numFmtId="4" fontId="11" fillId="0" borderId="11" xfId="0" applyNumberFormat="1" applyFont="1" applyBorder="1"/>
    <xf numFmtId="168" fontId="12" fillId="6" borderId="2" xfId="0" applyNumberFormat="1" applyFont="1" applyFill="1" applyBorder="1"/>
    <xf numFmtId="168" fontId="11" fillId="0" borderId="1" xfId="1" applyNumberFormat="1" applyFont="1" applyFill="1" applyBorder="1"/>
    <xf numFmtId="4" fontId="0" fillId="0" borderId="0" xfId="0" applyNumberFormat="1"/>
    <xf numFmtId="0" fontId="0" fillId="0" borderId="2" xfId="0" applyBorder="1" applyAlignment="1">
      <alignment horizontal="center"/>
    </xf>
    <xf numFmtId="0" fontId="0" fillId="0" borderId="1" xfId="0" applyBorder="1" applyAlignment="1">
      <alignment horizontal="center"/>
    </xf>
    <xf numFmtId="0" fontId="16" fillId="0" borderId="1" xfId="0" applyFont="1" applyBorder="1" applyAlignment="1">
      <alignment horizontal="center"/>
    </xf>
    <xf numFmtId="0" fontId="15" fillId="0" borderId="7" xfId="0" applyFont="1" applyFill="1" applyBorder="1" applyAlignment="1">
      <alignment vertical="justify"/>
    </xf>
    <xf numFmtId="43" fontId="12" fillId="6" borderId="2" xfId="0" applyNumberFormat="1" applyFont="1" applyFill="1" applyBorder="1" applyAlignment="1">
      <alignment horizontal="center"/>
    </xf>
    <xf numFmtId="168" fontId="3" fillId="0" borderId="1" xfId="1" applyNumberFormat="1" applyFont="1" applyBorder="1"/>
    <xf numFmtId="168" fontId="9" fillId="0" borderId="1" xfId="1" applyNumberFormat="1" applyFont="1" applyBorder="1"/>
    <xf numFmtId="168" fontId="6" fillId="0" borderId="1" xfId="0" applyNumberFormat="1" applyFont="1" applyBorder="1"/>
    <xf numFmtId="168" fontId="7" fillId="0" borderId="1" xfId="0" applyNumberFormat="1" applyFont="1" applyBorder="1"/>
    <xf numFmtId="168" fontId="3" fillId="0" borderId="1" xfId="0" applyNumberFormat="1" applyFont="1" applyBorder="1"/>
    <xf numFmtId="168" fontId="0" fillId="3" borderId="1" xfId="0" applyNumberFormat="1" applyFill="1" applyBorder="1"/>
    <xf numFmtId="168" fontId="0" fillId="0" borderId="1" xfId="0" applyNumberFormat="1" applyFill="1" applyBorder="1"/>
    <xf numFmtId="168" fontId="0" fillId="0" borderId="1" xfId="0" applyNumberFormat="1" applyBorder="1" applyAlignment="1">
      <alignment horizontal="center"/>
    </xf>
    <xf numFmtId="168" fontId="3" fillId="0" borderId="1" xfId="0" applyNumberFormat="1" applyFont="1" applyFill="1" applyBorder="1"/>
    <xf numFmtId="168" fontId="0" fillId="0" borderId="2" xfId="0" applyNumberFormat="1" applyBorder="1"/>
    <xf numFmtId="168" fontId="0" fillId="0" borderId="3" xfId="0" applyNumberFormat="1" applyBorder="1"/>
    <xf numFmtId="168" fontId="5" fillId="0" borderId="6" xfId="0" applyNumberFormat="1" applyFont="1" applyBorder="1"/>
    <xf numFmtId="168" fontId="5" fillId="0" borderId="6" xfId="1" applyNumberFormat="1" applyFont="1" applyBorder="1"/>
    <xf numFmtId="168" fontId="5" fillId="0" borderId="15" xfId="0" applyNumberFormat="1" applyFont="1" applyBorder="1"/>
    <xf numFmtId="168" fontId="10" fillId="0" borderId="1" xfId="0" applyNumberFormat="1" applyFont="1" applyBorder="1"/>
    <xf numFmtId="169" fontId="0" fillId="0" borderId="1" xfId="0" applyNumberFormat="1" applyBorder="1" applyAlignment="1">
      <alignment horizontal="left"/>
    </xf>
    <xf numFmtId="0" fontId="14" fillId="8" borderId="10" xfId="0" applyFont="1" applyFill="1" applyBorder="1" applyAlignment="1">
      <alignment horizontal="center"/>
    </xf>
    <xf numFmtId="0" fontId="12" fillId="8" borderId="1" xfId="0" applyFont="1" applyFill="1" applyBorder="1" applyAlignment="1">
      <alignment horizontal="center"/>
    </xf>
    <xf numFmtId="0" fontId="14" fillId="8" borderId="1" xfId="0" applyFont="1" applyFill="1" applyBorder="1" applyAlignment="1">
      <alignment horizontal="center"/>
    </xf>
    <xf numFmtId="0" fontId="14" fillId="8" borderId="2" xfId="0" applyFont="1" applyFill="1" applyBorder="1" applyAlignment="1">
      <alignment horizontal="center"/>
    </xf>
    <xf numFmtId="0" fontId="0" fillId="0" borderId="1" xfId="0" applyBorder="1" applyAlignment="1">
      <alignment horizontal="left"/>
    </xf>
    <xf numFmtId="0" fontId="17" fillId="0" borderId="1" xfId="0" applyFont="1" applyBorder="1"/>
    <xf numFmtId="0" fontId="11" fillId="0" borderId="1" xfId="0" applyFont="1" applyFill="1" applyBorder="1"/>
    <xf numFmtId="168" fontId="11" fillId="0" borderId="1" xfId="1" applyNumberFormat="1" applyFont="1" applyBorder="1" applyAlignment="1">
      <alignment horizontal="right"/>
    </xf>
    <xf numFmtId="169" fontId="15" fillId="0" borderId="1" xfId="0" applyNumberFormat="1" applyFont="1" applyFill="1" applyBorder="1" applyAlignment="1">
      <alignment horizontal="left"/>
    </xf>
    <xf numFmtId="0" fontId="11" fillId="0" borderId="1" xfId="0" applyFont="1" applyFill="1" applyBorder="1" applyAlignment="1">
      <alignment horizontal="center"/>
    </xf>
    <xf numFmtId="168" fontId="10" fillId="0" borderId="1" xfId="1" applyNumberFormat="1" applyFont="1" applyFill="1" applyBorder="1"/>
    <xf numFmtId="0" fontId="10" fillId="0" borderId="1" xfId="0" applyFont="1" applyFill="1" applyBorder="1" applyAlignment="1">
      <alignment horizontal="center"/>
    </xf>
    <xf numFmtId="0" fontId="10" fillId="0" borderId="1" xfId="0" applyFont="1" applyFill="1" applyBorder="1" applyAlignment="1">
      <alignment vertical="justify"/>
    </xf>
    <xf numFmtId="169" fontId="11" fillId="0" borderId="1" xfId="0" applyNumberFormat="1" applyFont="1" applyFill="1" applyBorder="1" applyAlignment="1">
      <alignment horizontal="left"/>
    </xf>
    <xf numFmtId="168" fontId="25" fillId="0" borderId="1" xfId="1" applyNumberFormat="1" applyFont="1" applyBorder="1"/>
    <xf numFmtId="49" fontId="0" fillId="0" borderId="1" xfId="0" applyNumberFormat="1" applyBorder="1" applyAlignment="1">
      <alignment horizontal="center"/>
    </xf>
    <xf numFmtId="168" fontId="23" fillId="0" borderId="1" xfId="1" applyNumberFormat="1" applyFont="1" applyFill="1" applyBorder="1"/>
    <xf numFmtId="168" fontId="13" fillId="0" borderId="0" xfId="1" applyNumberFormat="1" applyFont="1"/>
    <xf numFmtId="168" fontId="22" fillId="0" borderId="0" xfId="0" applyNumberFormat="1" applyFont="1" applyFill="1"/>
    <xf numFmtId="168" fontId="11" fillId="0" borderId="0" xfId="1" applyNumberFormat="1" applyFont="1" applyFill="1" applyBorder="1"/>
    <xf numFmtId="168" fontId="10" fillId="0" borderId="0" xfId="1" applyNumberFormat="1" applyFont="1" applyFill="1" applyBorder="1"/>
    <xf numFmtId="0" fontId="15" fillId="0" borderId="1" xfId="0" applyFont="1" applyFill="1" applyBorder="1" applyAlignment="1">
      <alignment horizontal="center"/>
    </xf>
    <xf numFmtId="0" fontId="19" fillId="0" borderId="1" xfId="0" applyFont="1" applyFill="1" applyBorder="1" applyAlignment="1">
      <alignment vertical="justify"/>
    </xf>
    <xf numFmtId="0" fontId="19" fillId="0" borderId="1" xfId="0" applyFont="1" applyFill="1" applyBorder="1" applyAlignment="1">
      <alignment horizontal="center"/>
    </xf>
    <xf numFmtId="169" fontId="10" fillId="0" borderId="1" xfId="0" quotePrefix="1" applyNumberFormat="1" applyFont="1" applyBorder="1" applyAlignment="1">
      <alignment horizontal="left"/>
    </xf>
    <xf numFmtId="0" fontId="0" fillId="0" borderId="1" xfId="0" applyFill="1" applyBorder="1" applyAlignment="1">
      <alignment horizontal="center"/>
    </xf>
    <xf numFmtId="0" fontId="26" fillId="0" borderId="1" xfId="0" applyFont="1" applyBorder="1"/>
    <xf numFmtId="0" fontId="0" fillId="0" borderId="7" xfId="0" applyFill="1" applyBorder="1" applyAlignment="1">
      <alignment horizontal="center"/>
    </xf>
    <xf numFmtId="0" fontId="0" fillId="0" borderId="11" xfId="0" applyBorder="1" applyAlignment="1">
      <alignment horizontal="center"/>
    </xf>
    <xf numFmtId="0" fontId="0" fillId="0" borderId="0" xfId="0" applyBorder="1" applyAlignment="1">
      <alignment horizontal="center"/>
    </xf>
    <xf numFmtId="49" fontId="0" fillId="0" borderId="1" xfId="0" quotePrefix="1" applyNumberFormat="1" applyBorder="1" applyAlignment="1">
      <alignment horizontal="center"/>
    </xf>
    <xf numFmtId="0" fontId="0" fillId="6" borderId="1" xfId="0" applyFill="1" applyBorder="1" applyAlignment="1">
      <alignment horizontal="center"/>
    </xf>
    <xf numFmtId="0" fontId="11" fillId="0" borderId="2" xfId="0" applyFont="1" applyBorder="1" applyAlignment="1">
      <alignment horizontal="center"/>
    </xf>
    <xf numFmtId="0" fontId="12" fillId="0" borderId="11" xfId="0" applyFont="1" applyBorder="1" applyAlignment="1">
      <alignment horizontal="center"/>
    </xf>
    <xf numFmtId="168" fontId="27" fillId="0" borderId="1" xfId="1" applyNumberFormat="1" applyFont="1" applyBorder="1"/>
    <xf numFmtId="2" fontId="15" fillId="0" borderId="0" xfId="0" applyNumberFormat="1" applyFont="1" applyAlignment="1">
      <alignment vertical="justify"/>
    </xf>
    <xf numFmtId="166" fontId="13" fillId="3" borderId="8" xfId="1" applyFont="1" applyFill="1" applyBorder="1"/>
    <xf numFmtId="168" fontId="13" fillId="3" borderId="1" xfId="1" applyNumberFormat="1" applyFont="1" applyFill="1" applyBorder="1"/>
    <xf numFmtId="168" fontId="13" fillId="0" borderId="1" xfId="1" applyNumberFormat="1" applyFont="1" applyFill="1" applyBorder="1"/>
    <xf numFmtId="168" fontId="13" fillId="0" borderId="1" xfId="1" applyNumberFormat="1" applyFont="1" applyBorder="1" applyAlignment="1">
      <alignment horizontal="right"/>
    </xf>
    <xf numFmtId="168" fontId="13" fillId="0" borderId="2" xfId="1" applyNumberFormat="1" applyFont="1" applyBorder="1"/>
    <xf numFmtId="168" fontId="13" fillId="0" borderId="3" xfId="1" applyNumberFormat="1" applyFont="1" applyBorder="1"/>
    <xf numFmtId="168" fontId="13" fillId="0" borderId="1" xfId="1" applyNumberFormat="1" applyFont="1" applyBorder="1" applyAlignment="1">
      <alignment horizontal="center"/>
    </xf>
    <xf numFmtId="166" fontId="13" fillId="0" borderId="1" xfId="1" applyFont="1" applyBorder="1"/>
    <xf numFmtId="4" fontId="13" fillId="0" borderId="1" xfId="1" applyNumberFormat="1" applyFont="1" applyBorder="1"/>
    <xf numFmtId="168" fontId="13" fillId="0" borderId="11" xfId="1" applyNumberFormat="1" applyFont="1" applyBorder="1"/>
    <xf numFmtId="0" fontId="0" fillId="0" borderId="4" xfId="0" applyBorder="1"/>
    <xf numFmtId="49" fontId="0" fillId="0" borderId="11" xfId="0" applyNumberFormat="1" applyBorder="1"/>
    <xf numFmtId="17" fontId="12" fillId="0" borderId="0" xfId="0" applyNumberFormat="1" applyFont="1" applyBorder="1"/>
    <xf numFmtId="0" fontId="15" fillId="0" borderId="2" xfId="0" applyFont="1" applyFill="1" applyBorder="1" applyAlignment="1">
      <alignment vertical="justify"/>
    </xf>
    <xf numFmtId="168" fontId="12" fillId="0" borderId="1" xfId="1" applyNumberFormat="1" applyFont="1" applyBorder="1"/>
    <xf numFmtId="168" fontId="10" fillId="0" borderId="0" xfId="1" applyNumberFormat="1" applyFont="1" applyFill="1"/>
    <xf numFmtId="168" fontId="25" fillId="0" borderId="1" xfId="1" applyNumberFormat="1" applyFont="1" applyFill="1" applyBorder="1"/>
    <xf numFmtId="4" fontId="10" fillId="0" borderId="1" xfId="0" applyNumberFormat="1" applyFont="1" applyBorder="1"/>
    <xf numFmtId="0" fontId="19" fillId="0" borderId="1" xfId="0" applyFont="1" applyFill="1" applyBorder="1"/>
    <xf numFmtId="168" fontId="12" fillId="0" borderId="1" xfId="0" applyNumberFormat="1" applyFont="1" applyFill="1" applyBorder="1"/>
    <xf numFmtId="17" fontId="12" fillId="0" borderId="11" xfId="0" applyNumberFormat="1" applyFont="1" applyBorder="1"/>
    <xf numFmtId="168" fontId="28" fillId="0" borderId="0" xfId="0" applyNumberFormat="1" applyFont="1"/>
    <xf numFmtId="168" fontId="29" fillId="0" borderId="0" xfId="0" applyNumberFormat="1" applyFont="1"/>
    <xf numFmtId="173" fontId="10" fillId="0" borderId="2" xfId="0" applyNumberFormat="1" applyFont="1" applyBorder="1"/>
    <xf numFmtId="4" fontId="11" fillId="0" borderId="1" xfId="0" applyNumberFormat="1" applyFont="1" applyFill="1" applyBorder="1"/>
    <xf numFmtId="169" fontId="19" fillId="0" borderId="1" xfId="0" applyNumberFormat="1" applyFont="1" applyFill="1" applyBorder="1" applyAlignment="1">
      <alignment horizontal="left"/>
    </xf>
    <xf numFmtId="4" fontId="12" fillId="0" borderId="1" xfId="0" applyNumberFormat="1" applyFont="1" applyFill="1" applyBorder="1"/>
    <xf numFmtId="168" fontId="15" fillId="0" borderId="1" xfId="0" applyNumberFormat="1" applyFont="1" applyBorder="1" applyAlignment="1">
      <alignment vertical="justify"/>
    </xf>
    <xf numFmtId="168" fontId="11" fillId="7" borderId="1" xfId="1" applyNumberFormat="1" applyFont="1" applyFill="1" applyBorder="1"/>
    <xf numFmtId="0" fontId="15" fillId="0" borderId="7" xfId="0" applyFont="1" applyFill="1" applyBorder="1" applyAlignment="1">
      <alignment wrapText="1"/>
    </xf>
    <xf numFmtId="173" fontId="15" fillId="0" borderId="2" xfId="0" applyNumberFormat="1" applyFont="1" applyBorder="1"/>
    <xf numFmtId="173" fontId="15" fillId="0" borderId="2" xfId="0" applyNumberFormat="1" applyFont="1" applyBorder="1" applyAlignment="1">
      <alignment horizontal="center"/>
    </xf>
    <xf numFmtId="2" fontId="15" fillId="0" borderId="1" xfId="0" applyNumberFormat="1" applyFont="1" applyBorder="1" applyAlignment="1">
      <alignment vertical="justify"/>
    </xf>
    <xf numFmtId="0" fontId="18" fillId="0" borderId="1" xfId="0" applyFont="1" applyBorder="1"/>
    <xf numFmtId="4" fontId="15" fillId="0" borderId="1" xfId="0" applyNumberFormat="1" applyFont="1" applyFill="1" applyBorder="1"/>
    <xf numFmtId="168" fontId="31" fillId="0" borderId="1" xfId="1" applyNumberFormat="1" applyFont="1" applyFill="1" applyBorder="1"/>
    <xf numFmtId="168" fontId="32" fillId="0" borderId="1" xfId="1" applyNumberFormat="1" applyFont="1" applyFill="1" applyBorder="1"/>
    <xf numFmtId="0" fontId="15" fillId="0" borderId="1" xfId="0" applyFont="1" applyBorder="1" applyAlignment="1">
      <alignment horizontal="justify"/>
    </xf>
    <xf numFmtId="0" fontId="15" fillId="0" borderId="0" xfId="0" applyFont="1"/>
    <xf numFmtId="168" fontId="15" fillId="0" borderId="0" xfId="1" applyNumberFormat="1" applyFont="1"/>
    <xf numFmtId="166" fontId="15" fillId="0" borderId="0" xfId="1" applyFont="1"/>
    <xf numFmtId="0" fontId="15" fillId="0" borderId="3" xfId="0" applyFont="1" applyFill="1" applyBorder="1" applyAlignment="1">
      <alignment horizontal="center"/>
    </xf>
    <xf numFmtId="0" fontId="14" fillId="0" borderId="2" xfId="0" applyFont="1" applyBorder="1" applyAlignment="1">
      <alignment vertical="justify"/>
    </xf>
    <xf numFmtId="4" fontId="14" fillId="0" borderId="1" xfId="0" applyNumberFormat="1" applyFont="1" applyFill="1" applyBorder="1"/>
    <xf numFmtId="173" fontId="15" fillId="0" borderId="2" xfId="0" applyNumberFormat="1" applyFont="1" applyFill="1" applyBorder="1" applyAlignment="1">
      <alignment horizontal="center"/>
    </xf>
    <xf numFmtId="0" fontId="15" fillId="0" borderId="1" xfId="0" applyFont="1" applyFill="1" applyBorder="1" applyAlignment="1">
      <alignment wrapText="1"/>
    </xf>
    <xf numFmtId="0" fontId="15" fillId="0" borderId="1" xfId="0" applyFont="1" applyFill="1" applyBorder="1"/>
    <xf numFmtId="173" fontId="10" fillId="0" borderId="2" xfId="0" applyNumberFormat="1" applyFont="1" applyFill="1" applyBorder="1"/>
    <xf numFmtId="0" fontId="19" fillId="0" borderId="0" xfId="0" applyFont="1" applyAlignment="1">
      <alignment horizontal="center"/>
    </xf>
    <xf numFmtId="43" fontId="15" fillId="0" borderId="2" xfId="0" applyNumberFormat="1" applyFont="1" applyFill="1" applyBorder="1"/>
    <xf numFmtId="168" fontId="31" fillId="0" borderId="1" xfId="1" applyNumberFormat="1" applyFont="1" applyBorder="1"/>
    <xf numFmtId="0" fontId="14" fillId="0" borderId="1" xfId="0" applyFont="1" applyFill="1" applyBorder="1" applyAlignment="1">
      <alignment vertical="justify"/>
    </xf>
    <xf numFmtId="0" fontId="19" fillId="0" borderId="2" xfId="0" applyFont="1" applyBorder="1" applyAlignment="1">
      <alignment horizontal="center"/>
    </xf>
    <xf numFmtId="173" fontId="15" fillId="0" borderId="2" xfId="0" applyNumberFormat="1" applyFont="1" applyFill="1" applyBorder="1"/>
    <xf numFmtId="43" fontId="15" fillId="0" borderId="1" xfId="0" applyNumberFormat="1" applyFont="1" applyFill="1" applyBorder="1"/>
    <xf numFmtId="168" fontId="70" fillId="0" borderId="1" xfId="1" applyNumberFormat="1" applyFont="1" applyFill="1" applyBorder="1"/>
    <xf numFmtId="0" fontId="9" fillId="0" borderId="1" xfId="0" applyFont="1" applyBorder="1"/>
    <xf numFmtId="0" fontId="19" fillId="0" borderId="2" xfId="0" applyFont="1" applyFill="1" applyBorder="1" applyAlignment="1">
      <alignment vertical="justify"/>
    </xf>
    <xf numFmtId="166" fontId="19" fillId="0" borderId="0" xfId="1" applyFont="1"/>
    <xf numFmtId="168" fontId="71" fillId="0" borderId="1" xfId="1" applyNumberFormat="1" applyFont="1" applyFill="1" applyBorder="1"/>
    <xf numFmtId="0" fontId="0" fillId="0" borderId="0" xfId="0" applyFill="1"/>
    <xf numFmtId="0" fontId="15" fillId="0" borderId="7" xfId="0" applyFont="1" applyFill="1" applyBorder="1" applyAlignment="1">
      <alignment horizontal="center"/>
    </xf>
    <xf numFmtId="168" fontId="15" fillId="0" borderId="0" xfId="1" applyNumberFormat="1" applyFont="1" applyFill="1"/>
    <xf numFmtId="0" fontId="19" fillId="0" borderId="0" xfId="0" applyFont="1" applyFill="1" applyAlignment="1">
      <alignment vertical="justify"/>
    </xf>
    <xf numFmtId="4" fontId="14" fillId="0" borderId="3" xfId="0" applyNumberFormat="1" applyFont="1" applyFill="1" applyBorder="1"/>
    <xf numFmtId="168" fontId="15" fillId="0" borderId="3" xfId="1" applyNumberFormat="1" applyFont="1" applyFill="1" applyBorder="1"/>
    <xf numFmtId="168" fontId="70" fillId="0" borderId="0" xfId="1" applyNumberFormat="1" applyFont="1"/>
    <xf numFmtId="0" fontId="9" fillId="0" borderId="0" xfId="0" applyFont="1"/>
    <xf numFmtId="0" fontId="0" fillId="0" borderId="0" xfId="0" applyAlignment="1">
      <alignment horizontal="center"/>
    </xf>
    <xf numFmtId="0" fontId="15" fillId="0" borderId="1" xfId="0" applyFont="1" applyFill="1" applyBorder="1" applyAlignment="1">
      <alignment horizontal="justify"/>
    </xf>
    <xf numFmtId="0" fontId="14" fillId="0" borderId="1" xfId="0" applyFont="1" applyFill="1" applyBorder="1" applyAlignment="1">
      <alignment horizontal="center"/>
    </xf>
    <xf numFmtId="0" fontId="14" fillId="0" borderId="1" xfId="0" applyFont="1" applyFill="1" applyBorder="1"/>
    <xf numFmtId="173" fontId="10" fillId="0" borderId="1" xfId="0" applyNumberFormat="1" applyFont="1" applyBorder="1"/>
    <xf numFmtId="0" fontId="12" fillId="0" borderId="1" xfId="0" applyFont="1" applyBorder="1" applyAlignment="1">
      <alignment wrapText="1"/>
    </xf>
    <xf numFmtId="166" fontId="10" fillId="0" borderId="1" xfId="1" applyFont="1" applyBorder="1"/>
    <xf numFmtId="173" fontId="15" fillId="0" borderId="1" xfId="0" applyNumberFormat="1" applyFont="1" applyBorder="1"/>
    <xf numFmtId="173" fontId="15" fillId="0" borderId="1" xfId="0" applyNumberFormat="1" applyFont="1" applyFill="1" applyBorder="1"/>
    <xf numFmtId="0" fontId="12" fillId="0" borderId="2" xfId="0" applyFont="1" applyBorder="1" applyAlignment="1">
      <alignment horizontal="center"/>
    </xf>
    <xf numFmtId="173" fontId="15" fillId="0" borderId="2" xfId="0" applyNumberFormat="1" applyFont="1" applyBorder="1" applyAlignment="1">
      <alignment horizontal="left"/>
    </xf>
    <xf numFmtId="0" fontId="14" fillId="0" borderId="2" xfId="0" applyFont="1" applyBorder="1" applyAlignment="1">
      <alignment horizontal="center"/>
    </xf>
    <xf numFmtId="0" fontId="15" fillId="0" borderId="0" xfId="0" applyFont="1" applyAlignment="1">
      <alignment vertical="justify"/>
    </xf>
    <xf numFmtId="168" fontId="70" fillId="0" borderId="1" xfId="1" applyNumberFormat="1" applyFont="1" applyBorder="1"/>
    <xf numFmtId="0" fontId="15" fillId="0" borderId="2" xfId="0" applyFont="1" applyBorder="1" applyAlignment="1">
      <alignment vertical="justify"/>
    </xf>
    <xf numFmtId="173" fontId="15" fillId="0" borderId="2" xfId="0" applyNumberFormat="1" applyFont="1" applyFill="1" applyBorder="1" applyAlignment="1">
      <alignment horizontal="left"/>
    </xf>
    <xf numFmtId="0" fontId="19" fillId="0" borderId="2" xfId="0" applyFont="1" applyFill="1" applyBorder="1" applyAlignment="1">
      <alignment horizontal="center"/>
    </xf>
    <xf numFmtId="0" fontId="40" fillId="0" borderId="0" xfId="0" applyFont="1"/>
    <xf numFmtId="0" fontId="42" fillId="0" borderId="2" xfId="0" applyFont="1" applyBorder="1" applyAlignment="1">
      <alignment horizontal="center"/>
    </xf>
    <xf numFmtId="0" fontId="15" fillId="9" borderId="1" xfId="0" applyFont="1" applyFill="1" applyBorder="1" applyAlignment="1">
      <alignment vertical="justify"/>
    </xf>
    <xf numFmtId="4" fontId="15" fillId="9" borderId="1" xfId="0" applyNumberFormat="1" applyFont="1" applyFill="1" applyBorder="1"/>
    <xf numFmtId="168" fontId="15" fillId="9" borderId="1" xfId="1" applyNumberFormat="1" applyFont="1" applyFill="1" applyBorder="1"/>
    <xf numFmtId="4" fontId="14" fillId="9" borderId="1" xfId="0" applyNumberFormat="1" applyFont="1" applyFill="1" applyBorder="1"/>
    <xf numFmtId="0" fontId="19" fillId="9" borderId="1" xfId="0" applyFont="1" applyFill="1" applyBorder="1" applyAlignment="1">
      <alignment vertical="justify"/>
    </xf>
    <xf numFmtId="0" fontId="42" fillId="0" borderId="1" xfId="0" applyFont="1" applyBorder="1" applyAlignment="1">
      <alignment horizontal="center"/>
    </xf>
    <xf numFmtId="173" fontId="15" fillId="0" borderId="1" xfId="0" applyNumberFormat="1" applyFont="1" applyBorder="1" applyAlignment="1">
      <alignment horizontal="center"/>
    </xf>
    <xf numFmtId="0" fontId="19" fillId="0" borderId="16" xfId="0" applyFont="1" applyBorder="1" applyAlignment="1">
      <alignment horizontal="center"/>
    </xf>
    <xf numFmtId="0" fontId="18" fillId="0" borderId="1" xfId="0" applyFont="1" applyFill="1" applyBorder="1" applyAlignment="1">
      <alignment vertical="justify"/>
    </xf>
    <xf numFmtId="0" fontId="18" fillId="0" borderId="2" xfId="0" applyFont="1" applyBorder="1" applyAlignment="1">
      <alignment vertical="justify"/>
    </xf>
    <xf numFmtId="0" fontId="19" fillId="0" borderId="0" xfId="0" applyFont="1"/>
    <xf numFmtId="0" fontId="35" fillId="0" borderId="0" xfId="0" applyFont="1"/>
    <xf numFmtId="0" fontId="18" fillId="0" borderId="1" xfId="0" applyFont="1" applyBorder="1" applyAlignment="1"/>
    <xf numFmtId="166" fontId="11" fillId="0" borderId="0" xfId="1" applyFont="1"/>
    <xf numFmtId="168" fontId="15" fillId="0" borderId="1" xfId="1" applyNumberFormat="1" applyFont="1" applyFill="1" applyBorder="1" applyAlignment="1"/>
    <xf numFmtId="4" fontId="71" fillId="0" borderId="1" xfId="0" applyNumberFormat="1" applyFont="1" applyBorder="1"/>
    <xf numFmtId="2" fontId="42" fillId="0" borderId="1" xfId="0" applyNumberFormat="1" applyFont="1" applyBorder="1"/>
    <xf numFmtId="168" fontId="20" fillId="0" borderId="0" xfId="1" applyNumberFormat="1" applyFont="1" applyBorder="1"/>
    <xf numFmtId="168" fontId="15" fillId="0" borderId="0" xfId="1" applyNumberFormat="1" applyFont="1" applyFill="1" applyBorder="1"/>
    <xf numFmtId="0" fontId="10" fillId="0" borderId="2" xfId="0" applyFont="1" applyBorder="1" applyAlignment="1">
      <alignment horizontal="center"/>
    </xf>
    <xf numFmtId="4" fontId="40" fillId="0" borderId="1" xfId="0" applyNumberFormat="1" applyFont="1" applyBorder="1"/>
    <xf numFmtId="4" fontId="19" fillId="0" borderId="0" xfId="1" applyNumberFormat="1" applyFont="1"/>
    <xf numFmtId="174" fontId="15" fillId="0" borderId="1" xfId="0" applyNumberFormat="1" applyFont="1" applyBorder="1"/>
    <xf numFmtId="168" fontId="70" fillId="0" borderId="1" xfId="1" applyNumberFormat="1" applyFont="1" applyFill="1" applyBorder="1" applyAlignment="1"/>
    <xf numFmtId="0" fontId="0" fillId="0" borderId="16" xfId="0" applyBorder="1"/>
    <xf numFmtId="0" fontId="15" fillId="0" borderId="2" xfId="0" applyFont="1" applyBorder="1" applyAlignment="1">
      <alignment horizontal="center"/>
    </xf>
    <xf numFmtId="4" fontId="70" fillId="0" borderId="1" xfId="0" applyNumberFormat="1" applyFont="1" applyBorder="1"/>
    <xf numFmtId="173" fontId="10" fillId="0" borderId="2" xfId="0" applyNumberFormat="1" applyFont="1" applyBorder="1" applyAlignment="1">
      <alignment horizontal="left"/>
    </xf>
    <xf numFmtId="4" fontId="15" fillId="0" borderId="1" xfId="0" applyNumberFormat="1" applyFont="1" applyBorder="1" applyAlignment="1">
      <alignment wrapText="1"/>
    </xf>
    <xf numFmtId="0" fontId="15" fillId="0" borderId="1" xfId="0" applyFont="1" applyBorder="1" applyAlignment="1"/>
    <xf numFmtId="166" fontId="9" fillId="0" borderId="0" xfId="1" applyFont="1"/>
    <xf numFmtId="0" fontId="15" fillId="0" borderId="1" xfId="0" applyFont="1" applyFill="1" applyBorder="1" applyAlignment="1">
      <alignment horizontal="left"/>
    </xf>
    <xf numFmtId="4" fontId="9" fillId="0" borderId="0" xfId="1" applyNumberFormat="1" applyFont="1"/>
    <xf numFmtId="173" fontId="15" fillId="10" borderId="2" xfId="0" applyNumberFormat="1" applyFont="1" applyFill="1" applyBorder="1" applyAlignment="1">
      <alignment horizontal="center"/>
    </xf>
    <xf numFmtId="0" fontId="19" fillId="10" borderId="1" xfId="0" applyFont="1" applyFill="1" applyBorder="1" applyAlignment="1">
      <alignment horizontal="center"/>
    </xf>
    <xf numFmtId="0" fontId="15" fillId="10" borderId="1" xfId="0" applyFont="1" applyFill="1" applyBorder="1" applyAlignment="1">
      <alignment vertical="justify"/>
    </xf>
    <xf numFmtId="4" fontId="15" fillId="10" borderId="1" xfId="0" applyNumberFormat="1" applyFont="1" applyFill="1" applyBorder="1"/>
    <xf numFmtId="168" fontId="15" fillId="10" borderId="1" xfId="1" applyNumberFormat="1" applyFont="1" applyFill="1" applyBorder="1"/>
    <xf numFmtId="0" fontId="10" fillId="0" borderId="2" xfId="0" applyNumberFormat="1" applyFont="1" applyBorder="1"/>
    <xf numFmtId="43" fontId="15" fillId="9" borderId="1" xfId="0" applyNumberFormat="1" applyFont="1" applyFill="1" applyBorder="1"/>
    <xf numFmtId="168" fontId="72" fillId="0" borderId="1" xfId="1" applyNumberFormat="1" applyFont="1" applyFill="1" applyBorder="1"/>
    <xf numFmtId="0" fontId="15" fillId="0" borderId="1" xfId="0" applyFont="1" applyBorder="1" applyAlignment="1">
      <alignment horizontal="left" vertical="top" wrapText="1"/>
    </xf>
    <xf numFmtId="0" fontId="15" fillId="0" borderId="1" xfId="0" applyFont="1" applyBorder="1" applyAlignment="1">
      <alignment horizontal="left" vertical="justify"/>
    </xf>
    <xf numFmtId="4" fontId="14" fillId="0" borderId="2" xfId="0" applyNumberFormat="1" applyFont="1" applyBorder="1"/>
    <xf numFmtId="0" fontId="42" fillId="0" borderId="0" xfId="0" applyFont="1" applyBorder="1"/>
    <xf numFmtId="173" fontId="10" fillId="0" borderId="2" xfId="0" applyNumberFormat="1" applyFont="1" applyFill="1" applyBorder="1" applyAlignment="1">
      <alignment horizontal="left"/>
    </xf>
    <xf numFmtId="0" fontId="15" fillId="0" borderId="1" xfId="0" applyFont="1" applyFill="1" applyBorder="1" applyAlignment="1">
      <alignment horizontal="left" vertical="top" wrapText="1"/>
    </xf>
    <xf numFmtId="166" fontId="36" fillId="0" borderId="0" xfId="1" applyFont="1"/>
    <xf numFmtId="43" fontId="38" fillId="0" borderId="0" xfId="0" applyNumberFormat="1" applyFont="1" applyBorder="1"/>
    <xf numFmtId="0" fontId="11" fillId="0" borderId="1" xfId="0" applyFont="1" applyFill="1" applyBorder="1" applyAlignment="1">
      <alignment vertical="justify"/>
    </xf>
    <xf numFmtId="0" fontId="73" fillId="0" borderId="1" xfId="0" applyFont="1" applyBorder="1" applyAlignment="1">
      <alignment horizontal="center"/>
    </xf>
    <xf numFmtId="0" fontId="73" fillId="0" borderId="1" xfId="0" applyFont="1" applyFill="1" applyBorder="1" applyAlignment="1">
      <alignment vertical="justify"/>
    </xf>
    <xf numFmtId="168" fontId="73" fillId="0" borderId="1" xfId="1" applyNumberFormat="1" applyFont="1" applyBorder="1"/>
    <xf numFmtId="168" fontId="72" fillId="0" borderId="1" xfId="1" applyNumberFormat="1" applyFont="1" applyBorder="1"/>
    <xf numFmtId="0" fontId="42" fillId="0" borderId="1" xfId="0" applyFont="1" applyBorder="1" applyAlignment="1">
      <alignment vertical="justify"/>
    </xf>
    <xf numFmtId="168" fontId="71" fillId="0" borderId="1" xfId="1" applyNumberFormat="1" applyFont="1" applyFill="1" applyBorder="1" applyAlignment="1"/>
    <xf numFmtId="166" fontId="35" fillId="0" borderId="0" xfId="1" applyFont="1"/>
    <xf numFmtId="4" fontId="14" fillId="0" borderId="1" xfId="0" applyNumberFormat="1" applyFont="1" applyBorder="1" applyAlignment="1">
      <alignment wrapText="1"/>
    </xf>
    <xf numFmtId="168" fontId="15" fillId="0" borderId="1" xfId="1" applyNumberFormat="1" applyFont="1" applyFill="1" applyBorder="1" applyAlignment="1">
      <alignment wrapText="1"/>
    </xf>
    <xf numFmtId="168" fontId="72" fillId="0" borderId="1" xfId="1" applyNumberFormat="1" applyFont="1" applyFill="1" applyBorder="1" applyAlignment="1"/>
    <xf numFmtId="43" fontId="19" fillId="0" borderId="0" xfId="0" applyNumberFormat="1" applyFont="1" applyBorder="1"/>
    <xf numFmtId="0" fontId="19" fillId="0" borderId="11" xfId="0" applyFont="1" applyBorder="1"/>
    <xf numFmtId="0" fontId="42" fillId="0" borderId="0" xfId="0" applyFont="1"/>
    <xf numFmtId="4" fontId="15" fillId="0" borderId="2" xfId="0" applyNumberFormat="1" applyFont="1" applyBorder="1"/>
    <xf numFmtId="166" fontId="15" fillId="0" borderId="2" xfId="1" applyFont="1" applyBorder="1"/>
    <xf numFmtId="43" fontId="14" fillId="6" borderId="2" xfId="0" applyNumberFormat="1" applyFont="1" applyFill="1" applyBorder="1"/>
    <xf numFmtId="173" fontId="15" fillId="0" borderId="2" xfId="0" applyNumberFormat="1" applyFont="1" applyBorder="1" applyAlignment="1">
      <alignment horizontal="left" vertical="justify"/>
    </xf>
    <xf numFmtId="166" fontId="21" fillId="0" borderId="0" xfId="1" applyFont="1"/>
    <xf numFmtId="0" fontId="21" fillId="0" borderId="1" xfId="0" applyFont="1" applyFill="1" applyBorder="1"/>
    <xf numFmtId="0" fontId="51" fillId="0" borderId="1" xfId="0" applyFont="1" applyFill="1" applyBorder="1" applyAlignment="1">
      <alignment vertical="justify"/>
    </xf>
    <xf numFmtId="166" fontId="74" fillId="0" borderId="0" xfId="1" applyFont="1"/>
    <xf numFmtId="4" fontId="14" fillId="0" borderId="1" xfId="0" applyNumberFormat="1" applyFont="1" applyFill="1" applyBorder="1" applyAlignment="1">
      <alignment wrapText="1"/>
    </xf>
    <xf numFmtId="168" fontId="42" fillId="0" borderId="1" xfId="0" applyNumberFormat="1" applyFont="1" applyBorder="1"/>
    <xf numFmtId="0" fontId="42" fillId="0" borderId="1" xfId="0" applyFont="1" applyFill="1" applyBorder="1" applyAlignment="1">
      <alignment vertical="justify"/>
    </xf>
    <xf numFmtId="168" fontId="19" fillId="0" borderId="2" xfId="0" applyNumberFormat="1" applyFont="1" applyBorder="1"/>
    <xf numFmtId="168" fontId="15" fillId="0" borderId="2" xfId="1" applyNumberFormat="1" applyFont="1" applyFill="1" applyBorder="1" applyAlignment="1"/>
    <xf numFmtId="0" fontId="19" fillId="0" borderId="0" xfId="0" applyFont="1" applyFill="1"/>
    <xf numFmtId="168" fontId="42" fillId="0" borderId="1" xfId="0" applyNumberFormat="1" applyFont="1" applyFill="1" applyBorder="1"/>
    <xf numFmtId="0" fontId="3" fillId="0" borderId="0" xfId="0" applyFont="1"/>
    <xf numFmtId="4" fontId="15" fillId="0" borderId="0" xfId="0" applyNumberFormat="1" applyFont="1" applyFill="1" applyBorder="1"/>
    <xf numFmtId="173" fontId="15" fillId="10" borderId="2" xfId="0" applyNumberFormat="1" applyFont="1" applyFill="1" applyBorder="1" applyAlignment="1">
      <alignment horizontal="left"/>
    </xf>
    <xf numFmtId="0" fontId="15" fillId="10" borderId="1" xfId="0" applyFont="1" applyFill="1" applyBorder="1" applyAlignment="1">
      <alignment horizontal="center"/>
    </xf>
    <xf numFmtId="0" fontId="42" fillId="0" borderId="0" xfId="0" applyFont="1" applyFill="1"/>
    <xf numFmtId="0" fontId="15" fillId="0" borderId="2" xfId="0" applyFont="1" applyFill="1" applyBorder="1" applyAlignment="1">
      <alignment horizontal="center"/>
    </xf>
    <xf numFmtId="0" fontId="14" fillId="0" borderId="7" xfId="0" applyFont="1" applyFill="1" applyBorder="1" applyAlignment="1">
      <alignment vertical="justify"/>
    </xf>
    <xf numFmtId="0" fontId="19" fillId="0" borderId="0" xfId="0" applyFont="1" applyBorder="1"/>
    <xf numFmtId="0" fontId="14" fillId="0" borderId="1" xfId="0" applyFont="1" applyFill="1" applyBorder="1" applyAlignment="1">
      <alignment horizontal="left" vertical="justify"/>
    </xf>
    <xf numFmtId="0" fontId="15" fillId="0" borderId="1" xfId="0" applyFont="1" applyFill="1" applyBorder="1" applyAlignment="1">
      <alignment horizontal="left" vertical="justify"/>
    </xf>
    <xf numFmtId="168" fontId="34" fillId="0" borderId="0" xfId="0" applyNumberFormat="1" applyFont="1"/>
    <xf numFmtId="168" fontId="54" fillId="0" borderId="0" xfId="0" applyNumberFormat="1" applyFont="1"/>
    <xf numFmtId="0" fontId="33" fillId="0" borderId="0" xfId="0" applyFont="1" applyBorder="1"/>
    <xf numFmtId="168" fontId="33" fillId="0" borderId="0" xfId="0" applyNumberFormat="1" applyFont="1" applyBorder="1"/>
    <xf numFmtId="168" fontId="19" fillId="0" borderId="0" xfId="1" applyNumberFormat="1" applyFont="1"/>
    <xf numFmtId="0" fontId="19" fillId="0" borderId="1" xfId="0" applyFont="1" applyBorder="1" applyAlignment="1">
      <alignment horizontal="left" vertical="justify"/>
    </xf>
    <xf numFmtId="168" fontId="21" fillId="0" borderId="0" xfId="1" applyNumberFormat="1" applyFont="1"/>
    <xf numFmtId="2" fontId="0" fillId="0" borderId="0" xfId="0" applyNumberFormat="1"/>
    <xf numFmtId="4" fontId="14" fillId="10" borderId="1" xfId="0" applyNumberFormat="1" applyFont="1" applyFill="1" applyBorder="1"/>
    <xf numFmtId="168" fontId="15" fillId="10" borderId="1" xfId="1" applyNumberFormat="1" applyFont="1" applyFill="1" applyBorder="1" applyAlignment="1"/>
    <xf numFmtId="0" fontId="19" fillId="10" borderId="1" xfId="0" applyFont="1" applyFill="1" applyBorder="1"/>
    <xf numFmtId="166" fontId="58" fillId="0" borderId="0" xfId="1" applyFont="1"/>
    <xf numFmtId="166" fontId="38" fillId="0" borderId="0" xfId="1" applyFont="1"/>
    <xf numFmtId="0" fontId="75" fillId="0" borderId="0" xfId="0" applyFont="1"/>
    <xf numFmtId="168" fontId="70" fillId="0" borderId="0" xfId="1" applyNumberFormat="1" applyFont="1" applyFill="1" applyBorder="1"/>
    <xf numFmtId="168" fontId="70" fillId="0" borderId="0" xfId="1" applyNumberFormat="1" applyFont="1" applyFill="1" applyBorder="1" applyAlignment="1"/>
    <xf numFmtId="168" fontId="19" fillId="0" borderId="1" xfId="0" applyNumberFormat="1" applyFont="1" applyFill="1" applyBorder="1"/>
    <xf numFmtId="0" fontId="0" fillId="0" borderId="2" xfId="0" applyFill="1" applyBorder="1"/>
    <xf numFmtId="168" fontId="19" fillId="0" borderId="2" xfId="0" applyNumberFormat="1" applyFont="1" applyFill="1" applyBorder="1"/>
    <xf numFmtId="43" fontId="15" fillId="10" borderId="1" xfId="0" applyNumberFormat="1" applyFont="1" applyFill="1" applyBorder="1"/>
    <xf numFmtId="0" fontId="15" fillId="10" borderId="7" xfId="0" applyFont="1" applyFill="1" applyBorder="1" applyAlignment="1">
      <alignment horizontal="center"/>
    </xf>
    <xf numFmtId="0" fontId="15" fillId="10" borderId="7" xfId="0" applyFont="1" applyFill="1" applyBorder="1" applyAlignment="1">
      <alignment vertical="justify"/>
    </xf>
    <xf numFmtId="0" fontId="21" fillId="10" borderId="0" xfId="0" applyFont="1" applyFill="1"/>
    <xf numFmtId="0" fontId="15" fillId="0" borderId="1" xfId="0" applyFont="1" applyFill="1" applyBorder="1" applyAlignment="1">
      <alignment vertical="justify" wrapText="1"/>
    </xf>
    <xf numFmtId="0" fontId="21" fillId="10" borderId="1" xfId="0" applyFont="1" applyFill="1" applyBorder="1" applyAlignment="1">
      <alignment wrapText="1"/>
    </xf>
    <xf numFmtId="4" fontId="14" fillId="10" borderId="1" xfId="0" applyNumberFormat="1" applyFont="1" applyFill="1" applyBorder="1" applyAlignment="1">
      <alignment wrapText="1"/>
    </xf>
    <xf numFmtId="168" fontId="15" fillId="10" borderId="1" xfId="1" applyNumberFormat="1" applyFont="1" applyFill="1" applyBorder="1" applyAlignment="1">
      <alignment wrapText="1"/>
    </xf>
    <xf numFmtId="0" fontId="0" fillId="9" borderId="0" xfId="0" applyFill="1"/>
    <xf numFmtId="0" fontId="34" fillId="0" borderId="0" xfId="0" applyFont="1"/>
    <xf numFmtId="0" fontId="24" fillId="0" borderId="11" xfId="0" applyFont="1" applyBorder="1"/>
    <xf numFmtId="0" fontId="38" fillId="0" borderId="0" xfId="0" applyFont="1"/>
    <xf numFmtId="4" fontId="44" fillId="0" borderId="11" xfId="0" applyNumberFormat="1" applyFont="1" applyBorder="1"/>
    <xf numFmtId="0" fontId="37" fillId="0" borderId="1" xfId="0" applyFont="1" applyBorder="1"/>
    <xf numFmtId="14" fontId="37" fillId="0" borderId="1" xfId="0" applyNumberFormat="1" applyFont="1" applyBorder="1"/>
    <xf numFmtId="0" fontId="37" fillId="9" borderId="1" xfId="0" applyFont="1" applyFill="1" applyBorder="1" applyAlignment="1">
      <alignment wrapText="1"/>
    </xf>
    <xf numFmtId="0" fontId="37" fillId="9" borderId="1" xfId="0" applyFont="1" applyFill="1" applyBorder="1"/>
    <xf numFmtId="166" fontId="37" fillId="9" borderId="1" xfId="1" applyFont="1" applyFill="1" applyBorder="1"/>
    <xf numFmtId="0" fontId="37" fillId="0" borderId="1" xfId="0" applyFont="1" applyFill="1" applyBorder="1"/>
    <xf numFmtId="0" fontId="39" fillId="9" borderId="1" xfId="0" applyFont="1" applyFill="1" applyBorder="1" applyAlignment="1">
      <alignment wrapText="1"/>
    </xf>
    <xf numFmtId="0" fontId="37" fillId="9" borderId="1" xfId="0" applyFont="1" applyFill="1" applyBorder="1" applyAlignment="1">
      <alignment horizontal="justify"/>
    </xf>
    <xf numFmtId="0" fontId="44" fillId="9" borderId="1" xfId="0" applyFont="1" applyFill="1" applyBorder="1" applyAlignment="1">
      <alignment wrapText="1"/>
    </xf>
    <xf numFmtId="0" fontId="37" fillId="9" borderId="1" xfId="0" applyFont="1" applyFill="1" applyBorder="1" applyAlignment="1">
      <alignment horizontal="left" wrapText="1"/>
    </xf>
    <xf numFmtId="0" fontId="37" fillId="9" borderId="1" xfId="0" applyNumberFormat="1" applyFont="1" applyFill="1" applyBorder="1" applyAlignment="1">
      <alignment wrapText="1"/>
    </xf>
    <xf numFmtId="0" fontId="76" fillId="9" borderId="1" xfId="0" applyFont="1" applyFill="1" applyBorder="1" applyAlignment="1">
      <alignment wrapText="1"/>
    </xf>
    <xf numFmtId="0" fontId="24" fillId="9" borderId="1" xfId="0" applyFont="1" applyFill="1" applyBorder="1" applyAlignment="1"/>
    <xf numFmtId="0" fontId="39" fillId="9" borderId="1" xfId="0" applyNumberFormat="1" applyFont="1" applyFill="1" applyBorder="1" applyAlignment="1">
      <alignment wrapText="1"/>
    </xf>
    <xf numFmtId="0" fontId="24" fillId="9" borderId="1" xfId="0" applyFont="1" applyFill="1" applyBorder="1" applyAlignment="1">
      <alignment wrapText="1"/>
    </xf>
    <xf numFmtId="0" fontId="37" fillId="9" borderId="1" xfId="0" applyFont="1" applyFill="1" applyBorder="1" applyAlignment="1"/>
    <xf numFmtId="14" fontId="37" fillId="9" borderId="1" xfId="0" applyNumberFormat="1" applyFont="1" applyFill="1" applyBorder="1"/>
    <xf numFmtId="0" fontId="39" fillId="9" borderId="1" xfId="0" applyFont="1" applyFill="1" applyBorder="1"/>
    <xf numFmtId="166" fontId="39" fillId="9" borderId="1" xfId="1" applyFont="1" applyFill="1" applyBorder="1"/>
    <xf numFmtId="166" fontId="44" fillId="9" borderId="1" xfId="1" applyFont="1" applyFill="1" applyBorder="1"/>
    <xf numFmtId="166" fontId="39" fillId="9" borderId="1" xfId="1" applyFont="1" applyFill="1" applyBorder="1" applyAlignment="1">
      <alignment wrapText="1"/>
    </xf>
    <xf numFmtId="14" fontId="77" fillId="9" borderId="1" xfId="0" applyNumberFormat="1" applyFont="1" applyFill="1" applyBorder="1"/>
    <xf numFmtId="0" fontId="76" fillId="9" borderId="1" xfId="0" applyFont="1" applyFill="1" applyBorder="1" applyAlignment="1">
      <alignment horizontal="right"/>
    </xf>
    <xf numFmtId="0" fontId="39" fillId="9" borderId="1" xfId="0" applyFont="1" applyFill="1" applyBorder="1" applyAlignment="1"/>
    <xf numFmtId="0" fontId="39" fillId="9" borderId="1" xfId="0" applyFont="1" applyFill="1" applyBorder="1" applyAlignment="1">
      <alignment horizontal="right"/>
    </xf>
    <xf numFmtId="0" fontId="38" fillId="9" borderId="1" xfId="0" applyFont="1" applyFill="1" applyBorder="1"/>
    <xf numFmtId="166" fontId="37" fillId="9" borderId="1" xfId="1" applyFont="1" applyFill="1" applyBorder="1" applyAlignment="1"/>
    <xf numFmtId="166" fontId="39" fillId="9" borderId="1" xfId="1" applyFont="1" applyFill="1" applyBorder="1" applyAlignment="1"/>
    <xf numFmtId="0" fontId="37" fillId="9" borderId="1" xfId="0" applyFont="1" applyFill="1" applyBorder="1" applyAlignment="1">
      <alignment horizontal="right"/>
    </xf>
    <xf numFmtId="0" fontId="78" fillId="9" borderId="1" xfId="0" applyFont="1" applyFill="1" applyBorder="1"/>
    <xf numFmtId="0" fontId="37" fillId="9" borderId="0" xfId="0" applyFont="1" applyFill="1" applyAlignment="1">
      <alignment wrapText="1"/>
    </xf>
    <xf numFmtId="0" fontId="77" fillId="9" borderId="1" xfId="0" applyFont="1" applyFill="1" applyBorder="1"/>
    <xf numFmtId="0" fontId="39" fillId="9" borderId="0" xfId="0" applyFont="1" applyFill="1" applyBorder="1" applyAlignment="1">
      <alignment wrapText="1"/>
    </xf>
    <xf numFmtId="14" fontId="79" fillId="9" borderId="1" xfId="0" applyNumberFormat="1" applyFont="1" applyFill="1" applyBorder="1"/>
    <xf numFmtId="14" fontId="44" fillId="9" borderId="1" xfId="0" applyNumberFormat="1" applyFont="1" applyFill="1" applyBorder="1"/>
    <xf numFmtId="0" fontId="39" fillId="9" borderId="0" xfId="0" applyFont="1" applyFill="1" applyAlignment="1">
      <alignment wrapText="1"/>
    </xf>
    <xf numFmtId="0" fontId="79" fillId="9" borderId="1" xfId="0" applyFont="1" applyFill="1" applyBorder="1"/>
    <xf numFmtId="0" fontId="80" fillId="9" borderId="1" xfId="0" applyFont="1" applyFill="1" applyBorder="1" applyAlignment="1">
      <alignment horizontal="left" wrapText="1"/>
    </xf>
    <xf numFmtId="0" fontId="39" fillId="9" borderId="1" xfId="0" applyFont="1" applyFill="1" applyBorder="1" applyAlignment="1">
      <alignment horizontal="left" wrapText="1"/>
    </xf>
    <xf numFmtId="0" fontId="80" fillId="9" borderId="1" xfId="0" applyFont="1" applyFill="1" applyBorder="1"/>
    <xf numFmtId="0" fontId="61" fillId="9" borderId="1" xfId="0" applyFont="1" applyFill="1" applyBorder="1"/>
    <xf numFmtId="0" fontId="39" fillId="9" borderId="1" xfId="0" applyFont="1" applyFill="1" applyBorder="1" applyAlignment="1">
      <alignment horizontal="right" wrapText="1"/>
    </xf>
    <xf numFmtId="0" fontId="76" fillId="9" borderId="0" xfId="0" applyFont="1" applyFill="1" applyAlignment="1">
      <alignment wrapText="1"/>
    </xf>
    <xf numFmtId="0" fontId="37" fillId="9" borderId="0" xfId="0" applyFont="1" applyFill="1"/>
    <xf numFmtId="14" fontId="33" fillId="9" borderId="1" xfId="0" applyNumberFormat="1" applyFont="1" applyFill="1" applyBorder="1"/>
    <xf numFmtId="14" fontId="35" fillId="9" borderId="1" xfId="0" applyNumberFormat="1" applyFont="1" applyFill="1" applyBorder="1"/>
    <xf numFmtId="0" fontId="36" fillId="9" borderId="1" xfId="0" applyFont="1" applyFill="1" applyBorder="1"/>
    <xf numFmtId="0" fontId="63" fillId="9" borderId="1" xfId="0" applyFont="1" applyFill="1" applyBorder="1" applyAlignment="1">
      <alignment wrapText="1"/>
    </xf>
    <xf numFmtId="166" fontId="37" fillId="9" borderId="1" xfId="1" applyFont="1" applyFill="1" applyBorder="1" applyAlignment="1">
      <alignment horizontal="right"/>
    </xf>
    <xf numFmtId="0" fontId="38" fillId="9" borderId="0" xfId="0" applyFont="1" applyFill="1"/>
    <xf numFmtId="166" fontId="38" fillId="9" borderId="1" xfId="1" applyFont="1" applyFill="1" applyBorder="1"/>
    <xf numFmtId="0" fontId="37" fillId="9" borderId="1" xfId="0" applyFont="1" applyFill="1" applyBorder="1" applyAlignment="1">
      <alignment horizontal="right" wrapText="1"/>
    </xf>
    <xf numFmtId="14" fontId="37" fillId="9" borderId="1" xfId="0" applyNumberFormat="1" applyFont="1" applyFill="1" applyBorder="1" applyAlignment="1">
      <alignment horizontal="right"/>
    </xf>
    <xf numFmtId="166" fontId="37" fillId="9" borderId="1" xfId="1" applyFont="1" applyFill="1" applyBorder="1" applyAlignment="1">
      <alignment horizontal="center"/>
    </xf>
    <xf numFmtId="14" fontId="37" fillId="9" borderId="1" xfId="0" applyNumberFormat="1" applyFont="1" applyFill="1" applyBorder="1" applyAlignment="1">
      <alignment wrapText="1"/>
    </xf>
    <xf numFmtId="166" fontId="37" fillId="9" borderId="1" xfId="1" applyFont="1" applyFill="1" applyBorder="1" applyAlignment="1">
      <alignment wrapText="1"/>
    </xf>
    <xf numFmtId="0" fontId="37" fillId="9" borderId="0" xfId="0" applyFont="1" applyFill="1" applyBorder="1"/>
    <xf numFmtId="0" fontId="37" fillId="9" borderId="0" xfId="0" applyFont="1" applyFill="1" applyBorder="1" applyAlignment="1">
      <alignment wrapText="1"/>
    </xf>
    <xf numFmtId="0" fontId="44" fillId="9" borderId="1" xfId="0" applyFont="1" applyFill="1" applyBorder="1"/>
    <xf numFmtId="0" fontId="24" fillId="9" borderId="2" xfId="0" applyFont="1" applyFill="1" applyBorder="1" applyAlignment="1">
      <alignment wrapText="1"/>
    </xf>
    <xf numFmtId="0" fontId="80" fillId="9" borderId="1" xfId="0" applyFont="1" applyFill="1" applyBorder="1" applyAlignment="1">
      <alignment wrapText="1"/>
    </xf>
    <xf numFmtId="0" fontId="39" fillId="9" borderId="0" xfId="0" applyFont="1" applyFill="1" applyAlignment="1">
      <alignment horizontal="left" wrapText="1"/>
    </xf>
    <xf numFmtId="0" fontId="76" fillId="9" borderId="1" xfId="0" applyFont="1" applyFill="1" applyBorder="1" applyAlignment="1">
      <alignment horizontal="left" wrapText="1"/>
    </xf>
    <xf numFmtId="0" fontId="62" fillId="9" borderId="1" xfId="0" applyFont="1" applyFill="1" applyBorder="1" applyAlignment="1">
      <alignment wrapText="1"/>
    </xf>
    <xf numFmtId="166" fontId="39" fillId="9" borderId="1" xfId="0" applyNumberFormat="1" applyFont="1" applyFill="1" applyBorder="1"/>
    <xf numFmtId="0" fontId="0" fillId="9" borderId="1" xfId="0" applyFill="1" applyBorder="1"/>
    <xf numFmtId="166" fontId="44" fillId="9" borderId="1" xfId="0" applyNumberFormat="1" applyFont="1" applyFill="1" applyBorder="1"/>
    <xf numFmtId="0" fontId="37" fillId="9" borderId="2" xfId="0" applyFont="1" applyFill="1" applyBorder="1"/>
    <xf numFmtId="0" fontId="24" fillId="0" borderId="0" xfId="0" applyFont="1" applyFill="1" applyBorder="1" applyAlignment="1">
      <alignment horizontal="center"/>
    </xf>
    <xf numFmtId="14" fontId="24" fillId="8" borderId="3" xfId="0" applyNumberFormat="1" applyFont="1" applyFill="1" applyBorder="1" applyAlignment="1">
      <alignment horizontal="center" vertical="center"/>
    </xf>
    <xf numFmtId="14" fontId="24" fillId="8" borderId="2" xfId="0" applyNumberFormat="1" applyFont="1" applyFill="1" applyBorder="1" applyAlignment="1">
      <alignment horizontal="center" vertical="center"/>
    </xf>
    <xf numFmtId="4" fontId="24" fillId="8" borderId="3" xfId="0" applyNumberFormat="1" applyFont="1" applyFill="1" applyBorder="1" applyAlignment="1">
      <alignment horizontal="center"/>
    </xf>
    <xf numFmtId="4" fontId="24" fillId="8" borderId="2" xfId="0" applyNumberFormat="1" applyFont="1" applyFill="1" applyBorder="1" applyAlignment="1">
      <alignment horizontal="center"/>
    </xf>
    <xf numFmtId="166" fontId="24" fillId="8" borderId="3" xfId="1" applyFont="1" applyFill="1" applyBorder="1" applyAlignment="1">
      <alignment horizontal="center"/>
    </xf>
    <xf numFmtId="166" fontId="24" fillId="8" borderId="2" xfId="1" applyFont="1" applyFill="1" applyBorder="1" applyAlignment="1">
      <alignment horizontal="center"/>
    </xf>
    <xf numFmtId="0" fontId="39" fillId="9" borderId="1" xfId="0" applyFont="1" applyFill="1" applyBorder="1" applyAlignment="1">
      <alignment horizontal="left"/>
    </xf>
    <xf numFmtId="4" fontId="44" fillId="9" borderId="1" xfId="0" applyNumberFormat="1" applyFont="1" applyFill="1" applyBorder="1"/>
    <xf numFmtId="0" fontId="39" fillId="9" borderId="0" xfId="0" applyFont="1" applyFill="1" applyAlignment="1">
      <alignment horizontal="justify"/>
    </xf>
    <xf numFmtId="166" fontId="37" fillId="9" borderId="1" xfId="0" applyNumberFormat="1" applyFont="1" applyFill="1" applyBorder="1"/>
    <xf numFmtId="166" fontId="37" fillId="0" borderId="1" xfId="0" applyNumberFormat="1" applyFont="1" applyBorder="1"/>
    <xf numFmtId="166" fontId="24" fillId="9" borderId="1" xfId="1" applyFont="1" applyFill="1" applyBorder="1"/>
    <xf numFmtId="0" fontId="39" fillId="9" borderId="1" xfId="0" applyFont="1" applyFill="1" applyBorder="1" applyAlignment="1">
      <alignment horizontal="justify"/>
    </xf>
    <xf numFmtId="0" fontId="24" fillId="0" borderId="0" xfId="0" applyFont="1" applyFill="1" applyBorder="1" applyAlignment="1"/>
    <xf numFmtId="14" fontId="37" fillId="0" borderId="1" xfId="0" applyNumberFormat="1" applyFont="1" applyFill="1" applyBorder="1"/>
    <xf numFmtId="0" fontId="37" fillId="9" borderId="0" xfId="0" applyFont="1" applyFill="1" applyAlignment="1">
      <alignment horizontal="right"/>
    </xf>
    <xf numFmtId="17" fontId="51" fillId="9" borderId="1" xfId="0" applyNumberFormat="1" applyFont="1" applyFill="1" applyBorder="1"/>
    <xf numFmtId="0" fontId="51" fillId="9" borderId="1" xfId="0" applyFont="1" applyFill="1" applyBorder="1" applyAlignment="1"/>
    <xf numFmtId="0" fontId="33" fillId="9" borderId="1" xfId="0" applyFont="1" applyFill="1" applyBorder="1" applyAlignment="1"/>
    <xf numFmtId="17" fontId="40" fillId="9" borderId="0" xfId="0" applyNumberFormat="1" applyFont="1" applyFill="1" applyBorder="1" applyAlignment="1"/>
    <xf numFmtId="166" fontId="39" fillId="9" borderId="1" xfId="1" applyNumberFormat="1" applyFont="1" applyFill="1" applyBorder="1"/>
    <xf numFmtId="0" fontId="44" fillId="9" borderId="1" xfId="0" applyFont="1" applyFill="1" applyBorder="1" applyAlignment="1">
      <alignment horizontal="right"/>
    </xf>
    <xf numFmtId="0" fontId="24" fillId="9" borderId="1" xfId="0" applyFont="1" applyFill="1" applyBorder="1" applyAlignment="1">
      <alignment horizontal="left" wrapText="1"/>
    </xf>
    <xf numFmtId="14" fontId="37" fillId="9" borderId="0" xfId="0" applyNumberFormat="1" applyFont="1" applyFill="1" applyBorder="1"/>
    <xf numFmtId="0" fontId="37" fillId="9" borderId="0" xfId="0" applyFont="1" applyFill="1" applyBorder="1" applyAlignment="1">
      <alignment horizontal="right"/>
    </xf>
    <xf numFmtId="0" fontId="40" fillId="9" borderId="1" xfId="0" applyFont="1" applyFill="1" applyBorder="1" applyAlignment="1">
      <alignment wrapText="1"/>
    </xf>
    <xf numFmtId="166" fontId="80" fillId="9" borderId="1" xfId="0" applyNumberFormat="1" applyFont="1" applyFill="1" applyBorder="1"/>
    <xf numFmtId="0" fontId="65" fillId="9" borderId="1" xfId="0" applyFont="1" applyFill="1" applyBorder="1" applyAlignment="1">
      <alignment horizontal="justify"/>
    </xf>
    <xf numFmtId="0" fontId="44" fillId="9" borderId="1" xfId="0" applyFont="1" applyFill="1" applyBorder="1" applyAlignment="1">
      <alignment horizontal="left" wrapText="1"/>
    </xf>
    <xf numFmtId="0" fontId="12" fillId="9" borderId="1" xfId="0" applyFont="1" applyFill="1" applyBorder="1" applyAlignment="1">
      <alignment wrapText="1"/>
    </xf>
    <xf numFmtId="166" fontId="24" fillId="9" borderId="1" xfId="0" applyNumberFormat="1" applyFont="1" applyFill="1" applyBorder="1" applyAlignment="1">
      <alignment horizontal="center"/>
    </xf>
    <xf numFmtId="0" fontId="81" fillId="9" borderId="1" xfId="0" applyFont="1" applyFill="1" applyBorder="1" applyAlignment="1">
      <alignment wrapText="1"/>
    </xf>
    <xf numFmtId="0" fontId="82" fillId="9" borderId="1" xfId="0" applyFont="1" applyFill="1" applyBorder="1" applyAlignment="1">
      <alignment wrapText="1"/>
    </xf>
    <xf numFmtId="0" fontId="83" fillId="9" borderId="1" xfId="0" applyFont="1" applyFill="1" applyBorder="1"/>
    <xf numFmtId="166" fontId="81" fillId="9" borderId="1" xfId="1" applyFont="1" applyFill="1" applyBorder="1"/>
    <xf numFmtId="166" fontId="81" fillId="9" borderId="1" xfId="1" applyFont="1" applyFill="1" applyBorder="1" applyAlignment="1"/>
    <xf numFmtId="0" fontId="82" fillId="9" borderId="0" xfId="0" applyFont="1" applyFill="1" applyAlignment="1">
      <alignment wrapText="1"/>
    </xf>
    <xf numFmtId="14" fontId="39" fillId="9" borderId="1" xfId="0" applyNumberFormat="1" applyFont="1" applyFill="1" applyBorder="1" applyAlignment="1">
      <alignment horizontal="right"/>
    </xf>
    <xf numFmtId="0" fontId="24" fillId="9" borderId="0" xfId="0" applyFont="1" applyFill="1" applyAlignment="1">
      <alignment wrapText="1"/>
    </xf>
    <xf numFmtId="0" fontId="40" fillId="9" borderId="0" xfId="0" applyFont="1" applyFill="1" applyBorder="1" applyAlignment="1">
      <alignment wrapText="1"/>
    </xf>
    <xf numFmtId="166" fontId="44" fillId="9" borderId="1" xfId="0" applyNumberFormat="1" applyFont="1" applyFill="1" applyBorder="1" applyAlignment="1">
      <alignment horizontal="center"/>
    </xf>
    <xf numFmtId="166" fontId="77" fillId="9" borderId="1" xfId="0" applyNumberFormat="1" applyFont="1" applyFill="1" applyBorder="1" applyAlignment="1">
      <alignment horizontal="center"/>
    </xf>
    <xf numFmtId="0" fontId="24" fillId="9" borderId="1" xfId="0" applyNumberFormat="1" applyFont="1" applyFill="1" applyBorder="1" applyAlignment="1">
      <alignment horizontal="left" wrapText="1"/>
    </xf>
    <xf numFmtId="0" fontId="39" fillId="9" borderId="1" xfId="0" applyNumberFormat="1" applyFont="1" applyFill="1" applyBorder="1" applyAlignment="1">
      <alignment horizontal="left" wrapText="1"/>
    </xf>
    <xf numFmtId="0" fontId="37" fillId="9" borderId="1" xfId="0" applyFont="1" applyFill="1" applyBorder="1" applyAlignment="1">
      <alignment horizontal="left"/>
    </xf>
    <xf numFmtId="0" fontId="84" fillId="9" borderId="1" xfId="0" applyFont="1" applyFill="1" applyBorder="1" applyAlignment="1">
      <alignment horizontal="center"/>
    </xf>
    <xf numFmtId="4" fontId="39" fillId="9" borderId="1" xfId="0" applyNumberFormat="1" applyFont="1" applyFill="1" applyBorder="1" applyAlignment="1">
      <alignment wrapText="1"/>
    </xf>
    <xf numFmtId="17" fontId="40" fillId="9" borderId="1" xfId="0" applyNumberFormat="1" applyFont="1" applyFill="1" applyBorder="1" applyAlignment="1"/>
    <xf numFmtId="4" fontId="39" fillId="9" borderId="1" xfId="0" applyNumberFormat="1" applyFont="1" applyFill="1" applyBorder="1" applyAlignment="1">
      <alignment horizontal="right"/>
    </xf>
    <xf numFmtId="0" fontId="44" fillId="9" borderId="0" xfId="0" applyFont="1" applyFill="1" applyAlignment="1">
      <alignment wrapText="1"/>
    </xf>
    <xf numFmtId="166" fontId="79" fillId="9" borderId="0" xfId="0" applyNumberFormat="1" applyFont="1" applyFill="1" applyAlignment="1">
      <alignment wrapText="1"/>
    </xf>
    <xf numFmtId="166" fontId="79" fillId="9" borderId="1" xfId="0" applyNumberFormat="1" applyFont="1" applyFill="1" applyBorder="1" applyAlignment="1">
      <alignment wrapText="1"/>
    </xf>
    <xf numFmtId="0" fontId="82" fillId="9" borderId="1" xfId="0" applyFont="1" applyFill="1" applyBorder="1" applyAlignment="1">
      <alignment horizontal="left" wrapText="1"/>
    </xf>
    <xf numFmtId="0" fontId="82" fillId="9" borderId="0" xfId="0" applyFont="1" applyFill="1" applyBorder="1" applyAlignment="1">
      <alignment wrapText="1"/>
    </xf>
    <xf numFmtId="0" fontId="82" fillId="9" borderId="2" xfId="0" applyFont="1" applyFill="1" applyBorder="1" applyAlignment="1">
      <alignment wrapText="1"/>
    </xf>
    <xf numFmtId="0" fontId="82" fillId="9" borderId="3" xfId="0" applyFont="1" applyFill="1" applyBorder="1" applyAlignment="1">
      <alignment wrapText="1"/>
    </xf>
    <xf numFmtId="0" fontId="82" fillId="9" borderId="1" xfId="0" applyFont="1" applyFill="1" applyBorder="1" applyAlignment="1">
      <alignment horizontal="justify"/>
    </xf>
    <xf numFmtId="166" fontId="44" fillId="9" borderId="1" xfId="0" applyNumberFormat="1" applyFont="1" applyFill="1" applyBorder="1" applyAlignment="1">
      <alignment wrapText="1"/>
    </xf>
    <xf numFmtId="4" fontId="24" fillId="9" borderId="1" xfId="0" applyNumberFormat="1" applyFont="1" applyFill="1" applyBorder="1" applyAlignment="1">
      <alignment horizontal="center" wrapText="1"/>
    </xf>
    <xf numFmtId="166" fontId="22" fillId="9" borderId="1" xfId="0" applyNumberFormat="1" applyFont="1" applyFill="1" applyBorder="1"/>
    <xf numFmtId="0" fontId="39" fillId="9" borderId="0" xfId="0" applyFont="1" applyFill="1" applyAlignment="1">
      <alignment horizontal="right"/>
    </xf>
    <xf numFmtId="14" fontId="60" fillId="9" borderId="1" xfId="0" applyNumberFormat="1" applyFont="1" applyFill="1" applyBorder="1"/>
    <xf numFmtId="166" fontId="38" fillId="9" borderId="1" xfId="0" applyNumberFormat="1" applyFont="1" applyFill="1" applyBorder="1"/>
    <xf numFmtId="4" fontId="85" fillId="9" borderId="1" xfId="0" applyNumberFormat="1" applyFont="1" applyFill="1" applyBorder="1"/>
    <xf numFmtId="14" fontId="37" fillId="9" borderId="3" xfId="0" applyNumberFormat="1" applyFont="1" applyFill="1" applyBorder="1"/>
    <xf numFmtId="0" fontId="39" fillId="9" borderId="3" xfId="0" applyFont="1" applyFill="1" applyBorder="1"/>
    <xf numFmtId="0" fontId="39" fillId="9" borderId="3" xfId="0" applyFont="1" applyFill="1" applyBorder="1" applyAlignment="1">
      <alignment wrapText="1"/>
    </xf>
    <xf numFmtId="14" fontId="37" fillId="9" borderId="2" xfId="0" applyNumberFormat="1" applyFont="1" applyFill="1" applyBorder="1"/>
    <xf numFmtId="0" fontId="39" fillId="9" borderId="2" xfId="0" applyFont="1" applyFill="1" applyBorder="1" applyAlignment="1">
      <alignment wrapText="1"/>
    </xf>
    <xf numFmtId="0" fontId="38" fillId="9" borderId="2" xfId="0" applyFont="1" applyFill="1" applyBorder="1"/>
    <xf numFmtId="0" fontId="34" fillId="0" borderId="0" xfId="0" applyFont="1" applyBorder="1"/>
    <xf numFmtId="0" fontId="79" fillId="9" borderId="1" xfId="0" applyFont="1" applyFill="1" applyBorder="1" applyAlignment="1">
      <alignment horizontal="right"/>
    </xf>
    <xf numFmtId="0" fontId="44" fillId="9" borderId="4" xfId="0" applyFont="1" applyFill="1" applyBorder="1"/>
    <xf numFmtId="0" fontId="24" fillId="9" borderId="1" xfId="0" applyFont="1" applyFill="1" applyBorder="1" applyAlignment="1">
      <alignment horizontal="justify"/>
    </xf>
    <xf numFmtId="0" fontId="22" fillId="9" borderId="16" xfId="0" applyFont="1" applyFill="1" applyBorder="1"/>
    <xf numFmtId="0" fontId="22" fillId="9" borderId="1" xfId="0" applyFont="1" applyFill="1" applyBorder="1"/>
    <xf numFmtId="0" fontId="56" fillId="9" borderId="1" xfId="0" applyFont="1" applyFill="1" applyBorder="1"/>
    <xf numFmtId="166" fontId="37" fillId="9" borderId="3" xfId="0" applyNumberFormat="1" applyFont="1" applyFill="1" applyBorder="1"/>
    <xf numFmtId="4" fontId="24" fillId="9" borderId="1" xfId="0" applyNumberFormat="1" applyFont="1" applyFill="1" applyBorder="1"/>
    <xf numFmtId="0" fontId="14" fillId="9" borderId="2" xfId="0" applyFont="1" applyFill="1" applyBorder="1" applyAlignment="1">
      <alignment wrapText="1"/>
    </xf>
    <xf numFmtId="166" fontId="79" fillId="9" borderId="1" xfId="1" applyFont="1" applyFill="1" applyBorder="1" applyAlignment="1">
      <alignment horizontal="center"/>
    </xf>
    <xf numFmtId="166" fontId="37" fillId="9" borderId="1" xfId="0" applyNumberFormat="1" applyFont="1" applyFill="1" applyBorder="1" applyAlignment="1">
      <alignment horizontal="center"/>
    </xf>
    <xf numFmtId="43" fontId="37" fillId="9" borderId="1" xfId="0" applyNumberFormat="1" applyFont="1" applyFill="1" applyBorder="1" applyAlignment="1">
      <alignment horizontal="center"/>
    </xf>
    <xf numFmtId="43" fontId="39" fillId="9" borderId="1" xfId="0" applyNumberFormat="1" applyFont="1" applyFill="1" applyBorder="1" applyAlignment="1">
      <alignment horizontal="center" wrapText="1"/>
    </xf>
    <xf numFmtId="43" fontId="39" fillId="9" borderId="1" xfId="0" applyNumberFormat="1" applyFont="1" applyFill="1" applyBorder="1" applyAlignment="1">
      <alignment horizontal="center"/>
    </xf>
    <xf numFmtId="43" fontId="37" fillId="9" borderId="0" xfId="0" applyNumberFormat="1" applyFont="1" applyFill="1" applyBorder="1" applyAlignment="1">
      <alignment horizontal="center"/>
    </xf>
    <xf numFmtId="166" fontId="39" fillId="9" borderId="1" xfId="0" applyNumberFormat="1" applyFont="1" applyFill="1" applyBorder="1" applyAlignment="1">
      <alignment horizontal="center"/>
    </xf>
    <xf numFmtId="166" fontId="60" fillId="9" borderId="1" xfId="1" applyFont="1" applyFill="1" applyBorder="1" applyAlignment="1">
      <alignment horizontal="center"/>
    </xf>
    <xf numFmtId="166" fontId="44" fillId="9" borderId="1" xfId="1" applyFont="1" applyFill="1" applyBorder="1" applyAlignment="1">
      <alignment horizontal="center"/>
    </xf>
    <xf numFmtId="0" fontId="0" fillId="9" borderId="0" xfId="0" applyFill="1" applyAlignment="1">
      <alignment horizontal="center"/>
    </xf>
    <xf numFmtId="166" fontId="44" fillId="0" borderId="11" xfId="1" applyFont="1" applyBorder="1" applyAlignment="1">
      <alignment horizontal="center"/>
    </xf>
    <xf numFmtId="166" fontId="77" fillId="9" borderId="1" xfId="1" applyFont="1" applyFill="1" applyBorder="1" applyAlignment="1">
      <alignment horizontal="center"/>
    </xf>
    <xf numFmtId="166" fontId="39" fillId="9" borderId="1" xfId="1" applyFont="1" applyFill="1" applyBorder="1" applyAlignment="1">
      <alignment horizontal="center"/>
    </xf>
    <xf numFmtId="166" fontId="80" fillId="9" borderId="1" xfId="1" applyFont="1" applyFill="1" applyBorder="1" applyAlignment="1">
      <alignment horizontal="center"/>
    </xf>
    <xf numFmtId="166" fontId="38" fillId="9" borderId="0" xfId="1" applyFont="1" applyFill="1" applyAlignment="1">
      <alignment horizontal="center"/>
    </xf>
    <xf numFmtId="166" fontId="59" fillId="9" borderId="1" xfId="1" applyFont="1" applyFill="1" applyBorder="1" applyAlignment="1">
      <alignment horizontal="center"/>
    </xf>
    <xf numFmtId="166" fontId="24" fillId="9" borderId="1" xfId="1" applyFont="1" applyFill="1" applyBorder="1" applyAlignment="1">
      <alignment horizontal="center"/>
    </xf>
    <xf numFmtId="166" fontId="13" fillId="0" borderId="0" xfId="1" applyFont="1" applyAlignment="1">
      <alignment horizontal="center"/>
    </xf>
    <xf numFmtId="166" fontId="37" fillId="9" borderId="0" xfId="1" applyFont="1" applyFill="1" applyBorder="1" applyAlignment="1">
      <alignment horizontal="center"/>
    </xf>
    <xf numFmtId="166" fontId="37" fillId="9" borderId="1" xfId="1" applyFont="1" applyFill="1" applyBorder="1" applyAlignment="1">
      <alignment horizontal="center" wrapText="1"/>
    </xf>
    <xf numFmtId="166" fontId="37" fillId="9" borderId="4" xfId="1" applyFont="1" applyFill="1" applyBorder="1" applyAlignment="1">
      <alignment horizontal="center"/>
    </xf>
    <xf numFmtId="166" fontId="37" fillId="0" borderId="0" xfId="1" applyFont="1" applyAlignment="1">
      <alignment horizontal="center"/>
    </xf>
    <xf numFmtId="166" fontId="39" fillId="9" borderId="0" xfId="1" applyFont="1" applyFill="1" applyBorder="1" applyAlignment="1">
      <alignment horizontal="center"/>
    </xf>
    <xf numFmtId="166" fontId="79" fillId="9" borderId="1" xfId="1" applyFont="1" applyFill="1" applyBorder="1" applyAlignment="1">
      <alignment horizontal="center" wrapText="1"/>
    </xf>
    <xf numFmtId="0" fontId="37" fillId="9" borderId="1" xfId="0" applyFont="1" applyFill="1" applyBorder="1" applyAlignment="1">
      <alignment horizontal="center"/>
    </xf>
    <xf numFmtId="166" fontId="35" fillId="9" borderId="1" xfId="1" applyFont="1" applyFill="1" applyBorder="1" applyAlignment="1">
      <alignment horizontal="center"/>
    </xf>
    <xf numFmtId="166" fontId="37" fillId="9" borderId="1" xfId="1" applyNumberFormat="1" applyFont="1" applyFill="1" applyBorder="1" applyAlignment="1">
      <alignment horizontal="center"/>
    </xf>
    <xf numFmtId="166" fontId="79" fillId="9" borderId="1" xfId="0" applyNumberFormat="1" applyFont="1" applyFill="1" applyBorder="1" applyAlignment="1">
      <alignment horizontal="center"/>
    </xf>
    <xf numFmtId="166" fontId="80" fillId="9" borderId="1" xfId="0" applyNumberFormat="1" applyFont="1" applyFill="1" applyBorder="1" applyAlignment="1">
      <alignment horizontal="center"/>
    </xf>
    <xf numFmtId="166" fontId="39" fillId="9" borderId="1" xfId="0" applyNumberFormat="1" applyFont="1" applyFill="1" applyBorder="1" applyAlignment="1">
      <alignment horizontal="center" wrapText="1"/>
    </xf>
    <xf numFmtId="166" fontId="76" fillId="9" borderId="1" xfId="1" applyFont="1" applyFill="1" applyBorder="1" applyAlignment="1">
      <alignment horizontal="center"/>
    </xf>
    <xf numFmtId="166" fontId="37" fillId="9" borderId="0" xfId="1" applyFont="1" applyFill="1" applyAlignment="1">
      <alignment horizontal="center"/>
    </xf>
    <xf numFmtId="166" fontId="37" fillId="9" borderId="3" xfId="1" applyFont="1" applyFill="1" applyBorder="1" applyAlignment="1">
      <alignment horizontal="center"/>
    </xf>
    <xf numFmtId="166" fontId="77" fillId="9" borderId="2" xfId="1" applyFont="1" applyFill="1" applyBorder="1" applyAlignment="1">
      <alignment horizontal="center"/>
    </xf>
    <xf numFmtId="166" fontId="64" fillId="9" borderId="1" xfId="1" applyFont="1" applyFill="1" applyBorder="1" applyAlignment="1">
      <alignment horizontal="center"/>
    </xf>
    <xf numFmtId="166" fontId="13" fillId="9" borderId="0" xfId="1" applyFont="1" applyFill="1" applyAlignment="1">
      <alignment horizontal="center"/>
    </xf>
    <xf numFmtId="0" fontId="44" fillId="9" borderId="1" xfId="0" applyFont="1" applyFill="1" applyBorder="1" applyAlignment="1">
      <alignment horizontal="center"/>
    </xf>
    <xf numFmtId="0" fontId="24" fillId="9" borderId="1" xfId="0" applyFont="1" applyFill="1" applyBorder="1" applyAlignment="1">
      <alignment horizontal="center"/>
    </xf>
    <xf numFmtId="166" fontId="80" fillId="9" borderId="1" xfId="1" applyNumberFormat="1" applyFont="1" applyFill="1" applyBorder="1" applyAlignment="1">
      <alignment horizontal="center"/>
    </xf>
    <xf numFmtId="166" fontId="13" fillId="9" borderId="1" xfId="1" applyFont="1" applyFill="1" applyBorder="1" applyAlignment="1">
      <alignment horizontal="center"/>
    </xf>
    <xf numFmtId="166" fontId="37" fillId="9" borderId="0" xfId="0" applyNumberFormat="1" applyFont="1" applyFill="1" applyBorder="1" applyAlignment="1">
      <alignment horizontal="center" wrapText="1"/>
    </xf>
    <xf numFmtId="166" fontId="37" fillId="9" borderId="1" xfId="0" applyNumberFormat="1" applyFont="1" applyFill="1" applyBorder="1" applyAlignment="1">
      <alignment wrapText="1"/>
    </xf>
    <xf numFmtId="166" fontId="44" fillId="9" borderId="0" xfId="1" applyFont="1" applyFill="1" applyBorder="1" applyAlignment="1">
      <alignment horizontal="center"/>
    </xf>
    <xf numFmtId="166" fontId="39" fillId="9" borderId="1" xfId="0" applyNumberFormat="1" applyFont="1" applyFill="1" applyBorder="1" applyAlignment="1">
      <alignment wrapText="1"/>
    </xf>
    <xf numFmtId="0" fontId="42" fillId="0" borderId="0" xfId="0" applyFont="1" applyBorder="1" applyAlignment="1">
      <alignment horizontal="left"/>
    </xf>
    <xf numFmtId="0" fontId="55" fillId="0" borderId="0" xfId="0" applyFont="1" applyBorder="1" applyAlignment="1">
      <alignment horizontal="center"/>
    </xf>
    <xf numFmtId="0" fontId="36" fillId="0" borderId="0" xfId="0" applyFont="1" applyBorder="1"/>
    <xf numFmtId="0" fontId="35" fillId="0" borderId="0" xfId="0" applyFont="1" applyBorder="1"/>
    <xf numFmtId="0" fontId="35" fillId="0" borderId="0" xfId="0" applyFont="1" applyBorder="1" applyAlignment="1">
      <alignment vertical="justify"/>
    </xf>
    <xf numFmtId="0" fontId="33" fillId="0" borderId="0" xfId="0" applyFont="1" applyBorder="1" applyAlignment="1">
      <alignment horizontal="right"/>
    </xf>
    <xf numFmtId="164" fontId="33" fillId="0" borderId="0" xfId="0" applyNumberFormat="1" applyFont="1" applyBorder="1" applyAlignment="1">
      <alignment horizontal="right"/>
    </xf>
    <xf numFmtId="168" fontId="35" fillId="0" borderId="0" xfId="0" applyNumberFormat="1" applyFont="1" applyBorder="1"/>
    <xf numFmtId="0" fontId="40" fillId="0" borderId="0" xfId="0" applyFont="1" applyBorder="1" applyAlignment="1">
      <alignment horizontal="right"/>
    </xf>
    <xf numFmtId="168" fontId="40" fillId="0" borderId="0" xfId="0" applyNumberFormat="1" applyFont="1" applyBorder="1"/>
    <xf numFmtId="0" fontId="41" fillId="0" borderId="0" xfId="0" applyFont="1" applyBorder="1"/>
    <xf numFmtId="0" fontId="56" fillId="0" borderId="0" xfId="0" applyFont="1" applyBorder="1"/>
    <xf numFmtId="14" fontId="41" fillId="0" borderId="0" xfId="0" applyNumberFormat="1" applyFont="1" applyBorder="1"/>
    <xf numFmtId="0" fontId="35" fillId="0" borderId="0" xfId="0" applyFont="1" applyBorder="1" applyAlignment="1">
      <alignment horizontal="left"/>
    </xf>
    <xf numFmtId="0" fontId="33" fillId="0" borderId="0" xfId="0" applyFont="1" applyBorder="1" applyAlignment="1">
      <alignment horizontal="center"/>
    </xf>
    <xf numFmtId="0" fontId="57" fillId="0" borderId="0" xfId="0" applyFont="1" applyBorder="1" applyAlignment="1">
      <alignment horizontal="left"/>
    </xf>
    <xf numFmtId="173" fontId="18" fillId="0" borderId="0" xfId="0" applyNumberFormat="1" applyFont="1" applyBorder="1" applyAlignment="1">
      <alignment horizontal="left"/>
    </xf>
    <xf numFmtId="0" fontId="15" fillId="0" borderId="0" xfId="0" applyFont="1" applyBorder="1" applyAlignment="1">
      <alignment horizontal="center"/>
    </xf>
    <xf numFmtId="0" fontId="44" fillId="0" borderId="0" xfId="0" applyFont="1" applyBorder="1" applyAlignment="1">
      <alignment wrapText="1"/>
    </xf>
    <xf numFmtId="0" fontId="19" fillId="0" borderId="0" xfId="0" applyFont="1" applyBorder="1" applyAlignment="1">
      <alignment horizontal="center"/>
    </xf>
    <xf numFmtId="0" fontId="44" fillId="0" borderId="0" xfId="0" applyFont="1" applyFill="1" applyBorder="1" applyAlignment="1">
      <alignment vertical="justify"/>
    </xf>
    <xf numFmtId="0" fontId="44" fillId="0" borderId="0" xfId="0" applyFont="1" applyBorder="1" applyAlignment="1">
      <alignment vertical="justify"/>
    </xf>
    <xf numFmtId="173" fontId="18" fillId="0" borderId="0" xfId="0" applyNumberFormat="1" applyFont="1" applyFill="1" applyBorder="1" applyAlignment="1">
      <alignment horizontal="left"/>
    </xf>
    <xf numFmtId="0" fontId="15" fillId="0" borderId="0" xfId="0" applyFont="1" applyFill="1" applyBorder="1" applyAlignment="1">
      <alignment horizontal="center"/>
    </xf>
    <xf numFmtId="0" fontId="37" fillId="0" borderId="0" xfId="0" applyFont="1" applyFill="1" applyBorder="1" applyAlignment="1">
      <alignment vertical="justify"/>
    </xf>
    <xf numFmtId="0" fontId="34" fillId="0" borderId="0" xfId="0" applyFont="1" applyBorder="1" applyAlignment="1">
      <alignment horizontal="right"/>
    </xf>
    <xf numFmtId="168" fontId="42" fillId="0" borderId="0" xfId="0" applyNumberFormat="1" applyFont="1" applyBorder="1"/>
    <xf numFmtId="9" fontId="42" fillId="0" borderId="0" xfId="0" applyNumberFormat="1" applyFont="1" applyBorder="1" applyAlignment="1">
      <alignment horizontal="center"/>
    </xf>
    <xf numFmtId="0" fontId="42" fillId="0" borderId="0" xfId="0" applyFont="1" applyBorder="1" applyAlignment="1">
      <alignment horizontal="center"/>
    </xf>
    <xf numFmtId="168" fontId="19" fillId="0" borderId="0" xfId="0" applyNumberFormat="1" applyFont="1" applyBorder="1"/>
    <xf numFmtId="0" fontId="53" fillId="0" borderId="0" xfId="0" applyFont="1" applyFill="1" applyBorder="1"/>
    <xf numFmtId="14" fontId="53" fillId="0" borderId="0" xfId="0" applyNumberFormat="1" applyFont="1" applyBorder="1" applyAlignment="1">
      <alignment horizontal="left"/>
    </xf>
    <xf numFmtId="0" fontId="39" fillId="0" borderId="0" xfId="0" applyFont="1" applyBorder="1" applyAlignment="1">
      <alignment horizontal="center"/>
    </xf>
    <xf numFmtId="0" fontId="37" fillId="0" borderId="0" xfId="0" applyFont="1" applyBorder="1"/>
    <xf numFmtId="0" fontId="37" fillId="0" borderId="0" xfId="0" applyFont="1" applyBorder="1" applyAlignment="1">
      <alignment vertical="justify"/>
    </xf>
    <xf numFmtId="4" fontId="24" fillId="8" borderId="2" xfId="0" applyNumberFormat="1" applyFont="1" applyFill="1" applyBorder="1" applyAlignment="1">
      <alignment horizontal="center" vertical="top"/>
    </xf>
    <xf numFmtId="14" fontId="37" fillId="9" borderId="1" xfId="0" applyNumberFormat="1" applyFont="1" applyFill="1" applyBorder="1"/>
    <xf numFmtId="166" fontId="24" fillId="8" borderId="17" xfId="1" applyFont="1" applyFill="1" applyBorder="1" applyAlignment="1">
      <alignment horizontal="center"/>
    </xf>
    <xf numFmtId="166" fontId="24" fillId="8" borderId="10" xfId="1" applyFont="1" applyFill="1" applyBorder="1" applyAlignment="1">
      <alignment horizontal="center"/>
    </xf>
    <xf numFmtId="166" fontId="39" fillId="0" borderId="2" xfId="1" applyFont="1" applyBorder="1" applyAlignment="1">
      <alignment horizontal="center"/>
    </xf>
    <xf numFmtId="166" fontId="39" fillId="0" borderId="0" xfId="1" applyFont="1" applyBorder="1" applyAlignment="1">
      <alignment horizontal="center"/>
    </xf>
    <xf numFmtId="166" fontId="37" fillId="0" borderId="1" xfId="0" applyNumberFormat="1" applyFont="1" applyFill="1" applyBorder="1"/>
    <xf numFmtId="166" fontId="37" fillId="0" borderId="1" xfId="1" applyFont="1" applyFill="1" applyBorder="1" applyAlignment="1">
      <alignment horizontal="center"/>
    </xf>
    <xf numFmtId="166" fontId="79" fillId="0" borderId="1" xfId="1" applyFont="1" applyFill="1" applyBorder="1" applyAlignment="1">
      <alignment horizontal="center"/>
    </xf>
    <xf numFmtId="166" fontId="39" fillId="0" borderId="1" xfId="0" applyNumberFormat="1" applyFont="1" applyFill="1" applyBorder="1"/>
    <xf numFmtId="166" fontId="37" fillId="0" borderId="1" xfId="1" applyFont="1" applyFill="1" applyBorder="1"/>
    <xf numFmtId="166" fontId="44" fillId="0" borderId="1" xfId="1" applyFont="1" applyFill="1" applyBorder="1" applyAlignment="1">
      <alignment horizontal="center"/>
    </xf>
    <xf numFmtId="0" fontId="37" fillId="0" borderId="1" xfId="0" applyFont="1" applyFill="1" applyBorder="1" applyAlignment="1"/>
    <xf numFmtId="166" fontId="39" fillId="0" borderId="1" xfId="1" applyFont="1" applyFill="1" applyBorder="1"/>
    <xf numFmtId="166" fontId="76" fillId="0" borderId="1" xfId="1" applyFont="1" applyFill="1" applyBorder="1" applyAlignment="1">
      <alignment horizontal="center"/>
    </xf>
    <xf numFmtId="166" fontId="39" fillId="0" borderId="2" xfId="1" applyNumberFormat="1" applyFont="1" applyBorder="1" applyAlignment="1">
      <alignment horizontal="center"/>
    </xf>
    <xf numFmtId="166" fontId="79" fillId="0" borderId="1" xfId="1" applyNumberFormat="1" applyFont="1" applyBorder="1" applyAlignment="1">
      <alignment horizontal="center"/>
    </xf>
    <xf numFmtId="166" fontId="79" fillId="9" borderId="1" xfId="1" applyNumberFormat="1" applyFont="1" applyFill="1" applyBorder="1" applyAlignment="1">
      <alignment horizontal="center"/>
    </xf>
    <xf numFmtId="166" fontId="37" fillId="0" borderId="1" xfId="1" applyNumberFormat="1" applyFont="1" applyFill="1" applyBorder="1" applyAlignment="1">
      <alignment horizontal="center"/>
    </xf>
    <xf numFmtId="166" fontId="79" fillId="0" borderId="1" xfId="1" applyNumberFormat="1" applyFont="1" applyFill="1" applyBorder="1" applyAlignment="1">
      <alignment horizontal="center"/>
    </xf>
    <xf numFmtId="166" fontId="39" fillId="0" borderId="1" xfId="1" applyFont="1" applyFill="1" applyBorder="1" applyAlignment="1">
      <alignment horizontal="center"/>
    </xf>
    <xf numFmtId="166" fontId="37" fillId="0" borderId="1" xfId="0" applyNumberFormat="1" applyFont="1" applyFill="1" applyBorder="1" applyAlignment="1">
      <alignment wrapText="1"/>
    </xf>
    <xf numFmtId="0" fontId="37" fillId="9" borderId="3" xfId="0" applyFont="1" applyFill="1" applyBorder="1"/>
    <xf numFmtId="166" fontId="39" fillId="9" borderId="2" xfId="1" applyFont="1" applyFill="1" applyBorder="1" applyAlignment="1">
      <alignment horizontal="center"/>
    </xf>
    <xf numFmtId="49" fontId="80" fillId="9" borderId="1" xfId="0" applyNumberFormat="1" applyFont="1" applyFill="1" applyBorder="1" applyAlignment="1">
      <alignment horizontal="right"/>
    </xf>
    <xf numFmtId="166" fontId="79" fillId="0" borderId="16" xfId="1" applyNumberFormat="1" applyFont="1" applyBorder="1" applyAlignment="1">
      <alignment horizontal="center"/>
    </xf>
    <xf numFmtId="14" fontId="37" fillId="0" borderId="0" xfId="0" applyNumberFormat="1" applyFont="1" applyBorder="1"/>
    <xf numFmtId="0" fontId="37" fillId="0" borderId="0" xfId="0" applyFont="1" applyFill="1" applyBorder="1" applyAlignment="1">
      <alignment horizontal="right"/>
    </xf>
    <xf numFmtId="0" fontId="37" fillId="0" borderId="0" xfId="0" applyFont="1" applyBorder="1" applyAlignment="1">
      <alignment wrapText="1"/>
    </xf>
    <xf numFmtId="166" fontId="37" fillId="9" borderId="0" xfId="0" applyNumberFormat="1" applyFont="1" applyFill="1" applyBorder="1"/>
    <xf numFmtId="166" fontId="39" fillId="9" borderId="1" xfId="1" applyNumberFormat="1" applyFont="1" applyFill="1" applyBorder="1" applyAlignment="1">
      <alignment horizontal="center"/>
    </xf>
    <xf numFmtId="166" fontId="39" fillId="9" borderId="0" xfId="1" applyFont="1" applyFill="1" applyAlignment="1">
      <alignment horizontal="center"/>
    </xf>
    <xf numFmtId="166" fontId="39" fillId="9" borderId="0" xfId="0" applyNumberFormat="1" applyFont="1" applyFill="1" applyBorder="1"/>
    <xf numFmtId="14" fontId="39" fillId="9" borderId="0" xfId="0" applyNumberFormat="1" applyFont="1" applyFill="1" applyBorder="1"/>
    <xf numFmtId="166" fontId="39" fillId="9" borderId="4" xfId="1" applyFont="1" applyFill="1" applyBorder="1" applyAlignment="1">
      <alignment horizontal="center"/>
    </xf>
    <xf numFmtId="0" fontId="79" fillId="9" borderId="1" xfId="0" applyFont="1" applyFill="1" applyBorder="1" applyAlignment="1">
      <alignment horizontal="left" wrapText="1"/>
    </xf>
    <xf numFmtId="0" fontId="37" fillId="9" borderId="1" xfId="0" applyNumberFormat="1" applyFont="1" applyFill="1" applyBorder="1" applyAlignment="1">
      <alignment horizontal="left" wrapText="1"/>
    </xf>
    <xf numFmtId="0" fontId="44" fillId="9" borderId="1" xfId="0" applyNumberFormat="1" applyFont="1" applyFill="1" applyBorder="1" applyAlignment="1">
      <alignment horizontal="left" wrapText="1"/>
    </xf>
    <xf numFmtId="166" fontId="66" fillId="9" borderId="2" xfId="0" applyNumberFormat="1" applyFont="1" applyFill="1" applyBorder="1" applyAlignment="1">
      <alignment horizontal="center"/>
    </xf>
    <xf numFmtId="166" fontId="39" fillId="9" borderId="2" xfId="0" applyNumberFormat="1" applyFont="1" applyFill="1" applyBorder="1" applyAlignment="1">
      <alignment horizontal="center"/>
    </xf>
    <xf numFmtId="0" fontId="24" fillId="9" borderId="1" xfId="0" applyFont="1" applyFill="1" applyBorder="1" applyAlignment="1">
      <alignment horizontal="right"/>
    </xf>
    <xf numFmtId="17" fontId="39" fillId="9" borderId="0" xfId="0" applyNumberFormat="1" applyFont="1" applyFill="1" applyBorder="1" applyAlignment="1"/>
    <xf numFmtId="17" fontId="24" fillId="9" borderId="1" xfId="0" applyNumberFormat="1" applyFont="1" applyFill="1" applyBorder="1"/>
    <xf numFmtId="166" fontId="76" fillId="9" borderId="1" xfId="1" applyFont="1" applyFill="1" applyBorder="1" applyAlignment="1"/>
    <xf numFmtId="166" fontId="80" fillId="9" borderId="1" xfId="1" applyFont="1" applyFill="1" applyBorder="1" applyAlignment="1"/>
    <xf numFmtId="166" fontId="37" fillId="9" borderId="0" xfId="1" applyFont="1" applyFill="1" applyAlignment="1"/>
    <xf numFmtId="166" fontId="37" fillId="9" borderId="0" xfId="1" applyFont="1" applyFill="1" applyBorder="1"/>
    <xf numFmtId="0" fontId="39" fillId="9" borderId="0" xfId="0" applyFont="1" applyFill="1" applyAlignment="1">
      <alignment horizontal="right" wrapText="1"/>
    </xf>
    <xf numFmtId="0" fontId="37" fillId="0" borderId="0" xfId="0" applyFont="1"/>
    <xf numFmtId="0" fontId="37" fillId="9" borderId="18" xfId="0" applyFont="1" applyFill="1" applyBorder="1" applyAlignment="1">
      <alignment horizontal="justify"/>
    </xf>
    <xf numFmtId="0" fontId="68" fillId="9" borderId="0" xfId="0" applyFont="1" applyFill="1" applyBorder="1" applyAlignment="1">
      <alignment wrapText="1"/>
    </xf>
    <xf numFmtId="166" fontId="68" fillId="9" borderId="0" xfId="0" applyNumberFormat="1" applyFont="1" applyFill="1" applyBorder="1"/>
    <xf numFmtId="166" fontId="68" fillId="0" borderId="0" xfId="0" applyNumberFormat="1" applyFont="1"/>
    <xf numFmtId="166" fontId="37" fillId="9" borderId="2" xfId="1" applyFont="1" applyFill="1" applyBorder="1" applyAlignment="1">
      <alignment horizontal="center"/>
    </xf>
    <xf numFmtId="14" fontId="24" fillId="8" borderId="1" xfId="0" applyNumberFormat="1" applyFont="1" applyFill="1" applyBorder="1" applyAlignment="1">
      <alignment horizontal="center" vertical="center"/>
    </xf>
    <xf numFmtId="4" fontId="67" fillId="8" borderId="1" xfId="0" applyNumberFormat="1" applyFont="1" applyFill="1" applyBorder="1" applyAlignment="1">
      <alignment horizontal="center" vertical="top"/>
    </xf>
    <xf numFmtId="166" fontId="67" fillId="8" borderId="1" xfId="1" applyFont="1" applyFill="1" applyBorder="1" applyAlignment="1">
      <alignment horizontal="center"/>
    </xf>
    <xf numFmtId="166" fontId="67" fillId="8" borderId="1" xfId="0" applyNumberFormat="1" applyFont="1" applyFill="1" applyBorder="1" applyAlignment="1">
      <alignment horizontal="center"/>
    </xf>
    <xf numFmtId="14" fontId="67" fillId="8" borderId="1" xfId="0" applyNumberFormat="1" applyFont="1" applyFill="1" applyBorder="1" applyAlignment="1">
      <alignment horizontal="center" vertical="center"/>
    </xf>
    <xf numFmtId="166" fontId="67" fillId="8" borderId="1" xfId="0" applyNumberFormat="1" applyFont="1" applyFill="1" applyBorder="1"/>
    <xf numFmtId="49" fontId="80" fillId="9" borderId="2" xfId="0" applyNumberFormat="1" applyFont="1" applyFill="1" applyBorder="1" applyAlignment="1">
      <alignment horizontal="right"/>
    </xf>
    <xf numFmtId="0" fontId="37" fillId="0" borderId="0" xfId="0" applyNumberFormat="1" applyFont="1"/>
    <xf numFmtId="0" fontId="24" fillId="9" borderId="0" xfId="0" applyFont="1" applyFill="1" applyBorder="1" applyAlignment="1"/>
    <xf numFmtId="0" fontId="24" fillId="9" borderId="11" xfId="0" applyFont="1" applyFill="1" applyBorder="1"/>
    <xf numFmtId="0" fontId="24" fillId="9" borderId="2" xfId="0" applyFont="1" applyFill="1" applyBorder="1" applyAlignment="1">
      <alignment horizontal="center"/>
    </xf>
    <xf numFmtId="49" fontId="79" fillId="9" borderId="1" xfId="0" applyNumberFormat="1" applyFont="1" applyFill="1" applyBorder="1" applyAlignment="1">
      <alignment horizontal="right"/>
    </xf>
    <xf numFmtId="49" fontId="80" fillId="9" borderId="1" xfId="0" applyNumberFormat="1" applyFont="1" applyFill="1" applyBorder="1" applyAlignment="1">
      <alignment horizontal="right" wrapText="1"/>
    </xf>
    <xf numFmtId="0" fontId="37" fillId="9" borderId="0" xfId="0" applyFont="1" applyFill="1" applyAlignment="1">
      <alignment horizontal="justify"/>
    </xf>
    <xf numFmtId="49" fontId="79" fillId="9" borderId="1" xfId="0" applyNumberFormat="1" applyFont="1" applyFill="1" applyBorder="1" applyAlignment="1">
      <alignment horizontal="right" wrapText="1"/>
    </xf>
    <xf numFmtId="0" fontId="37" fillId="9" borderId="11" xfId="0" applyFont="1" applyFill="1" applyBorder="1" applyAlignment="1">
      <alignment horizontal="justify"/>
    </xf>
    <xf numFmtId="0" fontId="39" fillId="9" borderId="14" xfId="0" applyFont="1" applyFill="1" applyBorder="1" applyAlignment="1">
      <alignment horizontal="justify"/>
    </xf>
    <xf numFmtId="0" fontId="61" fillId="9" borderId="0" xfId="0" applyFont="1" applyFill="1"/>
    <xf numFmtId="0" fontId="37" fillId="9" borderId="11" xfId="0" applyFont="1" applyFill="1" applyBorder="1" applyAlignment="1">
      <alignment wrapText="1"/>
    </xf>
    <xf numFmtId="0" fontId="37" fillId="9" borderId="11" xfId="0" applyFont="1" applyFill="1" applyBorder="1" applyAlignment="1">
      <alignment horizontal="justify" wrapText="1"/>
    </xf>
    <xf numFmtId="0" fontId="37" fillId="9" borderId="18" xfId="0" applyFont="1" applyFill="1" applyBorder="1" applyAlignment="1">
      <alignment wrapText="1"/>
    </xf>
    <xf numFmtId="0" fontId="37" fillId="9" borderId="0" xfId="0" applyFont="1" applyFill="1" applyBorder="1" applyAlignment="1">
      <alignment horizontal="justify"/>
    </xf>
    <xf numFmtId="166" fontId="37" fillId="9" borderId="0" xfId="0" applyNumberFormat="1" applyFont="1" applyFill="1" applyAlignment="1">
      <alignment wrapText="1"/>
    </xf>
    <xf numFmtId="0" fontId="35" fillId="9" borderId="0" xfId="0" applyFont="1" applyFill="1" applyAlignment="1">
      <alignment horizontal="justify"/>
    </xf>
    <xf numFmtId="0" fontId="33" fillId="9" borderId="1" xfId="0" applyFont="1" applyFill="1" applyBorder="1" applyAlignment="1">
      <alignment horizontal="justify"/>
    </xf>
    <xf numFmtId="0" fontId="35" fillId="9" borderId="1" xfId="0" applyFont="1" applyFill="1" applyBorder="1" applyAlignment="1">
      <alignment horizontal="justify"/>
    </xf>
    <xf numFmtId="0" fontId="67" fillId="9" borderId="11" xfId="0" applyFont="1" applyFill="1" applyBorder="1"/>
    <xf numFmtId="0" fontId="67" fillId="9" borderId="1" xfId="0" applyFont="1" applyFill="1" applyBorder="1" applyAlignment="1">
      <alignment horizontal="center"/>
    </xf>
    <xf numFmtId="0" fontId="69" fillId="9" borderId="1" xfId="0" applyFont="1" applyFill="1" applyBorder="1" applyAlignment="1">
      <alignment wrapText="1"/>
    </xf>
    <xf numFmtId="0" fontId="39" fillId="0" borderId="1" xfId="0" applyFont="1" applyBorder="1" applyAlignment="1">
      <alignment wrapText="1"/>
    </xf>
    <xf numFmtId="0" fontId="24" fillId="0" borderId="1" xfId="0" applyFont="1" applyFill="1" applyBorder="1" applyAlignment="1"/>
    <xf numFmtId="0" fontId="24" fillId="0" borderId="1" xfId="0" applyFont="1" applyFill="1" applyBorder="1" applyAlignment="1">
      <alignment wrapText="1"/>
    </xf>
    <xf numFmtId="0" fontId="24" fillId="9" borderId="1" xfId="0" applyFont="1" applyFill="1" applyBorder="1" applyAlignment="1">
      <alignment horizontal="right" wrapText="1"/>
    </xf>
    <xf numFmtId="166" fontId="39" fillId="9" borderId="3" xfId="0" applyNumberFormat="1" applyFont="1" applyFill="1" applyBorder="1"/>
    <xf numFmtId="0" fontId="24" fillId="8" borderId="1" xfId="0" applyFont="1" applyFill="1" applyBorder="1" applyAlignment="1">
      <alignment horizontal="center"/>
    </xf>
    <xf numFmtId="0" fontId="24" fillId="8" borderId="3" xfId="0" applyFont="1" applyFill="1" applyBorder="1" applyAlignment="1">
      <alignment horizontal="center"/>
    </xf>
    <xf numFmtId="43" fontId="24" fillId="8" borderId="3" xfId="1" applyNumberFormat="1" applyFont="1" applyFill="1" applyBorder="1" applyAlignment="1">
      <alignment horizontal="center"/>
    </xf>
    <xf numFmtId="0" fontId="24" fillId="8" borderId="2" xfId="0" applyFont="1" applyFill="1" applyBorder="1" applyAlignment="1">
      <alignment horizontal="center"/>
    </xf>
    <xf numFmtId="14" fontId="44" fillId="8" borderId="3" xfId="0" applyNumberFormat="1" applyFont="1" applyFill="1" applyBorder="1" applyAlignment="1">
      <alignment horizontal="center"/>
    </xf>
    <xf numFmtId="43" fontId="44" fillId="8" borderId="2" xfId="0" applyNumberFormat="1" applyFont="1" applyFill="1" applyBorder="1"/>
    <xf numFmtId="14" fontId="37" fillId="0" borderId="1" xfId="0" applyNumberFormat="1" applyFont="1" applyFill="1" applyBorder="1" applyAlignment="1">
      <alignment wrapText="1"/>
    </xf>
    <xf numFmtId="0" fontId="24" fillId="0" borderId="1" xfId="0" applyNumberFormat="1" applyFont="1" applyFill="1" applyBorder="1"/>
    <xf numFmtId="4" fontId="44" fillId="0" borderId="1" xfId="0" applyNumberFormat="1" applyFont="1" applyFill="1" applyBorder="1"/>
    <xf numFmtId="43" fontId="37" fillId="0" borderId="1" xfId="0" applyNumberFormat="1" applyFont="1" applyFill="1" applyBorder="1"/>
    <xf numFmtId="4" fontId="24" fillId="9" borderId="2" xfId="0" applyNumberFormat="1" applyFont="1" applyFill="1" applyBorder="1" applyAlignment="1">
      <alignment horizontal="center"/>
    </xf>
    <xf numFmtId="0" fontId="24" fillId="9" borderId="2" xfId="0" applyFont="1" applyFill="1" applyBorder="1" applyAlignment="1">
      <alignment horizontal="right"/>
    </xf>
    <xf numFmtId="166" fontId="44" fillId="9" borderId="2" xfId="1" applyFont="1" applyFill="1" applyBorder="1" applyAlignment="1">
      <alignment horizontal="center"/>
    </xf>
    <xf numFmtId="0" fontId="39" fillId="0" borderId="0" xfId="0" applyFont="1" applyAlignment="1">
      <alignment wrapText="1"/>
    </xf>
    <xf numFmtId="0" fontId="39" fillId="0" borderId="7" xfId="0" applyFont="1" applyFill="1" applyBorder="1" applyAlignment="1">
      <alignment wrapText="1"/>
    </xf>
    <xf numFmtId="0" fontId="39" fillId="10" borderId="0" xfId="0" applyFont="1" applyFill="1" applyAlignment="1">
      <alignment wrapText="1"/>
    </xf>
    <xf numFmtId="0" fontId="39" fillId="10" borderId="1" xfId="0" applyFont="1" applyFill="1" applyBorder="1" applyAlignment="1">
      <alignment wrapText="1"/>
    </xf>
    <xf numFmtId="0" fontId="39" fillId="0" borderId="1" xfId="0" applyFont="1" applyBorder="1" applyAlignment="1">
      <alignment horizontal="justify"/>
    </xf>
    <xf numFmtId="166" fontId="77" fillId="0" borderId="0" xfId="1" applyFont="1" applyAlignment="1">
      <alignment horizontal="center"/>
    </xf>
    <xf numFmtId="0" fontId="39" fillId="10" borderId="1" xfId="0" applyFont="1" applyFill="1" applyBorder="1" applyAlignment="1">
      <alignment horizontal="justify"/>
    </xf>
    <xf numFmtId="0" fontId="37" fillId="0" borderId="1" xfId="0" applyFont="1" applyBorder="1" applyAlignment="1">
      <alignment horizontal="justify"/>
    </xf>
    <xf numFmtId="0" fontId="37" fillId="0" borderId="1" xfId="0" applyFont="1" applyBorder="1" applyAlignment="1">
      <alignment wrapText="1"/>
    </xf>
    <xf numFmtId="166" fontId="76" fillId="0" borderId="1" xfId="1" applyNumberFormat="1" applyFont="1" applyBorder="1" applyAlignment="1">
      <alignment horizontal="center"/>
    </xf>
    <xf numFmtId="14" fontId="37" fillId="0" borderId="1" xfId="0" applyNumberFormat="1" applyFont="1" applyBorder="1" applyAlignment="1">
      <alignment horizontal="right"/>
    </xf>
    <xf numFmtId="0" fontId="37" fillId="0" borderId="1" xfId="0" applyNumberFormat="1" applyFont="1" applyBorder="1" applyAlignment="1">
      <alignment wrapText="1"/>
    </xf>
    <xf numFmtId="0" fontId="39" fillId="0" borderId="1" xfId="0" applyFont="1" applyBorder="1"/>
    <xf numFmtId="166" fontId="77" fillId="0" borderId="1" xfId="1" applyNumberFormat="1" applyFont="1" applyFill="1" applyBorder="1" applyAlignment="1">
      <alignment horizontal="center"/>
    </xf>
    <xf numFmtId="166" fontId="39" fillId="0" borderId="1" xfId="0" applyNumberFormat="1" applyFont="1" applyBorder="1"/>
    <xf numFmtId="166" fontId="80" fillId="0" borderId="1" xfId="1" applyNumberFormat="1" applyFont="1" applyBorder="1" applyAlignment="1">
      <alignment horizontal="center"/>
    </xf>
    <xf numFmtId="166" fontId="24" fillId="0" borderId="1" xfId="1" applyNumberFormat="1" applyFont="1" applyBorder="1" applyAlignment="1">
      <alignment horizontal="center"/>
    </xf>
    <xf numFmtId="166" fontId="24" fillId="9" borderId="1" xfId="1" applyNumberFormat="1" applyFont="1" applyFill="1" applyBorder="1" applyAlignment="1">
      <alignment horizontal="center"/>
    </xf>
    <xf numFmtId="166" fontId="79" fillId="9" borderId="1" xfId="1" applyNumberFormat="1" applyFont="1" applyFill="1" applyBorder="1" applyAlignment="1">
      <alignment horizontal="center" wrapText="1"/>
    </xf>
    <xf numFmtId="166" fontId="80" fillId="9" borderId="1" xfId="1" applyNumberFormat="1" applyFont="1" applyFill="1" applyBorder="1" applyAlignment="1">
      <alignment horizontal="center" wrapText="1"/>
    </xf>
    <xf numFmtId="166" fontId="39" fillId="9" borderId="2" xfId="1" applyFont="1" applyFill="1" applyBorder="1" applyAlignment="1">
      <alignment horizontal="center" wrapText="1"/>
    </xf>
    <xf numFmtId="166" fontId="80" fillId="0" borderId="1" xfId="1" applyFont="1" applyFill="1" applyBorder="1" applyAlignment="1">
      <alignment horizontal="center"/>
    </xf>
    <xf numFmtId="166" fontId="44" fillId="9" borderId="1" xfId="1" applyNumberFormat="1" applyFont="1" applyFill="1" applyBorder="1" applyAlignment="1">
      <alignment horizontal="center" wrapText="1"/>
    </xf>
    <xf numFmtId="0" fontId="39" fillId="9" borderId="1" xfId="0" applyNumberFormat="1" applyFont="1" applyFill="1" applyBorder="1" applyAlignment="1">
      <alignment horizontal="justify" wrapText="1"/>
    </xf>
    <xf numFmtId="0" fontId="39" fillId="9" borderId="12" xfId="0" applyNumberFormat="1" applyFont="1" applyFill="1" applyBorder="1" applyAlignment="1">
      <alignment horizontal="justify" wrapText="1"/>
    </xf>
    <xf numFmtId="0" fontId="39" fillId="9" borderId="16" xfId="0" applyNumberFormat="1" applyFont="1" applyFill="1" applyBorder="1" applyAlignment="1">
      <alignment horizontal="justify" wrapText="1"/>
    </xf>
    <xf numFmtId="0" fontId="37" fillId="10" borderId="1" xfId="0" applyFont="1" applyFill="1" applyBorder="1" applyAlignment="1">
      <alignment horizontal="justify"/>
    </xf>
    <xf numFmtId="166" fontId="24" fillId="9" borderId="1" xfId="1" applyFont="1" applyFill="1" applyBorder="1" applyAlignment="1">
      <alignment horizontal="center" wrapText="1"/>
    </xf>
    <xf numFmtId="166" fontId="44" fillId="9" borderId="1" xfId="1" applyFont="1" applyFill="1" applyBorder="1" applyAlignment="1">
      <alignment horizontal="center" wrapText="1"/>
    </xf>
    <xf numFmtId="0" fontId="37" fillId="10" borderId="1" xfId="0" applyFont="1" applyFill="1" applyBorder="1" applyAlignment="1">
      <alignment wrapText="1"/>
    </xf>
    <xf numFmtId="0" fontId="39" fillId="9" borderId="16" xfId="0" applyNumberFormat="1" applyFont="1" applyFill="1" applyBorder="1" applyAlignment="1">
      <alignment wrapText="1"/>
    </xf>
    <xf numFmtId="0" fontId="39" fillId="10" borderId="16" xfId="0" applyFont="1" applyFill="1" applyBorder="1" applyAlignment="1">
      <alignment horizontal="justify"/>
    </xf>
    <xf numFmtId="166" fontId="76" fillId="9" borderId="1" xfId="1" applyFont="1" applyFill="1" applyBorder="1" applyAlignment="1">
      <alignment horizontal="center" wrapText="1"/>
    </xf>
    <xf numFmtId="14" fontId="37" fillId="9" borderId="3" xfId="0" applyNumberFormat="1" applyFont="1" applyFill="1" applyBorder="1" applyAlignment="1">
      <alignment wrapText="1"/>
    </xf>
    <xf numFmtId="0" fontId="37" fillId="9" borderId="3" xfId="0" applyFont="1" applyFill="1" applyBorder="1" applyAlignment="1">
      <alignment horizontal="right" wrapText="1"/>
    </xf>
    <xf numFmtId="166" fontId="39" fillId="9" borderId="3" xfId="0" applyNumberFormat="1" applyFont="1" applyFill="1" applyBorder="1" applyAlignment="1">
      <alignment wrapText="1"/>
    </xf>
    <xf numFmtId="166" fontId="79" fillId="9" borderId="3" xfId="1" applyFont="1" applyFill="1" applyBorder="1" applyAlignment="1">
      <alignment horizontal="center" wrapText="1"/>
    </xf>
    <xf numFmtId="166" fontId="39" fillId="0" borderId="3" xfId="1" applyFont="1" applyFill="1" applyBorder="1" applyAlignment="1">
      <alignment horizontal="center"/>
    </xf>
    <xf numFmtId="14" fontId="37" fillId="9" borderId="2" xfId="0" applyNumberFormat="1" applyFont="1" applyFill="1" applyBorder="1" applyAlignment="1">
      <alignment wrapText="1"/>
    </xf>
    <xf numFmtId="0" fontId="37" fillId="9" borderId="2" xfId="0" applyFont="1" applyFill="1" applyBorder="1" applyAlignment="1">
      <alignment horizontal="right" wrapText="1"/>
    </xf>
    <xf numFmtId="166" fontId="37" fillId="9" borderId="2" xfId="0" applyNumberFormat="1" applyFont="1" applyFill="1" applyBorder="1" applyAlignment="1">
      <alignment wrapText="1"/>
    </xf>
    <xf numFmtId="166" fontId="37" fillId="9" borderId="2" xfId="1" applyFont="1" applyFill="1" applyBorder="1" applyAlignment="1">
      <alignment horizontal="center" wrapText="1"/>
    </xf>
    <xf numFmtId="0" fontId="39" fillId="10" borderId="0" xfId="0" applyFont="1" applyFill="1" applyBorder="1" applyAlignment="1">
      <alignment horizontal="justify"/>
    </xf>
    <xf numFmtId="0" fontId="39" fillId="10" borderId="0" xfId="0" applyFont="1" applyFill="1" applyAlignment="1">
      <alignment horizontal="justify"/>
    </xf>
    <xf numFmtId="43" fontId="37" fillId="0" borderId="14" xfId="0" applyNumberFormat="1" applyFont="1" applyFill="1" applyBorder="1" applyAlignment="1"/>
    <xf numFmtId="14" fontId="44" fillId="8" borderId="3" xfId="0" applyNumberFormat="1" applyFont="1" applyFill="1" applyBorder="1" applyAlignment="1">
      <alignment horizontal="center" vertical="top"/>
    </xf>
    <xf numFmtId="43" fontId="44" fillId="8" borderId="0" xfId="0" applyNumberFormat="1" applyFont="1" applyFill="1" applyAlignment="1"/>
    <xf numFmtId="0" fontId="37" fillId="9" borderId="3" xfId="0" applyNumberFormat="1" applyFont="1" applyFill="1" applyBorder="1"/>
    <xf numFmtId="166" fontId="39" fillId="0" borderId="1" xfId="1" applyFont="1" applyBorder="1" applyAlignment="1">
      <alignment horizontal="center"/>
    </xf>
    <xf numFmtId="0" fontId="37" fillId="0" borderId="0" xfId="0" applyFont="1" applyAlignment="1">
      <alignment horizontal="justify"/>
    </xf>
    <xf numFmtId="166" fontId="65" fillId="9" borderId="1" xfId="0" applyNumberFormat="1" applyFont="1" applyFill="1" applyBorder="1" applyAlignment="1">
      <alignment wrapText="1"/>
    </xf>
    <xf numFmtId="166" fontId="37" fillId="0" borderId="2" xfId="1" applyFont="1" applyFill="1" applyBorder="1" applyAlignment="1">
      <alignment horizontal="center"/>
    </xf>
    <xf numFmtId="14" fontId="44" fillId="8" borderId="3" xfId="0" applyNumberFormat="1" applyFont="1" applyFill="1" applyBorder="1" applyAlignment="1">
      <alignment horizontal="center" wrapText="1"/>
    </xf>
    <xf numFmtId="14" fontId="44" fillId="9" borderId="1" xfId="0" applyNumberFormat="1" applyFont="1" applyFill="1" applyBorder="1" applyAlignment="1"/>
    <xf numFmtId="4" fontId="39" fillId="0" borderId="0" xfId="0" applyNumberFormat="1" applyFont="1" applyAlignment="1">
      <alignment horizontal="center" wrapText="1"/>
    </xf>
    <xf numFmtId="4" fontId="24" fillId="9" borderId="1" xfId="0" applyNumberFormat="1" applyFont="1" applyFill="1" applyBorder="1" applyAlignment="1">
      <alignment horizontal="center"/>
    </xf>
    <xf numFmtId="14" fontId="44" fillId="9" borderId="1" xfId="0" applyNumberFormat="1" applyFont="1" applyFill="1" applyBorder="1" applyAlignment="1">
      <alignment horizontal="right"/>
    </xf>
    <xf numFmtId="0" fontId="39" fillId="0" borderId="0" xfId="0" applyFont="1" applyAlignment="1">
      <alignment horizontal="justify"/>
    </xf>
    <xf numFmtId="0" fontId="37" fillId="10" borderId="0" xfId="0" applyFont="1" applyFill="1" applyAlignment="1">
      <alignment wrapText="1"/>
    </xf>
    <xf numFmtId="0" fontId="39" fillId="0" borderId="1" xfId="0" applyFont="1" applyBorder="1" applyAlignment="1"/>
    <xf numFmtId="0" fontId="37" fillId="0" borderId="0" xfId="0" applyFont="1" applyAlignment="1">
      <alignment horizontal="center"/>
    </xf>
    <xf numFmtId="0" fontId="39" fillId="0" borderId="11" xfId="0" applyFont="1" applyBorder="1" applyAlignment="1">
      <alignment wrapText="1"/>
    </xf>
    <xf numFmtId="166" fontId="39" fillId="0" borderId="0" xfId="1" applyFont="1" applyAlignment="1">
      <alignment horizontal="center"/>
    </xf>
    <xf numFmtId="166" fontId="39" fillId="9" borderId="0" xfId="0" applyNumberFormat="1" applyFont="1" applyFill="1" applyAlignment="1">
      <alignment horizontal="center"/>
    </xf>
    <xf numFmtId="0" fontId="33" fillId="0" borderId="0" xfId="0" applyFont="1" applyAlignment="1">
      <alignment horizontal="justify"/>
    </xf>
    <xf numFmtId="0" fontId="39" fillId="9" borderId="2" xfId="0" applyFont="1" applyFill="1" applyBorder="1" applyAlignment="1">
      <alignment horizontal="right"/>
    </xf>
    <xf numFmtId="0" fontId="37" fillId="0" borderId="1" xfId="0" applyFont="1" applyBorder="1" applyAlignment="1"/>
    <xf numFmtId="0" fontId="39" fillId="10" borderId="1" xfId="0" applyFont="1" applyFill="1" applyBorder="1" applyAlignment="1"/>
    <xf numFmtId="43" fontId="44" fillId="8" borderId="1" xfId="0" applyNumberFormat="1" applyFont="1" applyFill="1" applyBorder="1" applyAlignment="1"/>
    <xf numFmtId="0" fontId="0" fillId="2" borderId="0" xfId="0" applyFill="1" applyBorder="1" applyAlignment="1">
      <alignment horizontal="center"/>
    </xf>
    <xf numFmtId="168" fontId="12" fillId="6" borderId="7" xfId="0" applyNumberFormat="1" applyFont="1" applyFill="1" applyBorder="1" applyAlignment="1">
      <alignment horizontal="center"/>
    </xf>
    <xf numFmtId="168" fontId="12" fillId="6" borderId="2" xfId="0" applyNumberFormat="1" applyFont="1" applyFill="1" applyBorder="1" applyAlignment="1">
      <alignment horizontal="center"/>
    </xf>
    <xf numFmtId="43" fontId="12" fillId="6" borderId="7" xfId="0" applyNumberFormat="1" applyFont="1" applyFill="1" applyBorder="1" applyAlignment="1">
      <alignment horizontal="center"/>
    </xf>
    <xf numFmtId="43" fontId="12" fillId="6" borderId="2" xfId="0" applyNumberFormat="1" applyFont="1" applyFill="1" applyBorder="1" applyAlignment="1">
      <alignment horizontal="center"/>
    </xf>
    <xf numFmtId="43" fontId="12" fillId="6" borderId="3" xfId="0" applyNumberFormat="1" applyFont="1" applyFill="1" applyBorder="1" applyAlignment="1">
      <alignment horizontal="center"/>
    </xf>
    <xf numFmtId="166" fontId="12" fillId="0" borderId="7" xfId="1" applyFont="1" applyBorder="1" applyAlignment="1">
      <alignment horizontal="center"/>
    </xf>
    <xf numFmtId="166" fontId="12" fillId="0" borderId="2" xfId="1" applyFont="1" applyBorder="1" applyAlignment="1">
      <alignment horizontal="center"/>
    </xf>
    <xf numFmtId="168" fontId="12" fillId="0" borderId="7" xfId="1" applyNumberFormat="1" applyFont="1" applyBorder="1" applyAlignment="1">
      <alignment horizontal="center"/>
    </xf>
    <xf numFmtId="168" fontId="12" fillId="0" borderId="2" xfId="1" applyNumberFormat="1" applyFont="1" applyBorder="1" applyAlignment="1">
      <alignment horizontal="center"/>
    </xf>
    <xf numFmtId="14" fontId="12" fillId="0" borderId="3" xfId="0" applyNumberFormat="1" applyFont="1" applyBorder="1" applyAlignment="1">
      <alignment horizontal="center"/>
    </xf>
    <xf numFmtId="14" fontId="12" fillId="0" borderId="7" xfId="0" applyNumberFormat="1" applyFont="1" applyBorder="1" applyAlignment="1">
      <alignment horizontal="center"/>
    </xf>
    <xf numFmtId="0" fontId="12" fillId="0" borderId="3" xfId="0" applyFont="1" applyBorder="1" applyAlignment="1">
      <alignment horizontal="center"/>
    </xf>
    <xf numFmtId="0" fontId="12" fillId="0" borderId="2" xfId="0" applyFont="1" applyBorder="1" applyAlignment="1">
      <alignment horizontal="center"/>
    </xf>
    <xf numFmtId="4" fontId="12" fillId="0" borderId="7" xfId="0" applyNumberFormat="1" applyFont="1" applyBorder="1" applyAlignment="1">
      <alignment horizontal="center"/>
    </xf>
    <xf numFmtId="4" fontId="12" fillId="0" borderId="2" xfId="0" applyNumberFormat="1" applyFont="1" applyBorder="1" applyAlignment="1">
      <alignment horizontal="center"/>
    </xf>
    <xf numFmtId="0" fontId="12" fillId="0" borderId="7" xfId="0" applyFont="1" applyBorder="1" applyAlignment="1">
      <alignment horizontal="center"/>
    </xf>
    <xf numFmtId="4" fontId="12" fillId="0" borderId="3" xfId="0" applyNumberFormat="1" applyFont="1" applyBorder="1" applyAlignment="1">
      <alignment horizontal="center"/>
    </xf>
    <xf numFmtId="166" fontId="12" fillId="0" borderId="3" xfId="1" applyFont="1" applyBorder="1" applyAlignment="1">
      <alignment horizontal="center"/>
    </xf>
    <xf numFmtId="43" fontId="12" fillId="0" borderId="3" xfId="0" applyNumberFormat="1" applyFont="1" applyFill="1" applyBorder="1" applyAlignment="1">
      <alignment horizontal="center"/>
    </xf>
    <xf numFmtId="43" fontId="12" fillId="0" borderId="2" xfId="0" applyNumberFormat="1" applyFont="1" applyFill="1" applyBorder="1" applyAlignment="1">
      <alignment horizontal="center"/>
    </xf>
    <xf numFmtId="43" fontId="12" fillId="0" borderId="7" xfId="0" applyNumberFormat="1" applyFont="1" applyFill="1" applyBorder="1" applyAlignment="1">
      <alignment horizontal="center"/>
    </xf>
    <xf numFmtId="168" fontId="12" fillId="0" borderId="7" xfId="0" applyNumberFormat="1" applyFont="1" applyFill="1" applyBorder="1" applyAlignment="1">
      <alignment horizontal="center"/>
    </xf>
    <xf numFmtId="168" fontId="12" fillId="0" borderId="2" xfId="0" applyNumberFormat="1" applyFont="1" applyFill="1" applyBorder="1" applyAlignment="1">
      <alignment horizontal="center"/>
    </xf>
    <xf numFmtId="14" fontId="12" fillId="8" borderId="3" xfId="0" applyNumberFormat="1" applyFont="1" applyFill="1" applyBorder="1" applyAlignment="1">
      <alignment horizontal="center"/>
    </xf>
    <xf numFmtId="14" fontId="12" fillId="8" borderId="7" xfId="0" applyNumberFormat="1" applyFont="1" applyFill="1" applyBorder="1" applyAlignment="1">
      <alignment horizontal="center"/>
    </xf>
    <xf numFmtId="0" fontId="12" fillId="8" borderId="3" xfId="0" applyFont="1" applyFill="1" applyBorder="1" applyAlignment="1">
      <alignment horizontal="center"/>
    </xf>
    <xf numFmtId="0" fontId="12" fillId="8" borderId="2" xfId="0" applyFont="1" applyFill="1" applyBorder="1" applyAlignment="1">
      <alignment horizontal="center"/>
    </xf>
    <xf numFmtId="4" fontId="12" fillId="8" borderId="3" xfId="0" applyNumberFormat="1" applyFont="1" applyFill="1" applyBorder="1" applyAlignment="1">
      <alignment horizontal="center"/>
    </xf>
    <xf numFmtId="4" fontId="12" fillId="8" borderId="2" xfId="0" applyNumberFormat="1" applyFont="1" applyFill="1" applyBorder="1" applyAlignment="1">
      <alignment horizontal="center"/>
    </xf>
    <xf numFmtId="166" fontId="12" fillId="8" borderId="3" xfId="1" applyFont="1" applyFill="1" applyBorder="1" applyAlignment="1">
      <alignment horizontal="center"/>
    </xf>
    <xf numFmtId="166" fontId="12" fillId="8" borderId="2" xfId="1" applyFont="1" applyFill="1" applyBorder="1" applyAlignment="1">
      <alignment horizontal="center"/>
    </xf>
    <xf numFmtId="43" fontId="12" fillId="8" borderId="3" xfId="0" applyNumberFormat="1" applyFont="1" applyFill="1" applyBorder="1" applyAlignment="1">
      <alignment horizontal="center"/>
    </xf>
    <xf numFmtId="43" fontId="12" fillId="8" borderId="2" xfId="0" applyNumberFormat="1" applyFont="1" applyFill="1" applyBorder="1" applyAlignment="1">
      <alignment horizontal="center"/>
    </xf>
    <xf numFmtId="43" fontId="14" fillId="8" borderId="3" xfId="0" applyNumberFormat="1" applyFont="1" applyFill="1" applyBorder="1" applyAlignment="1">
      <alignment horizontal="center"/>
    </xf>
    <xf numFmtId="43" fontId="14" fillId="8" borderId="2" xfId="0" applyNumberFormat="1" applyFont="1" applyFill="1" applyBorder="1" applyAlignment="1">
      <alignment horizontal="center"/>
    </xf>
    <xf numFmtId="14" fontId="14" fillId="8" borderId="3" xfId="0" applyNumberFormat="1" applyFont="1" applyFill="1" applyBorder="1" applyAlignment="1">
      <alignment horizontal="center"/>
    </xf>
    <xf numFmtId="14" fontId="14" fillId="8" borderId="7" xfId="0" applyNumberFormat="1" applyFont="1" applyFill="1" applyBorder="1" applyAlignment="1">
      <alignment horizontal="center"/>
    </xf>
    <xf numFmtId="0" fontId="14" fillId="8" borderId="3" xfId="0" applyFont="1" applyFill="1" applyBorder="1" applyAlignment="1">
      <alignment horizontal="center"/>
    </xf>
    <xf numFmtId="0" fontId="14" fillId="8" borderId="2" xfId="0" applyFont="1" applyFill="1" applyBorder="1" applyAlignment="1">
      <alignment horizontal="center"/>
    </xf>
    <xf numFmtId="4" fontId="14" fillId="8" borderId="3" xfId="0" applyNumberFormat="1" applyFont="1" applyFill="1" applyBorder="1" applyAlignment="1">
      <alignment horizontal="center"/>
    </xf>
    <xf numFmtId="4" fontId="14" fillId="8" borderId="2" xfId="0" applyNumberFormat="1" applyFont="1" applyFill="1" applyBorder="1" applyAlignment="1">
      <alignment horizontal="center"/>
    </xf>
    <xf numFmtId="166" fontId="14" fillId="8" borderId="3" xfId="1" applyFont="1" applyFill="1" applyBorder="1" applyAlignment="1">
      <alignment horizontal="center"/>
    </xf>
    <xf numFmtId="166" fontId="14" fillId="8" borderId="2" xfId="1" applyFont="1" applyFill="1" applyBorder="1" applyAlignment="1">
      <alignment horizontal="center"/>
    </xf>
    <xf numFmtId="0" fontId="2" fillId="0" borderId="0" xfId="0" applyFont="1" applyFill="1" applyBorder="1" applyAlignment="1">
      <alignment horizontal="center"/>
    </xf>
    <xf numFmtId="14" fontId="12" fillId="8" borderId="3" xfId="0" applyNumberFormat="1" applyFont="1" applyFill="1" applyBorder="1" applyAlignment="1">
      <alignment horizontal="center" vertical="center"/>
    </xf>
    <xf numFmtId="14" fontId="12" fillId="8" borderId="2" xfId="0" applyNumberFormat="1" applyFont="1" applyFill="1" applyBorder="1" applyAlignment="1">
      <alignment horizontal="center" vertical="center"/>
    </xf>
    <xf numFmtId="0" fontId="12" fillId="0" borderId="0" xfId="0" applyFont="1" applyFill="1" applyBorder="1" applyAlignment="1">
      <alignment horizontal="center"/>
    </xf>
    <xf numFmtId="14" fontId="14" fillId="8" borderId="3" xfId="0" applyNumberFormat="1" applyFont="1" applyFill="1" applyBorder="1" applyAlignment="1">
      <alignment horizontal="center" vertical="center"/>
    </xf>
    <xf numFmtId="14" fontId="14" fillId="8" borderId="2" xfId="0" applyNumberFormat="1" applyFont="1" applyFill="1" applyBorder="1" applyAlignment="1">
      <alignment horizontal="center" vertical="center"/>
    </xf>
    <xf numFmtId="0" fontId="39" fillId="0" borderId="0" xfId="0" applyFont="1" applyBorder="1" applyAlignment="1">
      <alignment horizontal="center"/>
    </xf>
    <xf numFmtId="0" fontId="42" fillId="0" borderId="0" xfId="0" applyFont="1" applyBorder="1" applyAlignment="1">
      <alignment horizontal="center"/>
    </xf>
    <xf numFmtId="0" fontId="33" fillId="0" borderId="0" xfId="0" applyFont="1" applyBorder="1" applyAlignment="1">
      <alignment horizontal="center"/>
    </xf>
    <xf numFmtId="0" fontId="35" fillId="0" borderId="0" xfId="0" applyFont="1" applyBorder="1" applyAlignment="1">
      <alignment horizontal="left"/>
    </xf>
  </cellXfs>
  <cellStyles count="2">
    <cellStyle name="Millares"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usernames" Target="revisions/userNam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revisionHeaders" Target="revisions/revisionHeader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revisions/_rels/revisionHeaders.xml.rels><?xml version="1.0" encoding="UTF-8" standalone="yes"?>
<Relationships xmlns="http://schemas.openxmlformats.org/package/2006/relationships"><Relationship Id="rId671" Type="http://schemas.openxmlformats.org/officeDocument/2006/relationships/revisionLog" Target="revisionLog11.xml"/><Relationship Id="rId727" Type="http://schemas.openxmlformats.org/officeDocument/2006/relationships/revisionLog" Target="revisionLog16.xml"/><Relationship Id="rId769" Type="http://schemas.openxmlformats.org/officeDocument/2006/relationships/revisionLog" Target="revisionLog15.xml"/><Relationship Id="rId934" Type="http://schemas.openxmlformats.org/officeDocument/2006/relationships/revisionLog" Target="revisionLog12.xml"/><Relationship Id="rId976" Type="http://schemas.openxmlformats.org/officeDocument/2006/relationships/revisionLog" Target="revisionLog13.xml"/><Relationship Id="rId573" Type="http://schemas.openxmlformats.org/officeDocument/2006/relationships/revisionLog" Target="revisionLog111.xml"/><Relationship Id="rId629" Type="http://schemas.openxmlformats.org/officeDocument/2006/relationships/revisionLog" Target="revisionLog1121.xml"/><Relationship Id="rId780" Type="http://schemas.openxmlformats.org/officeDocument/2006/relationships/revisionLog" Target="revisionLog171.xml"/><Relationship Id="rId836" Type="http://schemas.openxmlformats.org/officeDocument/2006/relationships/revisionLog" Target="revisionLog19.xml"/><Relationship Id="rId878" Type="http://schemas.openxmlformats.org/officeDocument/2006/relationships/revisionLog" Target="revisionLog114.xml"/><Relationship Id="rId1021" Type="http://schemas.openxmlformats.org/officeDocument/2006/relationships/revisionLog" Target="revisionLog14.xml"/><Relationship Id="rId640" Type="http://schemas.openxmlformats.org/officeDocument/2006/relationships/revisionLog" Target="revisionLog117.xml"/><Relationship Id="rId682" Type="http://schemas.openxmlformats.org/officeDocument/2006/relationships/revisionLog" Target="revisionLog1711.xml"/><Relationship Id="rId738" Type="http://schemas.openxmlformats.org/officeDocument/2006/relationships/revisionLog" Target="revisionLog132.xml"/><Relationship Id="rId903" Type="http://schemas.openxmlformats.org/officeDocument/2006/relationships/revisionLog" Target="revisionLog116.xml"/><Relationship Id="rId945" Type="http://schemas.openxmlformats.org/officeDocument/2006/relationships/revisionLog" Target="revisionLog131.xml"/><Relationship Id="rId584" Type="http://schemas.openxmlformats.org/officeDocument/2006/relationships/revisionLog" Target="revisionLog13111.xml"/><Relationship Id="rId805" Type="http://schemas.openxmlformats.org/officeDocument/2006/relationships/revisionLog" Target="revisionLog181.xml"/><Relationship Id="rId987" Type="http://schemas.openxmlformats.org/officeDocument/2006/relationships/revisionLog" Target="revisionLog141.xml"/><Relationship Id="rId791" Type="http://schemas.openxmlformats.org/officeDocument/2006/relationships/revisionLog" Target="revisionLog1811.xml"/><Relationship Id="rId847" Type="http://schemas.openxmlformats.org/officeDocument/2006/relationships/revisionLog" Target="revisionLog1142.xml"/><Relationship Id="rId889" Type="http://schemas.openxmlformats.org/officeDocument/2006/relationships/revisionLog" Target="revisionLog1161.xml"/><Relationship Id="rId1032" Type="http://schemas.openxmlformats.org/officeDocument/2006/relationships/revisionLog" Target="revisionLog17.xml"/><Relationship Id="rId651" Type="http://schemas.openxmlformats.org/officeDocument/2006/relationships/revisionLog" Target="revisionLog17112.xml"/><Relationship Id="rId693" Type="http://schemas.openxmlformats.org/officeDocument/2006/relationships/revisionLog" Target="revisionLog18111.xml"/><Relationship Id="rId707" Type="http://schemas.openxmlformats.org/officeDocument/2006/relationships/revisionLog" Target="revisionLog11511.xml"/><Relationship Id="rId749" Type="http://schemas.openxmlformats.org/officeDocument/2006/relationships/revisionLog" Target="revisionLog1521.xml"/><Relationship Id="rId914" Type="http://schemas.openxmlformats.org/officeDocument/2006/relationships/revisionLog" Target="revisionLog1181.xml"/><Relationship Id="rId553" Type="http://schemas.openxmlformats.org/officeDocument/2006/relationships/revisionLog" Target="revisionLog191111.xml"/><Relationship Id="rId609" Type="http://schemas.openxmlformats.org/officeDocument/2006/relationships/revisionLog" Target="revisionLog116111.xml"/><Relationship Id="rId760" Type="http://schemas.openxmlformats.org/officeDocument/2006/relationships/revisionLog" Target="revisionLog173.xml"/><Relationship Id="rId956" Type="http://schemas.openxmlformats.org/officeDocument/2006/relationships/revisionLog" Target="revisionLog1411.xml"/><Relationship Id="rId998" Type="http://schemas.openxmlformats.org/officeDocument/2006/relationships/revisionLog" Target="revisionLog172.xml"/><Relationship Id="rId595" Type="http://schemas.openxmlformats.org/officeDocument/2006/relationships/revisionLog" Target="revisionLog1161111.xml"/><Relationship Id="rId816" Type="http://schemas.openxmlformats.org/officeDocument/2006/relationships/revisionLog" Target="revisionLog11311.xml"/><Relationship Id="rId858" Type="http://schemas.openxmlformats.org/officeDocument/2006/relationships/revisionLog" Target="revisionLog11811.xml"/><Relationship Id="rId1001" Type="http://schemas.openxmlformats.org/officeDocument/2006/relationships/revisionLog" Target="revisionLog18.xml"/><Relationship Id="rId620" Type="http://schemas.openxmlformats.org/officeDocument/2006/relationships/revisionLog" Target="revisionLog115211.xml"/><Relationship Id="rId662" Type="http://schemas.openxmlformats.org/officeDocument/2006/relationships/revisionLog" Target="revisionLog1911.xml"/><Relationship Id="rId718" Type="http://schemas.openxmlformats.org/officeDocument/2006/relationships/revisionLog" Target="revisionLog11612.xml"/><Relationship Id="rId925" Type="http://schemas.openxmlformats.org/officeDocument/2006/relationships/revisionLog" Target="revisionLog122.xml"/><Relationship Id="rId967" Type="http://schemas.openxmlformats.org/officeDocument/2006/relationships/revisionLog" Target="revisionLog1721.xml"/><Relationship Id="rId564" Type="http://schemas.openxmlformats.org/officeDocument/2006/relationships/revisionLog" Target="revisionLog1812.xml"/><Relationship Id="rId771" Type="http://schemas.openxmlformats.org/officeDocument/2006/relationships/revisionLog" Target="revisionLog113111.xml"/><Relationship Id="rId827" Type="http://schemas.openxmlformats.org/officeDocument/2006/relationships/revisionLog" Target="revisionLog1143.xml"/><Relationship Id="rId869" Type="http://schemas.openxmlformats.org/officeDocument/2006/relationships/revisionLog" Target="revisionLog1191.xml"/><Relationship Id="rId1012" Type="http://schemas.openxmlformats.org/officeDocument/2006/relationships/revisionLog" Target="revisionLog110.xml"/><Relationship Id="rId631" Type="http://schemas.openxmlformats.org/officeDocument/2006/relationships/revisionLog" Target="revisionLog12011.xml"/><Relationship Id="rId673" Type="http://schemas.openxmlformats.org/officeDocument/2006/relationships/revisionLog" Target="revisionLog1161211.xml"/><Relationship Id="rId729" Type="http://schemas.openxmlformats.org/officeDocument/2006/relationships/revisionLog" Target="revisionLog1183.xml"/><Relationship Id="rId880" Type="http://schemas.openxmlformats.org/officeDocument/2006/relationships/revisionLog" Target="revisionLog1202.xml"/><Relationship Id="rId936" Type="http://schemas.openxmlformats.org/officeDocument/2006/relationships/revisionLog" Target="revisionLog14111.xml"/><Relationship Id="rId978" Type="http://schemas.openxmlformats.org/officeDocument/2006/relationships/revisionLog" Target="revisionLog182.xml"/><Relationship Id="rId575" Type="http://schemas.openxmlformats.org/officeDocument/2006/relationships/revisionLog" Target="revisionLog121111.xml"/><Relationship Id="rId740" Type="http://schemas.openxmlformats.org/officeDocument/2006/relationships/revisionLog" Target="revisionLog123.xml"/><Relationship Id="rId782" Type="http://schemas.openxmlformats.org/officeDocument/2006/relationships/revisionLog" Target="revisionLog1142111.xml"/><Relationship Id="rId838" Type="http://schemas.openxmlformats.org/officeDocument/2006/relationships/revisionLog" Target="revisionLog12021.xml"/><Relationship Id="rId1023" Type="http://schemas.openxmlformats.org/officeDocument/2006/relationships/revisionLog" Target="revisionLog112.xml"/><Relationship Id="rId600" Type="http://schemas.openxmlformats.org/officeDocument/2006/relationships/revisionLog" Target="revisionLog115111.xml"/><Relationship Id="rId642" Type="http://schemas.openxmlformats.org/officeDocument/2006/relationships/revisionLog" Target="revisionLog141111.xml"/><Relationship Id="rId684" Type="http://schemas.openxmlformats.org/officeDocument/2006/relationships/revisionLog" Target="revisionLog126.xml"/><Relationship Id="rId891" Type="http://schemas.openxmlformats.org/officeDocument/2006/relationships/revisionLog" Target="revisionLog125.xml"/><Relationship Id="rId905" Type="http://schemas.openxmlformats.org/officeDocument/2006/relationships/revisionLog" Target="revisionLog127.xml"/><Relationship Id="rId947" Type="http://schemas.openxmlformats.org/officeDocument/2006/relationships/revisionLog" Target="revisionLog17211.xml"/><Relationship Id="rId989" Type="http://schemas.openxmlformats.org/officeDocument/2006/relationships/revisionLog" Target="revisionLog11011.xml"/><Relationship Id="rId586" Type="http://schemas.openxmlformats.org/officeDocument/2006/relationships/revisionLog" Target="revisionLog13211.xml"/><Relationship Id="rId751" Type="http://schemas.openxmlformats.org/officeDocument/2006/relationships/revisionLog" Target="revisionLog11421111.xml"/><Relationship Id="rId793" Type="http://schemas.openxmlformats.org/officeDocument/2006/relationships/revisionLog" Target="revisionLog1281.xml"/><Relationship Id="rId807" Type="http://schemas.openxmlformats.org/officeDocument/2006/relationships/revisionLog" Target="revisionLog11431.xml"/><Relationship Id="rId849" Type="http://schemas.openxmlformats.org/officeDocument/2006/relationships/revisionLog" Target="revisionLog12111.xml"/><Relationship Id="rId611" Type="http://schemas.openxmlformats.org/officeDocument/2006/relationships/revisionLog" Target="revisionLog11213.xml"/><Relationship Id="rId632" Type="http://schemas.openxmlformats.org/officeDocument/2006/relationships/revisionLog" Target="revisionLog115311.xml"/><Relationship Id="rId653" Type="http://schemas.openxmlformats.org/officeDocument/2006/relationships/revisionLog" Target="revisionLog1331.xml"/><Relationship Id="rId1034" Type="http://schemas.openxmlformats.org/officeDocument/2006/relationships/revisionLog" Target="revisionLog113.xml"/><Relationship Id="rId674" Type="http://schemas.openxmlformats.org/officeDocument/2006/relationships/revisionLog" Target="revisionLog12611.xml"/><Relationship Id="rId695" Type="http://schemas.openxmlformats.org/officeDocument/2006/relationships/revisionLog" Target="revisionLog12811.xml"/><Relationship Id="rId709" Type="http://schemas.openxmlformats.org/officeDocument/2006/relationships/revisionLog" Target="revisionLog1184.xml"/><Relationship Id="rId860" Type="http://schemas.openxmlformats.org/officeDocument/2006/relationships/revisionLog" Target="revisionLog1251.xml"/><Relationship Id="rId881" Type="http://schemas.openxmlformats.org/officeDocument/2006/relationships/revisionLog" Target="revisionLog1271.xml"/><Relationship Id="rId916" Type="http://schemas.openxmlformats.org/officeDocument/2006/relationships/revisionLog" Target="revisionLog129.xml"/><Relationship Id="rId937" Type="http://schemas.openxmlformats.org/officeDocument/2006/relationships/revisionLog" Target="revisionLog174.xml"/><Relationship Id="rId958" Type="http://schemas.openxmlformats.org/officeDocument/2006/relationships/revisionLog" Target="revisionLog1831.xml"/><Relationship Id="rId979" Type="http://schemas.openxmlformats.org/officeDocument/2006/relationships/revisionLog" Target="revisionLog110111.xml"/><Relationship Id="rId555" Type="http://schemas.openxmlformats.org/officeDocument/2006/relationships/revisionLog" Target="revisionLog19112.xml"/><Relationship Id="rId576" Type="http://schemas.openxmlformats.org/officeDocument/2006/relationships/revisionLog" Target="revisionLog121112.xml"/><Relationship Id="rId597" Type="http://schemas.openxmlformats.org/officeDocument/2006/relationships/revisionLog" Target="revisionLog12212.xml"/><Relationship Id="rId720" Type="http://schemas.openxmlformats.org/officeDocument/2006/relationships/revisionLog" Target="revisionLog1185.xml"/><Relationship Id="rId741" Type="http://schemas.openxmlformats.org/officeDocument/2006/relationships/revisionLog" Target="revisionLog1252.xml"/><Relationship Id="rId762" Type="http://schemas.openxmlformats.org/officeDocument/2006/relationships/revisionLog" Target="revisionLog11332.xml"/><Relationship Id="rId783" Type="http://schemas.openxmlformats.org/officeDocument/2006/relationships/revisionLog" Target="revisionLog130.xml"/><Relationship Id="rId818" Type="http://schemas.openxmlformats.org/officeDocument/2006/relationships/revisionLog" Target="revisionLog12112.xml"/><Relationship Id="rId839" Type="http://schemas.openxmlformats.org/officeDocument/2006/relationships/revisionLog" Target="revisionLog12711.xml"/><Relationship Id="rId990" Type="http://schemas.openxmlformats.org/officeDocument/2006/relationships/revisionLog" Target="revisionLog185.xml"/><Relationship Id="rId601" Type="http://schemas.openxmlformats.org/officeDocument/2006/relationships/revisionLog" Target="revisionLog11411.xml"/><Relationship Id="rId622" Type="http://schemas.openxmlformats.org/officeDocument/2006/relationships/revisionLog" Target="revisionLog11522.xml"/><Relationship Id="rId643" Type="http://schemas.openxmlformats.org/officeDocument/2006/relationships/revisionLog" Target="revisionLog1412.xml"/><Relationship Id="rId1003" Type="http://schemas.openxmlformats.org/officeDocument/2006/relationships/revisionLog" Target="revisionLog11221.xml"/><Relationship Id="rId1024" Type="http://schemas.openxmlformats.org/officeDocument/2006/relationships/revisionLog" Target="revisionLog1131.xml"/><Relationship Id="rId664" Type="http://schemas.openxmlformats.org/officeDocument/2006/relationships/revisionLog" Target="revisionLog18311.xml"/><Relationship Id="rId685" Type="http://schemas.openxmlformats.org/officeDocument/2006/relationships/revisionLog" Target="revisionLog128111.xml"/><Relationship Id="rId850" Type="http://schemas.openxmlformats.org/officeDocument/2006/relationships/revisionLog" Target="revisionLog12511.xml"/><Relationship Id="rId871" Type="http://schemas.openxmlformats.org/officeDocument/2006/relationships/revisionLog" Target="revisionLog1291.xml"/><Relationship Id="rId892" Type="http://schemas.openxmlformats.org/officeDocument/2006/relationships/revisionLog" Target="revisionLog1312.xml"/><Relationship Id="rId906" Type="http://schemas.openxmlformats.org/officeDocument/2006/relationships/revisionLog" Target="revisionLog133.xml"/><Relationship Id="rId927" Type="http://schemas.openxmlformats.org/officeDocument/2006/relationships/revisionLog" Target="revisionLog134.xml"/><Relationship Id="rId948" Type="http://schemas.openxmlformats.org/officeDocument/2006/relationships/revisionLog" Target="revisionLog1832.xml"/><Relationship Id="rId969" Type="http://schemas.openxmlformats.org/officeDocument/2006/relationships/revisionLog" Target="revisionLog1101111.xml"/><Relationship Id="rId566" Type="http://schemas.openxmlformats.org/officeDocument/2006/relationships/revisionLog" Target="revisionLog11211111.xml"/><Relationship Id="rId587" Type="http://schemas.openxmlformats.org/officeDocument/2006/relationships/revisionLog" Target="revisionLog1141111.xml"/><Relationship Id="rId710" Type="http://schemas.openxmlformats.org/officeDocument/2006/relationships/revisionLog" Target="revisionLog12911.xml"/><Relationship Id="rId731" Type="http://schemas.openxmlformats.org/officeDocument/2006/relationships/revisionLog" Target="revisionLog1301.xml"/><Relationship Id="rId752" Type="http://schemas.openxmlformats.org/officeDocument/2006/relationships/revisionLog" Target="revisionLog1313.xml"/><Relationship Id="rId773" Type="http://schemas.openxmlformats.org/officeDocument/2006/relationships/revisionLog" Target="revisionLog135.xml"/><Relationship Id="rId808" Type="http://schemas.openxmlformats.org/officeDocument/2006/relationships/revisionLog" Target="revisionLog11811111.xml"/><Relationship Id="rId612" Type="http://schemas.openxmlformats.org/officeDocument/2006/relationships/revisionLog" Target="revisionLog113211.xml"/><Relationship Id="rId633" Type="http://schemas.openxmlformats.org/officeDocument/2006/relationships/revisionLog" Target="revisionLog1192.xml"/><Relationship Id="rId794" Type="http://schemas.openxmlformats.org/officeDocument/2006/relationships/revisionLog" Target="revisionLog1332.xml"/><Relationship Id="rId829" Type="http://schemas.openxmlformats.org/officeDocument/2006/relationships/revisionLog" Target="revisionLog1272.xml"/><Relationship Id="rId980" Type="http://schemas.openxmlformats.org/officeDocument/2006/relationships/revisionLog" Target="revisionLog112211.xml"/><Relationship Id="rId1014" Type="http://schemas.openxmlformats.org/officeDocument/2006/relationships/revisionLog" Target="revisionLog11312.xml"/><Relationship Id="rId1035" Type="http://schemas.openxmlformats.org/officeDocument/2006/relationships/revisionLog" Target="revisionLog115.xml"/><Relationship Id="rId654" Type="http://schemas.openxmlformats.org/officeDocument/2006/relationships/revisionLog" Target="revisionLog13212.xml"/><Relationship Id="rId675" Type="http://schemas.openxmlformats.org/officeDocument/2006/relationships/revisionLog" Target="revisionLog11631.xml"/><Relationship Id="rId696" Type="http://schemas.openxmlformats.org/officeDocument/2006/relationships/revisionLog" Target="revisionLog129111.xml"/><Relationship Id="rId840" Type="http://schemas.openxmlformats.org/officeDocument/2006/relationships/revisionLog" Target="revisionLog1253.xml"/><Relationship Id="rId861" Type="http://schemas.openxmlformats.org/officeDocument/2006/relationships/revisionLog" Target="revisionLog12921.xml"/><Relationship Id="rId882" Type="http://schemas.openxmlformats.org/officeDocument/2006/relationships/revisionLog" Target="revisionLog13122.xml"/><Relationship Id="rId917" Type="http://schemas.openxmlformats.org/officeDocument/2006/relationships/revisionLog" Target="revisionLog1341.xml"/><Relationship Id="rId938" Type="http://schemas.openxmlformats.org/officeDocument/2006/relationships/revisionLog" Target="revisionLog18321.xml"/><Relationship Id="rId959" Type="http://schemas.openxmlformats.org/officeDocument/2006/relationships/revisionLog" Target="revisionLog11011111.xml"/><Relationship Id="rId556" Type="http://schemas.openxmlformats.org/officeDocument/2006/relationships/revisionLog" Target="revisionLog171121.xml"/><Relationship Id="rId577" Type="http://schemas.openxmlformats.org/officeDocument/2006/relationships/revisionLog" Target="revisionLog121121.xml"/><Relationship Id="rId700" Type="http://schemas.openxmlformats.org/officeDocument/2006/relationships/revisionLog" Target="revisionLog1155.xml"/><Relationship Id="rId721" Type="http://schemas.openxmlformats.org/officeDocument/2006/relationships/revisionLog" Target="revisionLog1233.xml"/><Relationship Id="rId742" Type="http://schemas.openxmlformats.org/officeDocument/2006/relationships/revisionLog" Target="revisionLog13411.xml"/><Relationship Id="rId763" Type="http://schemas.openxmlformats.org/officeDocument/2006/relationships/revisionLog" Target="revisionLog1361.xml"/><Relationship Id="rId598" Type="http://schemas.openxmlformats.org/officeDocument/2006/relationships/revisionLog" Target="revisionLog1221111.xml"/><Relationship Id="rId602" Type="http://schemas.openxmlformats.org/officeDocument/2006/relationships/revisionLog" Target="revisionLog1132111.xml"/><Relationship Id="rId784" Type="http://schemas.openxmlformats.org/officeDocument/2006/relationships/revisionLog" Target="revisionLog13321.xml"/><Relationship Id="rId819" Type="http://schemas.openxmlformats.org/officeDocument/2006/relationships/revisionLog" Target="revisionLog139.xml"/><Relationship Id="rId970" Type="http://schemas.openxmlformats.org/officeDocument/2006/relationships/revisionLog" Target="revisionLog1122111.xml"/><Relationship Id="rId991" Type="http://schemas.openxmlformats.org/officeDocument/2006/relationships/revisionLog" Target="revisionLog113121.xml"/><Relationship Id="rId1004" Type="http://schemas.openxmlformats.org/officeDocument/2006/relationships/revisionLog" Target="revisionLog1151.xml"/><Relationship Id="rId1025" Type="http://schemas.openxmlformats.org/officeDocument/2006/relationships/revisionLog" Target="revisionLog118.xml"/><Relationship Id="rId623" Type="http://schemas.openxmlformats.org/officeDocument/2006/relationships/revisionLog" Target="revisionLog1191111.xml"/><Relationship Id="rId644" Type="http://schemas.openxmlformats.org/officeDocument/2006/relationships/revisionLog" Target="revisionLog12321.xml"/><Relationship Id="rId665" Type="http://schemas.openxmlformats.org/officeDocument/2006/relationships/revisionLog" Target="revisionLog1153.xml"/><Relationship Id="rId686" Type="http://schemas.openxmlformats.org/officeDocument/2006/relationships/revisionLog" Target="revisionLog12421.xml"/><Relationship Id="rId830" Type="http://schemas.openxmlformats.org/officeDocument/2006/relationships/revisionLog" Target="revisionLog1401.xml"/><Relationship Id="rId851" Type="http://schemas.openxmlformats.org/officeDocument/2006/relationships/revisionLog" Target="revisionLog1413.xml"/><Relationship Id="rId872" Type="http://schemas.openxmlformats.org/officeDocument/2006/relationships/revisionLog" Target="revisionLog131221.xml"/><Relationship Id="rId893" Type="http://schemas.openxmlformats.org/officeDocument/2006/relationships/revisionLog" Target="revisionLog1342.xml"/><Relationship Id="rId907" Type="http://schemas.openxmlformats.org/officeDocument/2006/relationships/revisionLog" Target="revisionLog136.xml"/><Relationship Id="rId928" Type="http://schemas.openxmlformats.org/officeDocument/2006/relationships/revisionLog" Target="revisionLog137.xml"/><Relationship Id="rId546" Type="http://schemas.openxmlformats.org/officeDocument/2006/relationships/revisionLog" Target="revisionLog171111.xml"/><Relationship Id="rId567" Type="http://schemas.openxmlformats.org/officeDocument/2006/relationships/revisionLog" Target="revisionLog11112.xml"/><Relationship Id="rId711" Type="http://schemas.openxmlformats.org/officeDocument/2006/relationships/revisionLog" Target="revisionLog11851.xml"/><Relationship Id="rId732" Type="http://schemas.openxmlformats.org/officeDocument/2006/relationships/revisionLog" Target="revisionLog125211.xml"/><Relationship Id="rId753" Type="http://schemas.openxmlformats.org/officeDocument/2006/relationships/revisionLog" Target="revisionLog13611.xml"/><Relationship Id="rId949" Type="http://schemas.openxmlformats.org/officeDocument/2006/relationships/revisionLog" Target="revisionLog110111111.xml"/><Relationship Id="rId588" Type="http://schemas.openxmlformats.org/officeDocument/2006/relationships/revisionLog" Target="revisionLog113112.xml"/><Relationship Id="rId774" Type="http://schemas.openxmlformats.org/officeDocument/2006/relationships/revisionLog" Target="revisionLog13811.xml"/><Relationship Id="rId795" Type="http://schemas.openxmlformats.org/officeDocument/2006/relationships/revisionLog" Target="revisionLog14011.xml"/><Relationship Id="rId809" Type="http://schemas.openxmlformats.org/officeDocument/2006/relationships/revisionLog" Target="revisionLog14131.xml"/><Relationship Id="rId960" Type="http://schemas.openxmlformats.org/officeDocument/2006/relationships/revisionLog" Target="revisionLog11221111.xml"/><Relationship Id="rId981" Type="http://schemas.openxmlformats.org/officeDocument/2006/relationships/revisionLog" Target="revisionLog1131211.xml"/><Relationship Id="rId1015" Type="http://schemas.openxmlformats.org/officeDocument/2006/relationships/revisionLog" Target="revisionLog1182.xml"/><Relationship Id="rId1036" Type="http://schemas.openxmlformats.org/officeDocument/2006/relationships/revisionLog" Target="revisionLog1.xml"/><Relationship Id="rId613" Type="http://schemas.openxmlformats.org/officeDocument/2006/relationships/revisionLog" Target="revisionLog11321.xml"/><Relationship Id="rId634" Type="http://schemas.openxmlformats.org/officeDocument/2006/relationships/revisionLog" Target="revisionLog11821.xml"/><Relationship Id="rId655" Type="http://schemas.openxmlformats.org/officeDocument/2006/relationships/revisionLog" Target="revisionLog1921.xml"/><Relationship Id="rId676" Type="http://schemas.openxmlformats.org/officeDocument/2006/relationships/revisionLog" Target="revisionLog1252111.xml"/><Relationship Id="rId697" Type="http://schemas.openxmlformats.org/officeDocument/2006/relationships/revisionLog" Target="revisionLog11512.xml"/><Relationship Id="rId820" Type="http://schemas.openxmlformats.org/officeDocument/2006/relationships/revisionLog" Target="revisionLog1421.xml"/><Relationship Id="rId841" Type="http://schemas.openxmlformats.org/officeDocument/2006/relationships/revisionLog" Target="revisionLog143.xml"/><Relationship Id="rId862" Type="http://schemas.openxmlformats.org/officeDocument/2006/relationships/revisionLog" Target="revisionLog1312211.xml"/><Relationship Id="rId883" Type="http://schemas.openxmlformats.org/officeDocument/2006/relationships/revisionLog" Target="revisionLog1362.xml"/><Relationship Id="rId918" Type="http://schemas.openxmlformats.org/officeDocument/2006/relationships/revisionLog" Target="revisionLog1371.xml"/><Relationship Id="rId701" Type="http://schemas.openxmlformats.org/officeDocument/2006/relationships/revisionLog" Target="revisionLog13511.xml"/><Relationship Id="rId722" Type="http://schemas.openxmlformats.org/officeDocument/2006/relationships/revisionLog" Target="revisionLog152111.xml"/><Relationship Id="rId939" Type="http://schemas.openxmlformats.org/officeDocument/2006/relationships/revisionLog" Target="revisionLog1101111111.xml"/><Relationship Id="rId578" Type="http://schemas.openxmlformats.org/officeDocument/2006/relationships/revisionLog" Target="revisionLog12121.xml"/><Relationship Id="rId557" Type="http://schemas.openxmlformats.org/officeDocument/2006/relationships/revisionLog" Target="revisionLog161.xml"/><Relationship Id="rId599" Type="http://schemas.openxmlformats.org/officeDocument/2006/relationships/revisionLog" Target="revisionLog12221.xml"/><Relationship Id="rId743" Type="http://schemas.openxmlformats.org/officeDocument/2006/relationships/revisionLog" Target="revisionLog136111.xml"/><Relationship Id="rId764" Type="http://schemas.openxmlformats.org/officeDocument/2006/relationships/revisionLog" Target="revisionLog138111.xml"/><Relationship Id="rId785" Type="http://schemas.openxmlformats.org/officeDocument/2006/relationships/revisionLog" Target="revisionLog13911.xml"/><Relationship Id="rId950" Type="http://schemas.openxmlformats.org/officeDocument/2006/relationships/revisionLog" Target="revisionLog112211111.xml"/><Relationship Id="rId971" Type="http://schemas.openxmlformats.org/officeDocument/2006/relationships/revisionLog" Target="revisionLog11312111.xml"/><Relationship Id="rId992" Type="http://schemas.openxmlformats.org/officeDocument/2006/relationships/revisionLog" Target="revisionLog11513.xml"/><Relationship Id="rId1005" Type="http://schemas.openxmlformats.org/officeDocument/2006/relationships/revisionLog" Target="revisionLog11822.xml"/><Relationship Id="rId1026" Type="http://schemas.openxmlformats.org/officeDocument/2006/relationships/revisionLog" Target="revisionLog119.xml"/><Relationship Id="rId603" Type="http://schemas.openxmlformats.org/officeDocument/2006/relationships/revisionLog" Target="revisionLog11011111111.xml"/><Relationship Id="rId624" Type="http://schemas.openxmlformats.org/officeDocument/2006/relationships/revisionLog" Target="revisionLog11431111.xml"/><Relationship Id="rId645" Type="http://schemas.openxmlformats.org/officeDocument/2006/relationships/revisionLog" Target="revisionLog141311.xml"/><Relationship Id="rId666" Type="http://schemas.openxmlformats.org/officeDocument/2006/relationships/revisionLog" Target="revisionLog13131.xml"/><Relationship Id="rId687" Type="http://schemas.openxmlformats.org/officeDocument/2006/relationships/revisionLog" Target="revisionLog1741.xml"/><Relationship Id="rId810" Type="http://schemas.openxmlformats.org/officeDocument/2006/relationships/revisionLog" Target="revisionLog14211.xml"/><Relationship Id="rId831" Type="http://schemas.openxmlformats.org/officeDocument/2006/relationships/revisionLog" Target="revisionLog1431.xml"/><Relationship Id="rId852" Type="http://schemas.openxmlformats.org/officeDocument/2006/relationships/revisionLog" Target="revisionLog1441.xml"/><Relationship Id="rId873" Type="http://schemas.openxmlformats.org/officeDocument/2006/relationships/revisionLog" Target="revisionLog145.xml"/><Relationship Id="rId908" Type="http://schemas.openxmlformats.org/officeDocument/2006/relationships/revisionLog" Target="revisionLog138.xml"/><Relationship Id="rId712" Type="http://schemas.openxmlformats.org/officeDocument/2006/relationships/revisionLog" Target="revisionLog18411.xml"/><Relationship Id="rId894" Type="http://schemas.openxmlformats.org/officeDocument/2006/relationships/revisionLog" Target="revisionLog1372.xml"/><Relationship Id="rId929" Type="http://schemas.openxmlformats.org/officeDocument/2006/relationships/revisionLog" Target="revisionLog140.xml"/><Relationship Id="rId568" Type="http://schemas.openxmlformats.org/officeDocument/2006/relationships/revisionLog" Target="revisionLog1912.xml"/><Relationship Id="rId547" Type="http://schemas.openxmlformats.org/officeDocument/2006/relationships/revisionLog" Target="revisionLog17111.xml"/><Relationship Id="rId589" Type="http://schemas.openxmlformats.org/officeDocument/2006/relationships/revisionLog" Target="revisionLog11211.xml"/><Relationship Id="rId733" Type="http://schemas.openxmlformats.org/officeDocument/2006/relationships/revisionLog" Target="revisionLog11341.xml"/><Relationship Id="rId754" Type="http://schemas.openxmlformats.org/officeDocument/2006/relationships/revisionLog" Target="revisionLog1522.xml"/><Relationship Id="rId775" Type="http://schemas.openxmlformats.org/officeDocument/2006/relationships/revisionLog" Target="revisionLog139111.xml"/><Relationship Id="rId796" Type="http://schemas.openxmlformats.org/officeDocument/2006/relationships/revisionLog" Target="revisionLog142111.xml"/><Relationship Id="rId940" Type="http://schemas.openxmlformats.org/officeDocument/2006/relationships/revisionLog" Target="revisionLog1122111111.xml"/><Relationship Id="rId961" Type="http://schemas.openxmlformats.org/officeDocument/2006/relationships/revisionLog" Target="revisionLog113121111.xml"/><Relationship Id="rId982" Type="http://schemas.openxmlformats.org/officeDocument/2006/relationships/revisionLog" Target="revisionLog115131.xml"/><Relationship Id="rId1016" Type="http://schemas.openxmlformats.org/officeDocument/2006/relationships/revisionLog" Target="revisionLog1193.xml"/><Relationship Id="rId614" Type="http://schemas.openxmlformats.org/officeDocument/2006/relationships/revisionLog" Target="revisionLog11322.xml"/><Relationship Id="rId635" Type="http://schemas.openxmlformats.org/officeDocument/2006/relationships/revisionLog" Target="revisionLog1171.xml"/><Relationship Id="rId656" Type="http://schemas.openxmlformats.org/officeDocument/2006/relationships/revisionLog" Target="revisionLog1321.xml"/><Relationship Id="rId677" Type="http://schemas.openxmlformats.org/officeDocument/2006/relationships/revisionLog" Target="revisionLog17113.xml"/><Relationship Id="rId800" Type="http://schemas.openxmlformats.org/officeDocument/2006/relationships/revisionLog" Target="revisionLog118111111.xml"/><Relationship Id="rId821" Type="http://schemas.openxmlformats.org/officeDocument/2006/relationships/revisionLog" Target="revisionLog14311.xml"/><Relationship Id="rId842" Type="http://schemas.openxmlformats.org/officeDocument/2006/relationships/revisionLog" Target="revisionLog14411.xml"/><Relationship Id="rId863" Type="http://schemas.openxmlformats.org/officeDocument/2006/relationships/revisionLog" Target="revisionLog1451.xml"/><Relationship Id="rId698" Type="http://schemas.openxmlformats.org/officeDocument/2006/relationships/revisionLog" Target="revisionLog1913.xml"/><Relationship Id="rId702" Type="http://schemas.openxmlformats.org/officeDocument/2006/relationships/revisionLog" Target="revisionLog11313.xml"/><Relationship Id="rId884" Type="http://schemas.openxmlformats.org/officeDocument/2006/relationships/revisionLog" Target="revisionLog146.xml"/><Relationship Id="rId919" Type="http://schemas.openxmlformats.org/officeDocument/2006/relationships/revisionLog" Target="revisionLog1402.xml"/><Relationship Id="rId558" Type="http://schemas.openxmlformats.org/officeDocument/2006/relationships/revisionLog" Target="revisionLog110111111111.xml"/><Relationship Id="rId579" Type="http://schemas.openxmlformats.org/officeDocument/2006/relationships/revisionLog" Target="revisionLog1131111.xml"/><Relationship Id="rId723" Type="http://schemas.openxmlformats.org/officeDocument/2006/relationships/revisionLog" Target="revisionLog11613.xml"/><Relationship Id="rId744" Type="http://schemas.openxmlformats.org/officeDocument/2006/relationships/revisionLog" Target="revisionLog133211.xml"/><Relationship Id="rId765" Type="http://schemas.openxmlformats.org/officeDocument/2006/relationships/revisionLog" Target="revisionLog1851.xml"/><Relationship Id="rId786" Type="http://schemas.openxmlformats.org/officeDocument/2006/relationships/revisionLog" Target="revisionLog1202111.xml"/><Relationship Id="rId930" Type="http://schemas.openxmlformats.org/officeDocument/2006/relationships/revisionLog" Target="revisionLog1210.xml"/><Relationship Id="rId951" Type="http://schemas.openxmlformats.org/officeDocument/2006/relationships/revisionLog" Target="revisionLog1131211111.xml"/><Relationship Id="rId972" Type="http://schemas.openxmlformats.org/officeDocument/2006/relationships/revisionLog" Target="revisionLog1151311.xml"/><Relationship Id="rId993" Type="http://schemas.openxmlformats.org/officeDocument/2006/relationships/revisionLog" Target="revisionLog118221.xml"/><Relationship Id="rId1006" Type="http://schemas.openxmlformats.org/officeDocument/2006/relationships/revisionLog" Target="revisionLog11931.xml"/><Relationship Id="rId590" Type="http://schemas.openxmlformats.org/officeDocument/2006/relationships/revisionLog" Target="revisionLog12211111.xml"/><Relationship Id="rId604" Type="http://schemas.openxmlformats.org/officeDocument/2006/relationships/revisionLog" Target="revisionLog117111.xml"/><Relationship Id="rId625" Type="http://schemas.openxmlformats.org/officeDocument/2006/relationships/revisionLog" Target="revisionLog11812.xml"/><Relationship Id="rId646" Type="http://schemas.openxmlformats.org/officeDocument/2006/relationships/revisionLog" Target="revisionLog12021111.xml"/><Relationship Id="rId811" Type="http://schemas.openxmlformats.org/officeDocument/2006/relationships/revisionLog" Target="revisionLog143111.xml"/><Relationship Id="rId832" Type="http://schemas.openxmlformats.org/officeDocument/2006/relationships/revisionLog" Target="revisionLog144111.xml"/><Relationship Id="rId1027" Type="http://schemas.openxmlformats.org/officeDocument/2006/relationships/revisionLog" Target="revisionLog120.xml"/><Relationship Id="rId667" Type="http://schemas.openxmlformats.org/officeDocument/2006/relationships/revisionLog" Target="revisionLog113113.xml"/><Relationship Id="rId688" Type="http://schemas.openxmlformats.org/officeDocument/2006/relationships/revisionLog" Target="revisionLog12213.xml"/><Relationship Id="rId853" Type="http://schemas.openxmlformats.org/officeDocument/2006/relationships/revisionLog" Target="revisionLog14511.xml"/><Relationship Id="rId874" Type="http://schemas.openxmlformats.org/officeDocument/2006/relationships/revisionLog" Target="revisionLog1461.xml"/><Relationship Id="rId895" Type="http://schemas.openxmlformats.org/officeDocument/2006/relationships/revisionLog" Target="revisionLog147.xml"/><Relationship Id="rId909" Type="http://schemas.openxmlformats.org/officeDocument/2006/relationships/revisionLog" Target="revisionLog14021.xml"/><Relationship Id="rId569" Type="http://schemas.openxmlformats.org/officeDocument/2006/relationships/revisionLog" Target="revisionLog19111.xml"/><Relationship Id="rId548" Type="http://schemas.openxmlformats.org/officeDocument/2006/relationships/revisionLog" Target="revisionLog1611.xml"/><Relationship Id="rId713" Type="http://schemas.openxmlformats.org/officeDocument/2006/relationships/revisionLog" Target="revisionLog116121.xml"/><Relationship Id="rId734" Type="http://schemas.openxmlformats.org/officeDocument/2006/relationships/revisionLog" Target="revisionLog1186.xml"/><Relationship Id="rId755" Type="http://schemas.openxmlformats.org/officeDocument/2006/relationships/revisionLog" Target="revisionLog1731.xml"/><Relationship Id="rId776" Type="http://schemas.openxmlformats.org/officeDocument/2006/relationships/revisionLog" Target="revisionLog1135.xml"/><Relationship Id="rId797" Type="http://schemas.openxmlformats.org/officeDocument/2006/relationships/revisionLog" Target="revisionLog11441.xml"/><Relationship Id="rId920" Type="http://schemas.openxmlformats.org/officeDocument/2006/relationships/revisionLog" Target="revisionLog1414.xml"/><Relationship Id="rId941" Type="http://schemas.openxmlformats.org/officeDocument/2006/relationships/revisionLog" Target="revisionLog142.xml"/><Relationship Id="rId962" Type="http://schemas.openxmlformats.org/officeDocument/2006/relationships/revisionLog" Target="revisionLog11513111.xml"/><Relationship Id="rId983" Type="http://schemas.openxmlformats.org/officeDocument/2006/relationships/revisionLog" Target="revisionLog1182211.xml"/><Relationship Id="rId580" Type="http://schemas.openxmlformats.org/officeDocument/2006/relationships/revisionLog" Target="revisionLog110112.xml"/><Relationship Id="rId615" Type="http://schemas.openxmlformats.org/officeDocument/2006/relationships/revisionLog" Target="revisionLog1181111111.xml"/><Relationship Id="rId636" Type="http://schemas.openxmlformats.org/officeDocument/2006/relationships/revisionLog" Target="revisionLog11822111.xml"/><Relationship Id="rId801" Type="http://schemas.openxmlformats.org/officeDocument/2006/relationships/revisionLog" Target="revisionLog1136.xml"/><Relationship Id="rId822" Type="http://schemas.openxmlformats.org/officeDocument/2006/relationships/revisionLog" Target="revisionLog1145.xml"/><Relationship Id="rId1017" Type="http://schemas.openxmlformats.org/officeDocument/2006/relationships/revisionLog" Target="revisionLog1201.xml"/><Relationship Id="rId657" Type="http://schemas.openxmlformats.org/officeDocument/2006/relationships/revisionLog" Target="revisionLog192.xml"/><Relationship Id="rId678" Type="http://schemas.openxmlformats.org/officeDocument/2006/relationships/revisionLog" Target="revisionLog183211.xml"/><Relationship Id="rId699" Type="http://schemas.openxmlformats.org/officeDocument/2006/relationships/revisionLog" Target="revisionLog115112.xml"/><Relationship Id="rId843" Type="http://schemas.openxmlformats.org/officeDocument/2006/relationships/revisionLog" Target="revisionLog145111.xml"/><Relationship Id="rId864" Type="http://schemas.openxmlformats.org/officeDocument/2006/relationships/revisionLog" Target="revisionLog14611.xml"/><Relationship Id="rId885" Type="http://schemas.openxmlformats.org/officeDocument/2006/relationships/revisionLog" Target="revisionLog1471.xml"/><Relationship Id="rId559" Type="http://schemas.openxmlformats.org/officeDocument/2006/relationships/revisionLog" Target="revisionLog11011112.xml"/><Relationship Id="rId703" Type="http://schemas.openxmlformats.org/officeDocument/2006/relationships/revisionLog" Target="revisionLog1152.xml"/><Relationship Id="rId724" Type="http://schemas.openxmlformats.org/officeDocument/2006/relationships/revisionLog" Target="revisionLog11831.xml"/><Relationship Id="rId745" Type="http://schemas.openxmlformats.org/officeDocument/2006/relationships/revisionLog" Target="revisionLog1213.xml"/><Relationship Id="rId766" Type="http://schemas.openxmlformats.org/officeDocument/2006/relationships/revisionLog" Target="revisionLog11323.xml"/><Relationship Id="rId910" Type="http://schemas.openxmlformats.org/officeDocument/2006/relationships/revisionLog" Target="revisionLog14141.xml"/><Relationship Id="rId931" Type="http://schemas.openxmlformats.org/officeDocument/2006/relationships/revisionLog" Target="revisionLog1310.xml"/><Relationship Id="rId952" Type="http://schemas.openxmlformats.org/officeDocument/2006/relationships/revisionLog" Target="revisionLog115131111.xml"/><Relationship Id="rId570" Type="http://schemas.openxmlformats.org/officeDocument/2006/relationships/revisionLog" Target="revisionLog1121111.xml"/><Relationship Id="rId591" Type="http://schemas.openxmlformats.org/officeDocument/2006/relationships/revisionLog" Target="revisionLog114111.xml"/><Relationship Id="rId605" Type="http://schemas.openxmlformats.org/officeDocument/2006/relationships/revisionLog" Target="revisionLog1151121.xml"/><Relationship Id="rId626" Type="http://schemas.openxmlformats.org/officeDocument/2006/relationships/revisionLog" Target="revisionLog11612111.xml"/><Relationship Id="rId787" Type="http://schemas.openxmlformats.org/officeDocument/2006/relationships/revisionLog" Target="revisionLog1203.xml"/><Relationship Id="rId812" Type="http://schemas.openxmlformats.org/officeDocument/2006/relationships/revisionLog" Target="revisionLog11451.xml"/><Relationship Id="rId973" Type="http://schemas.openxmlformats.org/officeDocument/2006/relationships/revisionLog" Target="revisionLog1187.xml"/><Relationship Id="rId994" Type="http://schemas.openxmlformats.org/officeDocument/2006/relationships/revisionLog" Target="revisionLog119311.xml"/><Relationship Id="rId1007" Type="http://schemas.openxmlformats.org/officeDocument/2006/relationships/revisionLog" Target="revisionLog12012.xml"/><Relationship Id="rId1028" Type="http://schemas.openxmlformats.org/officeDocument/2006/relationships/revisionLog" Target="revisionLog121.xml"/><Relationship Id="rId647" Type="http://schemas.openxmlformats.org/officeDocument/2006/relationships/revisionLog" Target="revisionLog12411.xml"/><Relationship Id="rId668" Type="http://schemas.openxmlformats.org/officeDocument/2006/relationships/revisionLog" Target="revisionLog116131.xml"/><Relationship Id="rId689" Type="http://schemas.openxmlformats.org/officeDocument/2006/relationships/revisionLog" Target="revisionLog12721.xml"/><Relationship Id="rId833" Type="http://schemas.openxmlformats.org/officeDocument/2006/relationships/revisionLog" Target="revisionLog1451111.xml"/><Relationship Id="rId854" Type="http://schemas.openxmlformats.org/officeDocument/2006/relationships/revisionLog" Target="revisionLog146111.xml"/><Relationship Id="rId875" Type="http://schemas.openxmlformats.org/officeDocument/2006/relationships/revisionLog" Target="revisionLog14711.xml"/><Relationship Id="rId896" Type="http://schemas.openxmlformats.org/officeDocument/2006/relationships/revisionLog" Target="revisionLog148.xml"/><Relationship Id="rId549" Type="http://schemas.openxmlformats.org/officeDocument/2006/relationships/revisionLog" Target="revisionLog1411111.xml"/><Relationship Id="rId714" Type="http://schemas.openxmlformats.org/officeDocument/2006/relationships/revisionLog" Target="revisionLog1232.xml"/><Relationship Id="rId735" Type="http://schemas.openxmlformats.org/officeDocument/2006/relationships/revisionLog" Target="revisionLog1231.xml"/><Relationship Id="rId756" Type="http://schemas.openxmlformats.org/officeDocument/2006/relationships/revisionLog" Target="revisionLog1841.xml"/><Relationship Id="rId900" Type="http://schemas.openxmlformats.org/officeDocument/2006/relationships/revisionLog" Target="revisionLog1382.xml"/><Relationship Id="rId921" Type="http://schemas.openxmlformats.org/officeDocument/2006/relationships/revisionLog" Target="revisionLog1422.xml"/><Relationship Id="rId942" Type="http://schemas.openxmlformats.org/officeDocument/2006/relationships/revisionLog" Target="revisionLog1133.xml"/><Relationship Id="rId581" Type="http://schemas.openxmlformats.org/officeDocument/2006/relationships/revisionLog" Target="revisionLog19211.xml"/><Relationship Id="rId560" Type="http://schemas.openxmlformats.org/officeDocument/2006/relationships/revisionLog" Target="revisionLog172111.xml"/><Relationship Id="rId777" Type="http://schemas.openxmlformats.org/officeDocument/2006/relationships/revisionLog" Target="revisionLog12531.xml"/><Relationship Id="rId798" Type="http://schemas.openxmlformats.org/officeDocument/2006/relationships/revisionLog" Target="revisionLog11331.xml"/><Relationship Id="rId963" Type="http://schemas.openxmlformats.org/officeDocument/2006/relationships/revisionLog" Target="revisionLog11871.xml"/><Relationship Id="rId984" Type="http://schemas.openxmlformats.org/officeDocument/2006/relationships/revisionLog" Target="revisionLog1193111.xml"/><Relationship Id="rId1018" Type="http://schemas.openxmlformats.org/officeDocument/2006/relationships/revisionLog" Target="revisionLog1211.xml"/><Relationship Id="rId616" Type="http://schemas.openxmlformats.org/officeDocument/2006/relationships/revisionLog" Target="revisionLog113311.xml"/><Relationship Id="rId637" Type="http://schemas.openxmlformats.org/officeDocument/2006/relationships/revisionLog" Target="revisionLog11621.xml"/><Relationship Id="rId658" Type="http://schemas.openxmlformats.org/officeDocument/2006/relationships/revisionLog" Target="revisionLog1251111.xml"/><Relationship Id="rId679" Type="http://schemas.openxmlformats.org/officeDocument/2006/relationships/revisionLog" Target="revisionLog1261.xml"/><Relationship Id="rId802" Type="http://schemas.openxmlformats.org/officeDocument/2006/relationships/revisionLog" Target="revisionLog114311.xml"/><Relationship Id="rId823" Type="http://schemas.openxmlformats.org/officeDocument/2006/relationships/revisionLog" Target="revisionLog1144.xml"/><Relationship Id="rId844" Type="http://schemas.openxmlformats.org/officeDocument/2006/relationships/revisionLog" Target="revisionLog1214.xml"/><Relationship Id="rId865" Type="http://schemas.openxmlformats.org/officeDocument/2006/relationships/revisionLog" Target="revisionLog147111.xml"/><Relationship Id="rId886" Type="http://schemas.openxmlformats.org/officeDocument/2006/relationships/revisionLog" Target="revisionLog1481.xml"/><Relationship Id="rId690" Type="http://schemas.openxmlformats.org/officeDocument/2006/relationships/revisionLog" Target="revisionLog118311.xml"/><Relationship Id="rId704" Type="http://schemas.openxmlformats.org/officeDocument/2006/relationships/revisionLog" Target="revisionLog1163.xml"/><Relationship Id="rId725" Type="http://schemas.openxmlformats.org/officeDocument/2006/relationships/revisionLog" Target="revisionLog123111.xml"/><Relationship Id="rId746" Type="http://schemas.openxmlformats.org/officeDocument/2006/relationships/revisionLog" Target="revisionLog1222.xml"/><Relationship Id="rId911" Type="http://schemas.openxmlformats.org/officeDocument/2006/relationships/revisionLog" Target="revisionLog149.xml"/><Relationship Id="rId932" Type="http://schemas.openxmlformats.org/officeDocument/2006/relationships/revisionLog" Target="revisionLog144.xml"/><Relationship Id="rId550" Type="http://schemas.openxmlformats.org/officeDocument/2006/relationships/revisionLog" Target="revisionLog1811111.xml"/><Relationship Id="rId767" Type="http://schemas.openxmlformats.org/officeDocument/2006/relationships/revisionLog" Target="revisionLog129211.xml"/><Relationship Id="rId788" Type="http://schemas.openxmlformats.org/officeDocument/2006/relationships/revisionLog" Target="revisionLog1314.xml"/><Relationship Id="rId953" Type="http://schemas.openxmlformats.org/officeDocument/2006/relationships/revisionLog" Target="revisionLog118711.xml"/><Relationship Id="rId974" Type="http://schemas.openxmlformats.org/officeDocument/2006/relationships/revisionLog" Target="revisionLog1311.xml"/><Relationship Id="rId995" Type="http://schemas.openxmlformats.org/officeDocument/2006/relationships/revisionLog" Target="revisionLog120121.xml"/><Relationship Id="rId1008" Type="http://schemas.openxmlformats.org/officeDocument/2006/relationships/revisionLog" Target="revisionLog12113.xml"/><Relationship Id="rId1029" Type="http://schemas.openxmlformats.org/officeDocument/2006/relationships/revisionLog" Target="revisionLog124.xml"/><Relationship Id="rId571" Type="http://schemas.openxmlformats.org/officeDocument/2006/relationships/revisionLog" Target="revisionLog112111.xml"/><Relationship Id="rId592" Type="http://schemas.openxmlformats.org/officeDocument/2006/relationships/revisionLog" Target="revisionLog11312111111.xml"/><Relationship Id="rId606" Type="http://schemas.openxmlformats.org/officeDocument/2006/relationships/revisionLog" Target="revisionLog115121.xml"/><Relationship Id="rId627" Type="http://schemas.openxmlformats.org/officeDocument/2006/relationships/revisionLog" Target="revisionLog1161311.xml"/><Relationship Id="rId648" Type="http://schemas.openxmlformats.org/officeDocument/2006/relationships/revisionLog" Target="revisionLog13122111.xml"/><Relationship Id="rId669" Type="http://schemas.openxmlformats.org/officeDocument/2006/relationships/revisionLog" Target="revisionLog173111.xml"/><Relationship Id="rId813" Type="http://schemas.openxmlformats.org/officeDocument/2006/relationships/revisionLog" Target="revisionLog1181112.xml"/><Relationship Id="rId834" Type="http://schemas.openxmlformats.org/officeDocument/2006/relationships/revisionLog" Target="revisionLog127111.xml"/><Relationship Id="rId855" Type="http://schemas.openxmlformats.org/officeDocument/2006/relationships/revisionLog" Target="revisionLog12512.xml"/><Relationship Id="rId876" Type="http://schemas.openxmlformats.org/officeDocument/2006/relationships/revisionLog" Target="revisionLog13421.xml"/><Relationship Id="rId680" Type="http://schemas.openxmlformats.org/officeDocument/2006/relationships/revisionLog" Target="revisionLog1271111.xml"/><Relationship Id="rId715" Type="http://schemas.openxmlformats.org/officeDocument/2006/relationships/revisionLog" Target="revisionLog1242.xml"/><Relationship Id="rId736" Type="http://schemas.openxmlformats.org/officeDocument/2006/relationships/revisionLog" Target="revisionLog12521.xml"/><Relationship Id="rId897" Type="http://schemas.openxmlformats.org/officeDocument/2006/relationships/revisionLog" Target="revisionLog1491.xml"/><Relationship Id="rId901" Type="http://schemas.openxmlformats.org/officeDocument/2006/relationships/revisionLog" Target="revisionLog140211.xml"/><Relationship Id="rId922" Type="http://schemas.openxmlformats.org/officeDocument/2006/relationships/revisionLog" Target="revisionLog150.xml"/><Relationship Id="rId757" Type="http://schemas.openxmlformats.org/officeDocument/2006/relationships/revisionLog" Target="revisionLog134211.xml"/><Relationship Id="rId778" Type="http://schemas.openxmlformats.org/officeDocument/2006/relationships/revisionLog" Target="revisionLog13621.xml"/><Relationship Id="rId799" Type="http://schemas.openxmlformats.org/officeDocument/2006/relationships/revisionLog" Target="revisionLog1143111.xml"/><Relationship Id="rId943" Type="http://schemas.openxmlformats.org/officeDocument/2006/relationships/revisionLog" Target="revisionLog1154.xml"/><Relationship Id="rId964" Type="http://schemas.openxmlformats.org/officeDocument/2006/relationships/revisionLog" Target="revisionLog151.xml"/><Relationship Id="rId985" Type="http://schemas.openxmlformats.org/officeDocument/2006/relationships/revisionLog" Target="revisionLog1201211.xml"/><Relationship Id="rId1019" Type="http://schemas.openxmlformats.org/officeDocument/2006/relationships/revisionLog" Target="revisionLog152.xml"/><Relationship Id="rId582" Type="http://schemas.openxmlformats.org/officeDocument/2006/relationships/revisionLog" Target="revisionLog1151111.xml"/><Relationship Id="rId561" Type="http://schemas.openxmlformats.org/officeDocument/2006/relationships/revisionLog" Target="revisionLog11111.xml"/><Relationship Id="rId617" Type="http://schemas.openxmlformats.org/officeDocument/2006/relationships/revisionLog" Target="revisionLog114211111.xml"/><Relationship Id="rId638" Type="http://schemas.openxmlformats.org/officeDocument/2006/relationships/revisionLog" Target="revisionLog1183111.xml"/><Relationship Id="rId659" Type="http://schemas.openxmlformats.org/officeDocument/2006/relationships/revisionLog" Target="revisionLog1813.xml"/><Relationship Id="rId803" Type="http://schemas.openxmlformats.org/officeDocument/2006/relationships/revisionLog" Target="revisionLog118111112.xml"/><Relationship Id="rId824" Type="http://schemas.openxmlformats.org/officeDocument/2006/relationships/revisionLog" Target="revisionLog1202112.xml"/><Relationship Id="rId845" Type="http://schemas.openxmlformats.org/officeDocument/2006/relationships/revisionLog" Target="revisionLog125111.xml"/><Relationship Id="rId866" Type="http://schemas.openxmlformats.org/officeDocument/2006/relationships/revisionLog" Target="revisionLog1292.xml"/><Relationship Id="rId1030" Type="http://schemas.openxmlformats.org/officeDocument/2006/relationships/revisionLog" Target="revisionLog128.xml"/><Relationship Id="rId670" Type="http://schemas.openxmlformats.org/officeDocument/2006/relationships/revisionLog" Target="revisionLog11541.xml"/><Relationship Id="rId705" Type="http://schemas.openxmlformats.org/officeDocument/2006/relationships/revisionLog" Target="revisionLog11841.xml"/><Relationship Id="rId887" Type="http://schemas.openxmlformats.org/officeDocument/2006/relationships/revisionLog" Target="revisionLog13431.xml"/><Relationship Id="rId691" Type="http://schemas.openxmlformats.org/officeDocument/2006/relationships/revisionLog" Target="revisionLog118411.xml"/><Relationship Id="rId726" Type="http://schemas.openxmlformats.org/officeDocument/2006/relationships/revisionLog" Target="revisionLog13011.xml"/><Relationship Id="rId747" Type="http://schemas.openxmlformats.org/officeDocument/2006/relationships/revisionLog" Target="revisionLog1351.xml"/><Relationship Id="rId768" Type="http://schemas.openxmlformats.org/officeDocument/2006/relationships/revisionLog" Target="revisionLog13721.xml"/><Relationship Id="rId789" Type="http://schemas.openxmlformats.org/officeDocument/2006/relationships/revisionLog" Target="revisionLog13322.xml"/><Relationship Id="rId912" Type="http://schemas.openxmlformats.org/officeDocument/2006/relationships/revisionLog" Target="revisionLog13711.xml"/><Relationship Id="rId933" Type="http://schemas.openxmlformats.org/officeDocument/2006/relationships/revisionLog" Target="revisionLog175.xml"/><Relationship Id="rId954" Type="http://schemas.openxmlformats.org/officeDocument/2006/relationships/revisionLog" Target="revisionLog1511.xml"/><Relationship Id="rId975" Type="http://schemas.openxmlformats.org/officeDocument/2006/relationships/revisionLog" Target="revisionLog1523.xml"/><Relationship Id="rId996" Type="http://schemas.openxmlformats.org/officeDocument/2006/relationships/revisionLog" Target="revisionLog1212.xml"/><Relationship Id="rId1009" Type="http://schemas.openxmlformats.org/officeDocument/2006/relationships/revisionLog" Target="revisionLog153.xml"/><Relationship Id="rId551" Type="http://schemas.openxmlformats.org/officeDocument/2006/relationships/revisionLog" Target="revisionLog1711211.xml"/><Relationship Id="rId572" Type="http://schemas.openxmlformats.org/officeDocument/2006/relationships/revisionLog" Target="revisionLog1111.xml"/><Relationship Id="rId593" Type="http://schemas.openxmlformats.org/officeDocument/2006/relationships/revisionLog" Target="revisionLog11212.xml"/><Relationship Id="rId607" Type="http://schemas.openxmlformats.org/officeDocument/2006/relationships/revisionLog" Target="revisionLog1142111111.xml"/><Relationship Id="rId628" Type="http://schemas.openxmlformats.org/officeDocument/2006/relationships/revisionLog" Target="revisionLog119111.xml"/><Relationship Id="rId649" Type="http://schemas.openxmlformats.org/officeDocument/2006/relationships/revisionLog" Target="revisionLog17212.xml"/><Relationship Id="rId814" Type="http://schemas.openxmlformats.org/officeDocument/2006/relationships/revisionLog" Target="revisionLog13821.xml"/><Relationship Id="rId835" Type="http://schemas.openxmlformats.org/officeDocument/2006/relationships/revisionLog" Target="revisionLog1402111.xml"/><Relationship Id="rId856" Type="http://schemas.openxmlformats.org/officeDocument/2006/relationships/revisionLog" Target="revisionLog141411.xml"/><Relationship Id="rId660" Type="http://schemas.openxmlformats.org/officeDocument/2006/relationships/revisionLog" Target="revisionLog113321.xml"/><Relationship Id="rId877" Type="http://schemas.openxmlformats.org/officeDocument/2006/relationships/revisionLog" Target="revisionLog13422.xml"/><Relationship Id="rId898" Type="http://schemas.openxmlformats.org/officeDocument/2006/relationships/revisionLog" Target="revisionLog1363.xml"/><Relationship Id="rId1020" Type="http://schemas.openxmlformats.org/officeDocument/2006/relationships/revisionLog" Target="revisionLog154.xml"/><Relationship Id="rId681" Type="http://schemas.openxmlformats.org/officeDocument/2006/relationships/revisionLog" Target="revisionLog1241.xml"/><Relationship Id="rId716" Type="http://schemas.openxmlformats.org/officeDocument/2006/relationships/revisionLog" Target="revisionLog12331.xml"/><Relationship Id="rId737" Type="http://schemas.openxmlformats.org/officeDocument/2006/relationships/revisionLog" Target="revisionLog134111.xml"/><Relationship Id="rId758" Type="http://schemas.openxmlformats.org/officeDocument/2006/relationships/revisionLog" Target="revisionLog137111.xml"/><Relationship Id="rId779" Type="http://schemas.openxmlformats.org/officeDocument/2006/relationships/revisionLog" Target="revisionLog1381.xml"/><Relationship Id="rId902" Type="http://schemas.openxmlformats.org/officeDocument/2006/relationships/revisionLog" Target="revisionLog1373.xml"/><Relationship Id="rId923" Type="http://schemas.openxmlformats.org/officeDocument/2006/relationships/revisionLog" Target="revisionLog1531.xml"/><Relationship Id="rId944" Type="http://schemas.openxmlformats.org/officeDocument/2006/relationships/revisionLog" Target="revisionLog15111.xml"/><Relationship Id="rId965" Type="http://schemas.openxmlformats.org/officeDocument/2006/relationships/revisionLog" Target="revisionLog15231.xml"/><Relationship Id="rId986" Type="http://schemas.openxmlformats.org/officeDocument/2006/relationships/revisionLog" Target="revisionLog12122.xml"/><Relationship Id="rId583" Type="http://schemas.openxmlformats.org/officeDocument/2006/relationships/revisionLog" Target="revisionLog131111.xml"/><Relationship Id="rId562" Type="http://schemas.openxmlformats.org/officeDocument/2006/relationships/revisionLog" Target="revisionLog111121.xml"/><Relationship Id="rId618" Type="http://schemas.openxmlformats.org/officeDocument/2006/relationships/revisionLog" Target="revisionLog11422.xml"/><Relationship Id="rId639" Type="http://schemas.openxmlformats.org/officeDocument/2006/relationships/revisionLog" Target="revisionLog1231111.xml"/><Relationship Id="rId790" Type="http://schemas.openxmlformats.org/officeDocument/2006/relationships/revisionLog" Target="revisionLog1391.xml"/><Relationship Id="rId804" Type="http://schemas.openxmlformats.org/officeDocument/2006/relationships/revisionLog" Target="revisionLog1134.xml"/><Relationship Id="rId825" Type="http://schemas.openxmlformats.org/officeDocument/2006/relationships/revisionLog" Target="revisionLog14221.xml"/><Relationship Id="rId650" Type="http://schemas.openxmlformats.org/officeDocument/2006/relationships/revisionLog" Target="revisionLog18212.xml"/><Relationship Id="rId846" Type="http://schemas.openxmlformats.org/officeDocument/2006/relationships/revisionLog" Target="revisionLog121221.xml"/><Relationship Id="rId867" Type="http://schemas.openxmlformats.org/officeDocument/2006/relationships/revisionLog" Target="revisionLog1442.xml"/><Relationship Id="rId888" Type="http://schemas.openxmlformats.org/officeDocument/2006/relationships/revisionLog" Target="revisionLog1343.xml"/><Relationship Id="rId1010" Type="http://schemas.openxmlformats.org/officeDocument/2006/relationships/revisionLog" Target="revisionLog1541.xml"/><Relationship Id="rId1031" Type="http://schemas.openxmlformats.org/officeDocument/2006/relationships/revisionLog" Target="revisionLog155.xml"/><Relationship Id="rId692" Type="http://schemas.openxmlformats.org/officeDocument/2006/relationships/revisionLog" Target="revisionLog12101.xml"/><Relationship Id="rId706" Type="http://schemas.openxmlformats.org/officeDocument/2006/relationships/revisionLog" Target="revisionLog1410.xml"/><Relationship Id="rId748" Type="http://schemas.openxmlformats.org/officeDocument/2006/relationships/revisionLog" Target="revisionLog13101.xml"/><Relationship Id="rId913" Type="http://schemas.openxmlformats.org/officeDocument/2006/relationships/revisionLog" Target="revisionLog1751.xml"/><Relationship Id="rId955" Type="http://schemas.openxmlformats.org/officeDocument/2006/relationships/revisionLog" Target="revisionLog152311.xml"/><Relationship Id="rId552" Type="http://schemas.openxmlformats.org/officeDocument/2006/relationships/revisionLog" Target="revisionLog151111.xml"/><Relationship Id="rId594" Type="http://schemas.openxmlformats.org/officeDocument/2006/relationships/revisionLog" Target="revisionLog11221111111.xml"/><Relationship Id="rId608" Type="http://schemas.openxmlformats.org/officeDocument/2006/relationships/revisionLog" Target="revisionLog1102.xml"/><Relationship Id="rId815" Type="http://schemas.openxmlformats.org/officeDocument/2006/relationships/revisionLog" Target="revisionLog186.xml"/><Relationship Id="rId997" Type="http://schemas.openxmlformats.org/officeDocument/2006/relationships/revisionLog" Target="revisionLog15411.xml"/><Relationship Id="rId857" Type="http://schemas.openxmlformats.org/officeDocument/2006/relationships/revisionLog" Target="revisionLog1137.xml"/><Relationship Id="rId899" Type="http://schemas.openxmlformats.org/officeDocument/2006/relationships/revisionLog" Target="revisionLog1156.xml"/><Relationship Id="rId1000" Type="http://schemas.openxmlformats.org/officeDocument/2006/relationships/revisionLog" Target="revisionLog1551.xml"/><Relationship Id="rId661" Type="http://schemas.openxmlformats.org/officeDocument/2006/relationships/revisionLog" Target="revisionLog13112.xml"/><Relationship Id="rId717" Type="http://schemas.openxmlformats.org/officeDocument/2006/relationships/revisionLog" Target="revisionLog191.xml"/><Relationship Id="rId759" Type="http://schemas.openxmlformats.org/officeDocument/2006/relationships/revisionLog" Target="revisionLog1523111.xml"/><Relationship Id="rId924" Type="http://schemas.openxmlformats.org/officeDocument/2006/relationships/revisionLog" Target="revisionLog1187111.xml"/><Relationship Id="rId966" Type="http://schemas.openxmlformats.org/officeDocument/2006/relationships/revisionLog" Target="revisionLog1315.xml"/><Relationship Id="rId563" Type="http://schemas.openxmlformats.org/officeDocument/2006/relationships/revisionLog" Target="revisionLog1101112.xml"/><Relationship Id="rId619" Type="http://schemas.openxmlformats.org/officeDocument/2006/relationships/revisionLog" Target="revisionLog1141.xml"/><Relationship Id="rId770" Type="http://schemas.openxmlformats.org/officeDocument/2006/relationships/revisionLog" Target="revisionLog1722.xml"/><Relationship Id="rId826" Type="http://schemas.openxmlformats.org/officeDocument/2006/relationships/revisionLog" Target="revisionLog11314.xml"/><Relationship Id="rId868" Type="http://schemas.openxmlformats.org/officeDocument/2006/relationships/revisionLog" Target="revisionLog1151311111.xml"/><Relationship Id="rId1011" Type="http://schemas.openxmlformats.org/officeDocument/2006/relationships/revisionLog" Target="revisionLog156.xml"/><Relationship Id="rId630" Type="http://schemas.openxmlformats.org/officeDocument/2006/relationships/revisionLog" Target="revisionLog11711.xml"/><Relationship Id="rId672" Type="http://schemas.openxmlformats.org/officeDocument/2006/relationships/revisionLog" Target="revisionLog17213.xml"/><Relationship Id="rId728" Type="http://schemas.openxmlformats.org/officeDocument/2006/relationships/revisionLog" Target="revisionLog11611.xml"/><Relationship Id="rId935" Type="http://schemas.openxmlformats.org/officeDocument/2006/relationships/revisionLog" Target="revisionLog13151.xml"/><Relationship Id="rId574" Type="http://schemas.openxmlformats.org/officeDocument/2006/relationships/revisionLog" Target="revisionLog1211111.xml"/><Relationship Id="rId977" Type="http://schemas.openxmlformats.org/officeDocument/2006/relationships/revisionLog" Target="revisionLog154111.xml"/><Relationship Id="rId781" Type="http://schemas.openxmlformats.org/officeDocument/2006/relationships/revisionLog" Target="revisionLog18221.xml"/><Relationship Id="rId837" Type="http://schemas.openxmlformats.org/officeDocument/2006/relationships/revisionLog" Target="revisionLog11421.xml"/><Relationship Id="rId879" Type="http://schemas.openxmlformats.org/officeDocument/2006/relationships/revisionLog" Target="revisionLog11931111.xml"/><Relationship Id="rId1022" Type="http://schemas.openxmlformats.org/officeDocument/2006/relationships/revisionLog" Target="revisionLog157.xml"/><Relationship Id="rId641" Type="http://schemas.openxmlformats.org/officeDocument/2006/relationships/revisionLog" Target="revisionLog12012111.xml"/><Relationship Id="rId683" Type="http://schemas.openxmlformats.org/officeDocument/2006/relationships/revisionLog" Target="revisionLog181111.xml"/><Relationship Id="rId739" Type="http://schemas.openxmlformats.org/officeDocument/2006/relationships/revisionLog" Target="revisionLog15211.xml"/><Relationship Id="rId890" Type="http://schemas.openxmlformats.org/officeDocument/2006/relationships/revisionLog" Target="revisionLog1204.xml"/><Relationship Id="rId904" Type="http://schemas.openxmlformats.org/officeDocument/2006/relationships/revisionLog" Target="revisionLog1215.xml"/><Relationship Id="rId946" Type="http://schemas.openxmlformats.org/officeDocument/2006/relationships/revisionLog" Target="revisionLog14112.xml"/><Relationship Id="rId988" Type="http://schemas.openxmlformats.org/officeDocument/2006/relationships/revisionLog" Target="revisionLog187.xml"/><Relationship Id="rId585" Type="http://schemas.openxmlformats.org/officeDocument/2006/relationships/revisionLog" Target="revisionLog13121.xml"/><Relationship Id="rId750" Type="http://schemas.openxmlformats.org/officeDocument/2006/relationships/revisionLog" Target="revisionLog17311.xml"/><Relationship Id="rId792" Type="http://schemas.openxmlformats.org/officeDocument/2006/relationships/revisionLog" Target="revisionLog114211.xml"/><Relationship Id="rId806" Type="http://schemas.openxmlformats.org/officeDocument/2006/relationships/revisionLog" Target="revisionLog1132.xml"/><Relationship Id="rId848" Type="http://schemas.openxmlformats.org/officeDocument/2006/relationships/revisionLog" Target="revisionLog118111.xml"/><Relationship Id="rId1033" Type="http://schemas.openxmlformats.org/officeDocument/2006/relationships/revisionLog" Target="revisionLog158.xml"/><Relationship Id="rId610" Type="http://schemas.openxmlformats.org/officeDocument/2006/relationships/revisionLog" Target="revisionLog1152111.xml"/><Relationship Id="rId652" Type="http://schemas.openxmlformats.org/officeDocument/2006/relationships/revisionLog" Target="revisionLog1821.xml"/><Relationship Id="rId694" Type="http://schemas.openxmlformats.org/officeDocument/2006/relationships/revisionLog" Target="revisionLog11911.xml"/><Relationship Id="rId708" Type="http://schemas.openxmlformats.org/officeDocument/2006/relationships/revisionLog" Target="revisionLog1162.xml"/><Relationship Id="rId915" Type="http://schemas.openxmlformats.org/officeDocument/2006/relationships/revisionLog" Target="revisionLog1221.xml"/><Relationship Id="rId957" Type="http://schemas.openxmlformats.org/officeDocument/2006/relationships/revisionLog" Target="revisionLog17214.xml"/><Relationship Id="rId999" Type="http://schemas.openxmlformats.org/officeDocument/2006/relationships/revisionLog" Target="revisionLog183.xml"/><Relationship Id="rId554" Type="http://schemas.openxmlformats.org/officeDocument/2006/relationships/revisionLog" Target="revisionLog191112.xml"/><Relationship Id="rId596" Type="http://schemas.openxmlformats.org/officeDocument/2006/relationships/revisionLog" Target="revisionLog122112.xml"/><Relationship Id="rId761" Type="http://schemas.openxmlformats.org/officeDocument/2006/relationships/revisionLog" Target="revisionLog184.xml"/><Relationship Id="rId817" Type="http://schemas.openxmlformats.org/officeDocument/2006/relationships/revisionLog" Target="revisionLog1181111.xml"/><Relationship Id="rId859" Type="http://schemas.openxmlformats.org/officeDocument/2006/relationships/revisionLog" Target="revisionLog121131.xml"/><Relationship Id="rId1002" Type="http://schemas.openxmlformats.org/officeDocument/2006/relationships/revisionLog" Target="revisionLog1101.xml"/><Relationship Id="rId621" Type="http://schemas.openxmlformats.org/officeDocument/2006/relationships/revisionLog" Target="revisionLog11521.xml"/><Relationship Id="rId663" Type="http://schemas.openxmlformats.org/officeDocument/2006/relationships/revisionLog" Target="revisionLog11531.xml"/><Relationship Id="rId870" Type="http://schemas.openxmlformats.org/officeDocument/2006/relationships/revisionLog" Target="revisionLog12211.xml"/><Relationship Id="rId719" Type="http://schemas.openxmlformats.org/officeDocument/2006/relationships/revisionLog" Target="revisionLog1243.xml"/><Relationship Id="rId926" Type="http://schemas.openxmlformats.org/officeDocument/2006/relationships/revisionLog" Target="revisionLog1282.xml"/><Relationship Id="rId968" Type="http://schemas.openxmlformats.org/officeDocument/2006/relationships/revisionLog" Target="revisionLog1822.xml"/><Relationship Id="rId565" Type="http://schemas.openxmlformats.org/officeDocument/2006/relationships/revisionLog" Target="revisionLog18211.xml"/><Relationship Id="rId730" Type="http://schemas.openxmlformats.org/officeDocument/2006/relationships/revisionLog" Target="revisionLog12311.xml"/><Relationship Id="rId772" Type="http://schemas.openxmlformats.org/officeDocument/2006/relationships/revisionLog" Target="revisionLog122111.xml"/><Relationship Id="rId828" Type="http://schemas.openxmlformats.org/officeDocument/2006/relationships/revisionLog" Target="revisionLog120211.xml"/><Relationship Id="rId1013" Type="http://schemas.openxmlformats.org/officeDocument/2006/relationships/revisionLog" Target="revisionLog1122.xml"/></Relationships>
</file>

<file path=xl/revisions/revisionHeaders.xml><?xml version="1.0" encoding="utf-8"?>
<headers xmlns="http://schemas.openxmlformats.org/spreadsheetml/2006/main" xmlns:r="http://schemas.openxmlformats.org/officeDocument/2006/relationships" guid="{A3DE27F7-9D18-4D9A-B6DB-5D89F45D705B}" diskRevisions="1" revisionId="44074" version="515">
  <header guid="{6B11ACC9-ED10-4197-B448-EB38A32AE96B}" dateTime="2017-01-06T15:13:34" maxSheetId="21" userName="marlene ramirez" r:id="rId546">
    <sheetIdMap count="15">
      <sheetId val="1"/>
      <sheetId val="2"/>
      <sheetId val="3"/>
      <sheetId val="4"/>
      <sheetId val="5"/>
      <sheetId val="11"/>
      <sheetId val="12"/>
      <sheetId val="13"/>
      <sheetId val="14"/>
      <sheetId val="15"/>
      <sheetId val="16"/>
      <sheetId val="17"/>
      <sheetId val="18"/>
      <sheetId val="19"/>
      <sheetId val="20"/>
    </sheetIdMap>
  </header>
  <header guid="{E4BC3EA1-B457-4CD0-B1E7-61706663D838}" dateTime="2017-01-10T10:07:08" maxSheetId="21" userName="Andreina" r:id="rId547" minRId="41574" maxRId="41651">
    <sheetIdMap count="15">
      <sheetId val="1"/>
      <sheetId val="2"/>
      <sheetId val="3"/>
      <sheetId val="4"/>
      <sheetId val="5"/>
      <sheetId val="11"/>
      <sheetId val="12"/>
      <sheetId val="13"/>
      <sheetId val="14"/>
      <sheetId val="15"/>
      <sheetId val="16"/>
      <sheetId val="17"/>
      <sheetId val="18"/>
      <sheetId val="19"/>
      <sheetId val="20"/>
    </sheetIdMap>
  </header>
  <header guid="{4710CB00-B95B-4B14-A98F-8508BEC91598}" dateTime="2017-01-11T16:06:44" maxSheetId="21" userName="marlene ramirez" r:id="rId548" minRId="41652" maxRId="41655">
    <sheetIdMap count="15">
      <sheetId val="1"/>
      <sheetId val="2"/>
      <sheetId val="3"/>
      <sheetId val="4"/>
      <sheetId val="5"/>
      <sheetId val="11"/>
      <sheetId val="12"/>
      <sheetId val="13"/>
      <sheetId val="14"/>
      <sheetId val="15"/>
      <sheetId val="16"/>
      <sheetId val="17"/>
      <sheetId val="18"/>
      <sheetId val="19"/>
      <sheetId val="20"/>
    </sheetIdMap>
  </header>
  <header guid="{AB94307A-608E-42FC-AEDA-FA0114DD908D}" dateTime="2017-01-11T16:06:52" maxSheetId="21" userName="marlene ramirez" r:id="rId549">
    <sheetIdMap count="15">
      <sheetId val="1"/>
      <sheetId val="2"/>
      <sheetId val="3"/>
      <sheetId val="4"/>
      <sheetId val="5"/>
      <sheetId val="11"/>
      <sheetId val="12"/>
      <sheetId val="13"/>
      <sheetId val="14"/>
      <sheetId val="15"/>
      <sheetId val="16"/>
      <sheetId val="17"/>
      <sheetId val="18"/>
      <sheetId val="19"/>
      <sheetId val="20"/>
    </sheetIdMap>
  </header>
  <header guid="{602A961D-8D34-48BE-820F-01B6A769E82B}" dateTime="2017-01-11T16:08:45" maxSheetId="21" userName="marlene ramirez" r:id="rId550">
    <sheetIdMap count="15">
      <sheetId val="1"/>
      <sheetId val="2"/>
      <sheetId val="3"/>
      <sheetId val="4"/>
      <sheetId val="5"/>
      <sheetId val="11"/>
      <sheetId val="12"/>
      <sheetId val="13"/>
      <sheetId val="14"/>
      <sheetId val="15"/>
      <sheetId val="16"/>
      <sheetId val="17"/>
      <sheetId val="18"/>
      <sheetId val="19"/>
      <sheetId val="20"/>
    </sheetIdMap>
  </header>
  <header guid="{194BB9B8-796F-47CC-964E-F6B85D2A3E86}" dateTime="2017-01-12T15:57:29" maxSheetId="21" userName="marlene ramirez" r:id="rId551">
    <sheetIdMap count="15">
      <sheetId val="1"/>
      <sheetId val="2"/>
      <sheetId val="3"/>
      <sheetId val="4"/>
      <sheetId val="5"/>
      <sheetId val="11"/>
      <sheetId val="12"/>
      <sheetId val="13"/>
      <sheetId val="14"/>
      <sheetId val="15"/>
      <sheetId val="16"/>
      <sheetId val="17"/>
      <sheetId val="18"/>
      <sheetId val="19"/>
      <sheetId val="20"/>
    </sheetIdMap>
  </header>
  <header guid="{4BDCBB12-CF85-4D04-9254-FA1A90853447}" dateTime="2017-01-17T15:35:57" maxSheetId="21" userName="marlene ramirez" r:id="rId552" minRId="41656" maxRId="41660">
    <sheetIdMap count="15">
      <sheetId val="1"/>
      <sheetId val="2"/>
      <sheetId val="3"/>
      <sheetId val="4"/>
      <sheetId val="5"/>
      <sheetId val="11"/>
      <sheetId val="12"/>
      <sheetId val="13"/>
      <sheetId val="14"/>
      <sheetId val="15"/>
      <sheetId val="16"/>
      <sheetId val="17"/>
      <sheetId val="18"/>
      <sheetId val="19"/>
      <sheetId val="20"/>
    </sheetIdMap>
  </header>
  <header guid="{B529B4BD-B202-469C-A925-34A08F94F018}" dateTime="2017-01-17T15:37:56" maxSheetId="21" userName="marlene ramirez" r:id="rId553">
    <sheetIdMap count="15">
      <sheetId val="1"/>
      <sheetId val="2"/>
      <sheetId val="3"/>
      <sheetId val="4"/>
      <sheetId val="5"/>
      <sheetId val="11"/>
      <sheetId val="12"/>
      <sheetId val="13"/>
      <sheetId val="14"/>
      <sheetId val="15"/>
      <sheetId val="16"/>
      <sheetId val="17"/>
      <sheetId val="18"/>
      <sheetId val="19"/>
      <sheetId val="20"/>
    </sheetIdMap>
  </header>
  <header guid="{EF53C11B-F788-40B2-8DBD-40C4C49E1A86}" dateTime="2017-01-17T15:44:27" maxSheetId="21" userName="marlene ramirez" r:id="rId554">
    <sheetIdMap count="15">
      <sheetId val="1"/>
      <sheetId val="2"/>
      <sheetId val="3"/>
      <sheetId val="4"/>
      <sheetId val="5"/>
      <sheetId val="11"/>
      <sheetId val="12"/>
      <sheetId val="13"/>
      <sheetId val="14"/>
      <sheetId val="15"/>
      <sheetId val="16"/>
      <sheetId val="17"/>
      <sheetId val="18"/>
      <sheetId val="19"/>
      <sheetId val="20"/>
    </sheetIdMap>
  </header>
  <header guid="{E7640D9A-B4EB-4D81-95E2-80262C1CC1AD}" dateTime="2017-01-20T11:11:32" maxSheetId="21" userName="Andreina" r:id="rId555" minRId="41661" maxRId="41666">
    <sheetIdMap count="15">
      <sheetId val="1"/>
      <sheetId val="2"/>
      <sheetId val="3"/>
      <sheetId val="4"/>
      <sheetId val="5"/>
      <sheetId val="11"/>
      <sheetId val="12"/>
      <sheetId val="13"/>
      <sheetId val="14"/>
      <sheetId val="15"/>
      <sheetId val="16"/>
      <sheetId val="17"/>
      <sheetId val="18"/>
      <sheetId val="19"/>
      <sheetId val="20"/>
    </sheetIdMap>
  </header>
  <header guid="{1EDAAB5F-EEBD-48D4-AA93-612D04DB9C4D}" dateTime="2017-01-24T11:09:35" maxSheetId="21" userName="Andreina" r:id="rId556" minRId="41667" maxRId="41680">
    <sheetIdMap count="15">
      <sheetId val="1"/>
      <sheetId val="2"/>
      <sheetId val="3"/>
      <sheetId val="4"/>
      <sheetId val="5"/>
      <sheetId val="11"/>
      <sheetId val="12"/>
      <sheetId val="13"/>
      <sheetId val="14"/>
      <sheetId val="15"/>
      <sheetId val="16"/>
      <sheetId val="17"/>
      <sheetId val="18"/>
      <sheetId val="19"/>
      <sheetId val="20"/>
    </sheetIdMap>
  </header>
  <header guid="{41FC0AAF-BB2C-4457-9D23-2C6852406F93}" dateTime="2017-01-24T11:48:48" maxSheetId="21" userName="marlene ramirez" r:id="rId557" minRId="41681" maxRId="41684">
    <sheetIdMap count="15">
      <sheetId val="1"/>
      <sheetId val="2"/>
      <sheetId val="3"/>
      <sheetId val="4"/>
      <sheetId val="5"/>
      <sheetId val="11"/>
      <sheetId val="12"/>
      <sheetId val="13"/>
      <sheetId val="14"/>
      <sheetId val="15"/>
      <sheetId val="16"/>
      <sheetId val="17"/>
      <sheetId val="18"/>
      <sheetId val="19"/>
      <sheetId val="20"/>
    </sheetIdMap>
  </header>
  <header guid="{B60BCB8A-3A20-4264-98FF-752D70E23D5C}" dateTime="2017-01-24T11:49:15" maxSheetId="21" userName="marlene ramirez" r:id="rId558">
    <sheetIdMap count="15">
      <sheetId val="1"/>
      <sheetId val="2"/>
      <sheetId val="3"/>
      <sheetId val="4"/>
      <sheetId val="5"/>
      <sheetId val="11"/>
      <sheetId val="12"/>
      <sheetId val="13"/>
      <sheetId val="14"/>
      <sheetId val="15"/>
      <sheetId val="16"/>
      <sheetId val="17"/>
      <sheetId val="18"/>
      <sheetId val="19"/>
      <sheetId val="20"/>
    </sheetIdMap>
  </header>
  <header guid="{3C8D689E-DDE9-492E-845A-A1D808A11C8D}" dateTime="2017-01-24T16:20:46" maxSheetId="21" userName="marlene ramirez" r:id="rId559">
    <sheetIdMap count="15">
      <sheetId val="1"/>
      <sheetId val="2"/>
      <sheetId val="3"/>
      <sheetId val="4"/>
      <sheetId val="5"/>
      <sheetId val="11"/>
      <sheetId val="12"/>
      <sheetId val="13"/>
      <sheetId val="14"/>
      <sheetId val="15"/>
      <sheetId val="16"/>
      <sheetId val="17"/>
      <sheetId val="18"/>
      <sheetId val="19"/>
      <sheetId val="20"/>
    </sheetIdMap>
  </header>
  <header guid="{B19AB93A-CF27-4FE0-A47A-D166142BD4A7}" dateTime="2017-01-25T12:43:49" maxSheetId="21" userName="Andreina" r:id="rId560" minRId="41685" maxRId="41692">
    <sheetIdMap count="15">
      <sheetId val="1"/>
      <sheetId val="2"/>
      <sheetId val="3"/>
      <sheetId val="4"/>
      <sheetId val="5"/>
      <sheetId val="11"/>
      <sheetId val="12"/>
      <sheetId val="13"/>
      <sheetId val="14"/>
      <sheetId val="15"/>
      <sheetId val="16"/>
      <sheetId val="17"/>
      <sheetId val="18"/>
      <sheetId val="19"/>
      <sheetId val="20"/>
    </sheetIdMap>
  </header>
  <header guid="{6E78D967-60E7-436B-8CC1-1F701CA1818F}" dateTime="2017-01-26T16:12:00" maxSheetId="21" userName="marlene ramirez" r:id="rId561" minRId="41693" maxRId="41696">
    <sheetIdMap count="15">
      <sheetId val="1"/>
      <sheetId val="2"/>
      <sheetId val="3"/>
      <sheetId val="4"/>
      <sheetId val="5"/>
      <sheetId val="11"/>
      <sheetId val="12"/>
      <sheetId val="13"/>
      <sheetId val="14"/>
      <sheetId val="15"/>
      <sheetId val="16"/>
      <sheetId val="17"/>
      <sheetId val="18"/>
      <sheetId val="19"/>
      <sheetId val="20"/>
    </sheetIdMap>
  </header>
  <header guid="{4E9BECF5-E0C4-459E-A5A4-A8CEB749467B}" dateTime="2017-01-26T16:14:32" maxSheetId="21" userName="marlene ramirez" r:id="rId562">
    <sheetIdMap count="15">
      <sheetId val="1"/>
      <sheetId val="2"/>
      <sheetId val="3"/>
      <sheetId val="4"/>
      <sheetId val="5"/>
      <sheetId val="11"/>
      <sheetId val="12"/>
      <sheetId val="13"/>
      <sheetId val="14"/>
      <sheetId val="15"/>
      <sheetId val="16"/>
      <sheetId val="17"/>
      <sheetId val="18"/>
      <sheetId val="19"/>
      <sheetId val="20"/>
    </sheetIdMap>
  </header>
  <header guid="{43A06907-EBAD-46EF-B190-7B12C8220089}" dateTime="2017-01-27T11:14:25" maxSheetId="21" userName="marlene ramirez" r:id="rId563" minRId="41697">
    <sheetIdMap count="15">
      <sheetId val="1"/>
      <sheetId val="2"/>
      <sheetId val="3"/>
      <sheetId val="4"/>
      <sheetId val="5"/>
      <sheetId val="11"/>
      <sheetId val="12"/>
      <sheetId val="13"/>
      <sheetId val="14"/>
      <sheetId val="15"/>
      <sheetId val="16"/>
      <sheetId val="17"/>
      <sheetId val="18"/>
      <sheetId val="19"/>
      <sheetId val="20"/>
    </sheetIdMap>
  </header>
  <header guid="{A52E9961-D98B-4D57-B1D0-8E893525B6FF}" dateTime="2017-01-27T11:14:46" maxSheetId="21" userName="marlene ramirez" r:id="rId564" minRId="41698">
    <sheetIdMap count="15">
      <sheetId val="1"/>
      <sheetId val="2"/>
      <sheetId val="3"/>
      <sheetId val="4"/>
      <sheetId val="5"/>
      <sheetId val="11"/>
      <sheetId val="12"/>
      <sheetId val="13"/>
      <sheetId val="14"/>
      <sheetId val="15"/>
      <sheetId val="16"/>
      <sheetId val="17"/>
      <sheetId val="18"/>
      <sheetId val="19"/>
      <sheetId val="20"/>
    </sheetIdMap>
  </header>
  <header guid="{A65F0314-0BB0-4139-8822-DACDD9ADA402}" dateTime="2017-01-27T13:44:08" maxSheetId="21" userName="marlene ramirez" r:id="rId565" minRId="41699" maxRId="41703">
    <sheetIdMap count="15">
      <sheetId val="1"/>
      <sheetId val="2"/>
      <sheetId val="3"/>
      <sheetId val="4"/>
      <sheetId val="5"/>
      <sheetId val="11"/>
      <sheetId val="12"/>
      <sheetId val="13"/>
      <sheetId val="14"/>
      <sheetId val="15"/>
      <sheetId val="16"/>
      <sheetId val="17"/>
      <sheetId val="18"/>
      <sheetId val="19"/>
      <sheetId val="20"/>
    </sheetIdMap>
  </header>
  <header guid="{FC7C7E19-36BE-48FB-AEA6-2FB7DA378BBB}" dateTime="2017-01-27T14:18:18" maxSheetId="21" userName="marlene ramirez" r:id="rId566" minRId="41704">
    <sheetIdMap count="15">
      <sheetId val="1"/>
      <sheetId val="2"/>
      <sheetId val="3"/>
      <sheetId val="4"/>
      <sheetId val="5"/>
      <sheetId val="11"/>
      <sheetId val="12"/>
      <sheetId val="13"/>
      <sheetId val="14"/>
      <sheetId val="15"/>
      <sheetId val="16"/>
      <sheetId val="17"/>
      <sheetId val="18"/>
      <sheetId val="19"/>
      <sheetId val="20"/>
    </sheetIdMap>
  </header>
  <header guid="{3D92CA3A-8907-42DB-9B8E-E522EF942825}" dateTime="2017-01-27T14:53:30" maxSheetId="21" userName="marlene ramirez" r:id="rId567" minRId="41705" maxRId="41709">
    <sheetIdMap count="15">
      <sheetId val="1"/>
      <sheetId val="2"/>
      <sheetId val="3"/>
      <sheetId val="4"/>
      <sheetId val="5"/>
      <sheetId val="11"/>
      <sheetId val="12"/>
      <sheetId val="13"/>
      <sheetId val="14"/>
      <sheetId val="15"/>
      <sheetId val="16"/>
      <sheetId val="17"/>
      <sheetId val="18"/>
      <sheetId val="19"/>
      <sheetId val="20"/>
    </sheetIdMap>
  </header>
  <header guid="{4F574B0F-0667-408C-B405-268861BC3BD9}" dateTime="2017-01-27T14:53:58" maxSheetId="21" userName="marlene ramirez" r:id="rId568">
    <sheetIdMap count="15">
      <sheetId val="1"/>
      <sheetId val="2"/>
      <sheetId val="3"/>
      <sheetId val="4"/>
      <sheetId val="5"/>
      <sheetId val="11"/>
      <sheetId val="12"/>
      <sheetId val="13"/>
      <sheetId val="14"/>
      <sheetId val="15"/>
      <sheetId val="16"/>
      <sheetId val="17"/>
      <sheetId val="18"/>
      <sheetId val="19"/>
      <sheetId val="20"/>
    </sheetIdMap>
  </header>
  <header guid="{2A13F9E1-2D14-40AF-B86B-D1639EAC7F89}" dateTime="2017-01-31T11:10:56" maxSheetId="21" userName="marlene ramirez" r:id="rId569">
    <sheetIdMap count="15">
      <sheetId val="1"/>
      <sheetId val="2"/>
      <sheetId val="3"/>
      <sheetId val="4"/>
      <sheetId val="5"/>
      <sheetId val="11"/>
      <sheetId val="12"/>
      <sheetId val="13"/>
      <sheetId val="14"/>
      <sheetId val="15"/>
      <sheetId val="16"/>
      <sheetId val="17"/>
      <sheetId val="18"/>
      <sheetId val="19"/>
      <sheetId val="20"/>
    </sheetIdMap>
  </header>
  <header guid="{CE49C3AE-10BF-4A1B-89FD-9538E90827F0}" dateTime="2017-02-01T15:06:40" maxSheetId="21" userName="Andreina" r:id="rId570" minRId="41710" maxRId="41728">
    <sheetIdMap count="15">
      <sheetId val="1"/>
      <sheetId val="2"/>
      <sheetId val="3"/>
      <sheetId val="4"/>
      <sheetId val="5"/>
      <sheetId val="11"/>
      <sheetId val="12"/>
      <sheetId val="13"/>
      <sheetId val="14"/>
      <sheetId val="15"/>
      <sheetId val="16"/>
      <sheetId val="17"/>
      <sheetId val="18"/>
      <sheetId val="19"/>
      <sheetId val="20"/>
    </sheetIdMap>
  </header>
  <header guid="{BB6A1D65-98E8-4287-B2BA-6D7297479E3F}" dateTime="2017-02-01T15:21:23" maxSheetId="21" userName="Andreina" r:id="rId571" minRId="41729" maxRId="41741">
    <sheetIdMap count="15">
      <sheetId val="1"/>
      <sheetId val="2"/>
      <sheetId val="3"/>
      <sheetId val="4"/>
      <sheetId val="5"/>
      <sheetId val="11"/>
      <sheetId val="12"/>
      <sheetId val="13"/>
      <sheetId val="14"/>
      <sheetId val="15"/>
      <sheetId val="16"/>
      <sheetId val="17"/>
      <sheetId val="18"/>
      <sheetId val="19"/>
      <sheetId val="20"/>
    </sheetIdMap>
  </header>
  <header guid="{9D3ADDF9-6549-4E04-8C4D-806B9AAB9ADB}" dateTime="2017-02-01T16:02:37" maxSheetId="21" userName="marlene ramirez" r:id="rId572" minRId="41742" maxRId="41752">
    <sheetIdMap count="15">
      <sheetId val="1"/>
      <sheetId val="2"/>
      <sheetId val="3"/>
      <sheetId val="4"/>
      <sheetId val="5"/>
      <sheetId val="11"/>
      <sheetId val="12"/>
      <sheetId val="13"/>
      <sheetId val="14"/>
      <sheetId val="15"/>
      <sheetId val="16"/>
      <sheetId val="17"/>
      <sheetId val="18"/>
      <sheetId val="19"/>
      <sheetId val="20"/>
    </sheetIdMap>
  </header>
  <header guid="{3EA4CB20-C9D5-486D-913E-8BF7606DEDFC}" dateTime="2017-02-01T16:03:14" maxSheetId="21" userName="marlene ramirez" r:id="rId573" minRId="41753" maxRId="41755">
    <sheetIdMap count="15">
      <sheetId val="1"/>
      <sheetId val="2"/>
      <sheetId val="3"/>
      <sheetId val="4"/>
      <sheetId val="5"/>
      <sheetId val="11"/>
      <sheetId val="12"/>
      <sheetId val="13"/>
      <sheetId val="14"/>
      <sheetId val="15"/>
      <sheetId val="16"/>
      <sheetId val="17"/>
      <sheetId val="18"/>
      <sheetId val="19"/>
      <sheetId val="20"/>
    </sheetIdMap>
  </header>
  <header guid="{74627ECE-36D5-4C47-9F14-8F9C4C6C2AA5}" dateTime="2017-02-01T16:03:32" maxSheetId="21" userName="marlene ramirez" r:id="rId574">
    <sheetIdMap count="15">
      <sheetId val="1"/>
      <sheetId val="2"/>
      <sheetId val="3"/>
      <sheetId val="4"/>
      <sheetId val="5"/>
      <sheetId val="11"/>
      <sheetId val="12"/>
      <sheetId val="13"/>
      <sheetId val="14"/>
      <sheetId val="15"/>
      <sheetId val="16"/>
      <sheetId val="17"/>
      <sheetId val="18"/>
      <sheetId val="19"/>
      <sheetId val="20"/>
    </sheetIdMap>
  </header>
  <header guid="{DE830B33-1F04-4C2A-82F4-FD66C6D4EF34}" dateTime="2017-02-01T16:10:17" maxSheetId="21" userName="marlene ramirez" r:id="rId575">
    <sheetIdMap count="15">
      <sheetId val="1"/>
      <sheetId val="2"/>
      <sheetId val="3"/>
      <sheetId val="4"/>
      <sheetId val="5"/>
      <sheetId val="11"/>
      <sheetId val="12"/>
      <sheetId val="13"/>
      <sheetId val="14"/>
      <sheetId val="15"/>
      <sheetId val="16"/>
      <sheetId val="17"/>
      <sheetId val="18"/>
      <sheetId val="19"/>
      <sheetId val="20"/>
    </sheetIdMap>
  </header>
  <header guid="{A7A57926-1114-4764-9C1E-D316E7DCB3E3}" dateTime="2017-02-01T16:35:46" maxSheetId="21" userName="marlene ramirez" r:id="rId576">
    <sheetIdMap count="15">
      <sheetId val="1"/>
      <sheetId val="2"/>
      <sheetId val="3"/>
      <sheetId val="4"/>
      <sheetId val="5"/>
      <sheetId val="11"/>
      <sheetId val="12"/>
      <sheetId val="13"/>
      <sheetId val="14"/>
      <sheetId val="15"/>
      <sheetId val="16"/>
      <sheetId val="17"/>
      <sheetId val="18"/>
      <sheetId val="19"/>
      <sheetId val="20"/>
    </sheetIdMap>
  </header>
  <header guid="{8C7F72F9-F019-4378-980E-4DEFECE612F0}" dateTime="2017-02-01T16:35:53" maxSheetId="21" userName="marlene ramirez" r:id="rId577" minRId="41756">
    <sheetIdMap count="15">
      <sheetId val="1"/>
      <sheetId val="2"/>
      <sheetId val="3"/>
      <sheetId val="4"/>
      <sheetId val="5"/>
      <sheetId val="11"/>
      <sheetId val="12"/>
      <sheetId val="13"/>
      <sheetId val="14"/>
      <sheetId val="15"/>
      <sheetId val="16"/>
      <sheetId val="17"/>
      <sheetId val="18"/>
      <sheetId val="19"/>
      <sheetId val="20"/>
    </sheetIdMap>
  </header>
  <header guid="{0D43BE88-F39D-47CE-B795-795EBC879396}" dateTime="2017-02-01T16:50:03" maxSheetId="21" userName="marlene ramirez" r:id="rId578">
    <sheetIdMap count="15">
      <sheetId val="1"/>
      <sheetId val="2"/>
      <sheetId val="3"/>
      <sheetId val="4"/>
      <sheetId val="5"/>
      <sheetId val="11"/>
      <sheetId val="12"/>
      <sheetId val="13"/>
      <sheetId val="14"/>
      <sheetId val="15"/>
      <sheetId val="16"/>
      <sheetId val="17"/>
      <sheetId val="18"/>
      <sheetId val="19"/>
      <sheetId val="20"/>
    </sheetIdMap>
  </header>
  <header guid="{0CBFB808-BD91-4CDF-A806-4774E262FBD8}" dateTime="2017-02-01T17:36:13" maxSheetId="21" userName="marlene ramirez" r:id="rId579">
    <sheetIdMap count="15">
      <sheetId val="1"/>
      <sheetId val="2"/>
      <sheetId val="3"/>
      <sheetId val="4"/>
      <sheetId val="5"/>
      <sheetId val="11"/>
      <sheetId val="12"/>
      <sheetId val="13"/>
      <sheetId val="14"/>
      <sheetId val="15"/>
      <sheetId val="16"/>
      <sheetId val="17"/>
      <sheetId val="18"/>
      <sheetId val="19"/>
      <sheetId val="20"/>
    </sheetIdMap>
  </header>
  <header guid="{84A2B71F-0484-4536-AFCF-C04FE5B4CAD1}" dateTime="2017-02-02T11:32:49" maxSheetId="21" userName="RosannaPC" r:id="rId580" minRId="41757" maxRId="41758">
    <sheetIdMap count="15">
      <sheetId val="1"/>
      <sheetId val="2"/>
      <sheetId val="3"/>
      <sheetId val="4"/>
      <sheetId val="5"/>
      <sheetId val="11"/>
      <sheetId val="12"/>
      <sheetId val="13"/>
      <sheetId val="14"/>
      <sheetId val="15"/>
      <sheetId val="16"/>
      <sheetId val="17"/>
      <sheetId val="18"/>
      <sheetId val="19"/>
      <sheetId val="20"/>
    </sheetIdMap>
  </header>
  <header guid="{4149223E-F70A-4054-B97A-4C20ADABE9FC}" dateTime="2017-02-03T10:11:50" maxSheetId="21" userName="marlene ramirez" r:id="rId581" minRId="41759" maxRId="41773">
    <sheetIdMap count="15">
      <sheetId val="1"/>
      <sheetId val="2"/>
      <sheetId val="3"/>
      <sheetId val="4"/>
      <sheetId val="5"/>
      <sheetId val="11"/>
      <sheetId val="12"/>
      <sheetId val="13"/>
      <sheetId val="14"/>
      <sheetId val="15"/>
      <sheetId val="16"/>
      <sheetId val="17"/>
      <sheetId val="18"/>
      <sheetId val="19"/>
      <sheetId val="20"/>
    </sheetIdMap>
  </header>
  <header guid="{0EAE9994-E32B-4D46-8102-91E0726CA029}" dateTime="2017-02-03T11:17:36" maxSheetId="21" userName="marlene ramirez" r:id="rId582" minRId="41774">
    <sheetIdMap count="15">
      <sheetId val="1"/>
      <sheetId val="2"/>
      <sheetId val="3"/>
      <sheetId val="4"/>
      <sheetId val="5"/>
      <sheetId val="11"/>
      <sheetId val="12"/>
      <sheetId val="13"/>
      <sheetId val="14"/>
      <sheetId val="15"/>
      <sheetId val="16"/>
      <sheetId val="17"/>
      <sheetId val="18"/>
      <sheetId val="19"/>
      <sheetId val="20"/>
    </sheetIdMap>
  </header>
  <header guid="{996E92C9-3E18-4327-89AB-DB02099BF90A}" dateTime="2017-02-06T10:38:39" maxSheetId="21" userName="marlene ramirez" r:id="rId583">
    <sheetIdMap count="15">
      <sheetId val="1"/>
      <sheetId val="2"/>
      <sheetId val="3"/>
      <sheetId val="4"/>
      <sheetId val="5"/>
      <sheetId val="11"/>
      <sheetId val="12"/>
      <sheetId val="13"/>
      <sheetId val="14"/>
      <sheetId val="15"/>
      <sheetId val="16"/>
      <sheetId val="17"/>
      <sheetId val="18"/>
      <sheetId val="19"/>
      <sheetId val="20"/>
    </sheetIdMap>
  </header>
  <header guid="{73C4527D-1B5A-4F0E-A680-A4EFDF051D48}" dateTime="2017-02-06T11:45:14" maxSheetId="21" userName="marlene ramirez" r:id="rId584">
    <sheetIdMap count="15">
      <sheetId val="1"/>
      <sheetId val="2"/>
      <sheetId val="3"/>
      <sheetId val="4"/>
      <sheetId val="5"/>
      <sheetId val="11"/>
      <sheetId val="12"/>
      <sheetId val="13"/>
      <sheetId val="14"/>
      <sheetId val="15"/>
      <sheetId val="16"/>
      <sheetId val="17"/>
      <sheetId val="18"/>
      <sheetId val="19"/>
      <sheetId val="20"/>
    </sheetIdMap>
  </header>
  <header guid="{91F554C2-5EB5-4D71-B646-7A8ACE5AE07B}" dateTime="2017-02-06T11:47:01" maxSheetId="21" userName="marlene ramirez" r:id="rId585">
    <sheetIdMap count="15">
      <sheetId val="1"/>
      <sheetId val="2"/>
      <sheetId val="3"/>
      <sheetId val="4"/>
      <sheetId val="5"/>
      <sheetId val="11"/>
      <sheetId val="12"/>
      <sheetId val="13"/>
      <sheetId val="14"/>
      <sheetId val="15"/>
      <sheetId val="16"/>
      <sheetId val="17"/>
      <sheetId val="18"/>
      <sheetId val="19"/>
      <sheetId val="20"/>
    </sheetIdMap>
  </header>
  <header guid="{2441807A-DD16-4D8E-B1CD-C120E1B65111}" dateTime="2017-02-06T15:13:01" maxSheetId="21" userName="marlene ramirez" r:id="rId586">
    <sheetIdMap count="15">
      <sheetId val="1"/>
      <sheetId val="2"/>
      <sheetId val="3"/>
      <sheetId val="4"/>
      <sheetId val="5"/>
      <sheetId val="11"/>
      <sheetId val="12"/>
      <sheetId val="13"/>
      <sheetId val="14"/>
      <sheetId val="15"/>
      <sheetId val="16"/>
      <sheetId val="17"/>
      <sheetId val="18"/>
      <sheetId val="19"/>
      <sheetId val="20"/>
    </sheetIdMap>
  </header>
  <header guid="{D469BCAE-0917-440F-929E-2C3F0479A1D2}" dateTime="2017-02-09T10:58:17" maxSheetId="21" userName="RosannaPC" r:id="rId587" minRId="41775" maxRId="41783">
    <sheetIdMap count="15">
      <sheetId val="1"/>
      <sheetId val="2"/>
      <sheetId val="3"/>
      <sheetId val="4"/>
      <sheetId val="5"/>
      <sheetId val="11"/>
      <sheetId val="12"/>
      <sheetId val="13"/>
      <sheetId val="14"/>
      <sheetId val="15"/>
      <sheetId val="16"/>
      <sheetId val="17"/>
      <sheetId val="18"/>
      <sheetId val="19"/>
      <sheetId val="20"/>
    </sheetIdMap>
  </header>
  <header guid="{33E17525-A2C5-4D85-BF7B-BE34F67C3F2B}" dateTime="2017-02-09T11:16:55" maxSheetId="21" userName="RosannaPC" r:id="rId588">
    <sheetIdMap count="15">
      <sheetId val="1"/>
      <sheetId val="2"/>
      <sheetId val="3"/>
      <sheetId val="4"/>
      <sheetId val="5"/>
      <sheetId val="11"/>
      <sheetId val="12"/>
      <sheetId val="13"/>
      <sheetId val="14"/>
      <sheetId val="15"/>
      <sheetId val="16"/>
      <sheetId val="17"/>
      <sheetId val="18"/>
      <sheetId val="19"/>
      <sheetId val="20"/>
    </sheetIdMap>
  </header>
  <header guid="{1721E437-0456-4A20-94D2-A0E31417B95E}" dateTime="2017-02-09T15:45:17" maxSheetId="21" userName="marlene ramirez" r:id="rId589" minRId="41784" maxRId="41802">
    <sheetIdMap count="15">
      <sheetId val="1"/>
      <sheetId val="2"/>
      <sheetId val="3"/>
      <sheetId val="4"/>
      <sheetId val="5"/>
      <sheetId val="11"/>
      <sheetId val="12"/>
      <sheetId val="13"/>
      <sheetId val="14"/>
      <sheetId val="15"/>
      <sheetId val="16"/>
      <sheetId val="17"/>
      <sheetId val="18"/>
      <sheetId val="19"/>
      <sheetId val="20"/>
    </sheetIdMap>
  </header>
  <header guid="{CFAC030A-741D-458E-9679-516E8E704DCF}" dateTime="2017-02-13T10:25:16" maxSheetId="21" userName="marlene ramirez" r:id="rId590" minRId="41803" maxRId="41814">
    <sheetIdMap count="15">
      <sheetId val="1"/>
      <sheetId val="2"/>
      <sheetId val="3"/>
      <sheetId val="4"/>
      <sheetId val="5"/>
      <sheetId val="11"/>
      <sheetId val="12"/>
      <sheetId val="13"/>
      <sheetId val="14"/>
      <sheetId val="15"/>
      <sheetId val="16"/>
      <sheetId val="17"/>
      <sheetId val="18"/>
      <sheetId val="19"/>
      <sheetId val="20"/>
    </sheetIdMap>
  </header>
  <header guid="{89FDF8CC-E227-4454-9460-ABF9BCA37B21}" dateTime="2017-02-13T11:59:12" maxSheetId="21" userName="marlene ramirez" r:id="rId591" minRId="41815" maxRId="41834">
    <sheetIdMap count="15">
      <sheetId val="1"/>
      <sheetId val="2"/>
      <sheetId val="3"/>
      <sheetId val="4"/>
      <sheetId val="5"/>
      <sheetId val="11"/>
      <sheetId val="12"/>
      <sheetId val="13"/>
      <sheetId val="14"/>
      <sheetId val="15"/>
      <sheetId val="16"/>
      <sheetId val="17"/>
      <sheetId val="18"/>
      <sheetId val="19"/>
      <sheetId val="20"/>
    </sheetIdMap>
  </header>
  <header guid="{CB907FAE-A657-4BE4-960C-18671FF7C3ED}" dateTime="2017-02-13T16:04:43" maxSheetId="21" userName="marlene ramirez" r:id="rId592">
    <sheetIdMap count="15">
      <sheetId val="1"/>
      <sheetId val="2"/>
      <sheetId val="3"/>
      <sheetId val="4"/>
      <sheetId val="5"/>
      <sheetId val="11"/>
      <sheetId val="12"/>
      <sheetId val="13"/>
      <sheetId val="14"/>
      <sheetId val="15"/>
      <sheetId val="16"/>
      <sheetId val="17"/>
      <sheetId val="18"/>
      <sheetId val="19"/>
      <sheetId val="20"/>
    </sheetIdMap>
  </header>
  <header guid="{0DC0093C-82F6-4793-B145-A7B4C10360FE}" dateTime="2017-02-15T08:01:09" maxSheetId="21" userName="marlene ramirez" r:id="rId593" minRId="41835" maxRId="41840">
    <sheetIdMap count="15">
      <sheetId val="1"/>
      <sheetId val="2"/>
      <sheetId val="3"/>
      <sheetId val="4"/>
      <sheetId val="5"/>
      <sheetId val="11"/>
      <sheetId val="12"/>
      <sheetId val="13"/>
      <sheetId val="14"/>
      <sheetId val="15"/>
      <sheetId val="16"/>
      <sheetId val="17"/>
      <sheetId val="18"/>
      <sheetId val="19"/>
      <sheetId val="20"/>
    </sheetIdMap>
  </header>
  <header guid="{0E824795-5325-4096-85BD-A082E6B11044}" dateTime="2017-02-15T08:07:31" maxSheetId="21" userName="marlene ramirez" r:id="rId594" minRId="41841" maxRId="41843">
    <sheetIdMap count="15">
      <sheetId val="1"/>
      <sheetId val="2"/>
      <sheetId val="3"/>
      <sheetId val="4"/>
      <sheetId val="5"/>
      <sheetId val="11"/>
      <sheetId val="12"/>
      <sheetId val="13"/>
      <sheetId val="14"/>
      <sheetId val="15"/>
      <sheetId val="16"/>
      <sheetId val="17"/>
      <sheetId val="18"/>
      <sheetId val="19"/>
      <sheetId val="20"/>
    </sheetIdMap>
  </header>
  <header guid="{B02FDC6B-05E6-49DA-B5F9-9B1EC86136F8}" dateTime="2017-02-15T08:14:13" maxSheetId="21" userName="marlene ramirez" r:id="rId595" minRId="41844">
    <sheetIdMap count="15">
      <sheetId val="1"/>
      <sheetId val="2"/>
      <sheetId val="3"/>
      <sheetId val="4"/>
      <sheetId val="5"/>
      <sheetId val="11"/>
      <sheetId val="12"/>
      <sheetId val="13"/>
      <sheetId val="14"/>
      <sheetId val="15"/>
      <sheetId val="16"/>
      <sheetId val="17"/>
      <sheetId val="18"/>
      <sheetId val="19"/>
      <sheetId val="20"/>
    </sheetIdMap>
  </header>
  <header guid="{D1ECFB51-6511-426C-A924-22E2B3A1AE26}" dateTime="2017-02-15T10:33:29" maxSheetId="21" userName="marlene ramirez" r:id="rId596" minRId="41845">
    <sheetIdMap count="15">
      <sheetId val="1"/>
      <sheetId val="2"/>
      <sheetId val="3"/>
      <sheetId val="4"/>
      <sheetId val="5"/>
      <sheetId val="11"/>
      <sheetId val="12"/>
      <sheetId val="13"/>
      <sheetId val="14"/>
      <sheetId val="15"/>
      <sheetId val="16"/>
      <sheetId val="17"/>
      <sheetId val="18"/>
      <sheetId val="19"/>
      <sheetId val="20"/>
    </sheetIdMap>
  </header>
  <header guid="{A4E01640-D047-41F3-8AD7-6F0B81A5A8FA}" dateTime="2017-02-15T12:50:00" maxSheetId="21" userName="marlene ramirez" r:id="rId597" minRId="41846" maxRId="41851">
    <sheetIdMap count="15">
      <sheetId val="1"/>
      <sheetId val="2"/>
      <sheetId val="3"/>
      <sheetId val="4"/>
      <sheetId val="5"/>
      <sheetId val="11"/>
      <sheetId val="12"/>
      <sheetId val="13"/>
      <sheetId val="14"/>
      <sheetId val="15"/>
      <sheetId val="16"/>
      <sheetId val="17"/>
      <sheetId val="18"/>
      <sheetId val="19"/>
      <sheetId val="20"/>
    </sheetIdMap>
  </header>
  <header guid="{4EDBFDD6-DBC3-479F-AA8F-70FB1C4932DA}" dateTime="2017-02-17T12:33:29" maxSheetId="21" userName="Andreina" r:id="rId598" minRId="41852" maxRId="41879">
    <sheetIdMap count="15">
      <sheetId val="1"/>
      <sheetId val="2"/>
      <sheetId val="3"/>
      <sheetId val="4"/>
      <sheetId val="5"/>
      <sheetId val="11"/>
      <sheetId val="12"/>
      <sheetId val="13"/>
      <sheetId val="14"/>
      <sheetId val="15"/>
      <sheetId val="16"/>
      <sheetId val="17"/>
      <sheetId val="18"/>
      <sheetId val="19"/>
      <sheetId val="20"/>
    </sheetIdMap>
  </header>
  <header guid="{5EF67A34-B24E-46B7-96F3-84CCF897CC1D}" dateTime="2017-02-17T12:37:32" maxSheetId="21" userName="Andreina" r:id="rId599" minRId="41880" maxRId="41907">
    <sheetIdMap count="15">
      <sheetId val="1"/>
      <sheetId val="2"/>
      <sheetId val="3"/>
      <sheetId val="4"/>
      <sheetId val="5"/>
      <sheetId val="11"/>
      <sheetId val="12"/>
      <sheetId val="13"/>
      <sheetId val="14"/>
      <sheetId val="15"/>
      <sheetId val="16"/>
      <sheetId val="17"/>
      <sheetId val="18"/>
      <sheetId val="19"/>
      <sheetId val="20"/>
    </sheetIdMap>
  </header>
  <header guid="{A05ACA71-E519-411E-B789-42EF04E7510C}" dateTime="2017-02-17T12:37:45" maxSheetId="21" userName="Andreina" r:id="rId600" minRId="41908">
    <sheetIdMap count="15">
      <sheetId val="1"/>
      <sheetId val="2"/>
      <sheetId val="3"/>
      <sheetId val="4"/>
      <sheetId val="5"/>
      <sheetId val="11"/>
      <sheetId val="12"/>
      <sheetId val="13"/>
      <sheetId val="14"/>
      <sheetId val="15"/>
      <sheetId val="16"/>
      <sheetId val="17"/>
      <sheetId val="18"/>
      <sheetId val="19"/>
      <sheetId val="20"/>
    </sheetIdMap>
  </header>
  <header guid="{D1CC5E0F-68D6-4C9A-9BC6-23E49BA84143}" dateTime="2017-02-17T12:38:43" maxSheetId="21" userName="Andreina" r:id="rId601">
    <sheetIdMap count="15">
      <sheetId val="1"/>
      <sheetId val="2"/>
      <sheetId val="3"/>
      <sheetId val="4"/>
      <sheetId val="5"/>
      <sheetId val="11"/>
      <sheetId val="12"/>
      <sheetId val="13"/>
      <sheetId val="14"/>
      <sheetId val="15"/>
      <sheetId val="16"/>
      <sheetId val="17"/>
      <sheetId val="18"/>
      <sheetId val="19"/>
      <sheetId val="20"/>
    </sheetIdMap>
  </header>
  <header guid="{BCABABFA-4945-4565-9072-B5051EDB3A63}" dateTime="2017-02-22T11:15:49" maxSheetId="21" userName="Andreina" r:id="rId602" minRId="41909" maxRId="41911">
    <sheetIdMap count="15">
      <sheetId val="1"/>
      <sheetId val="2"/>
      <sheetId val="3"/>
      <sheetId val="4"/>
      <sheetId val="5"/>
      <sheetId val="11"/>
      <sheetId val="12"/>
      <sheetId val="13"/>
      <sheetId val="14"/>
      <sheetId val="15"/>
      <sheetId val="16"/>
      <sheetId val="17"/>
      <sheetId val="18"/>
      <sheetId val="19"/>
      <sheetId val="20"/>
    </sheetIdMap>
  </header>
  <header guid="{FC4448A2-56B4-4134-9689-26275E610EF8}" dateTime="2017-02-22T11:48:07" maxSheetId="21" userName="marlene ramirez" r:id="rId603" minRId="41912" maxRId="41914">
    <sheetIdMap count="15">
      <sheetId val="1"/>
      <sheetId val="2"/>
      <sheetId val="3"/>
      <sheetId val="4"/>
      <sheetId val="5"/>
      <sheetId val="11"/>
      <sheetId val="12"/>
      <sheetId val="13"/>
      <sheetId val="14"/>
      <sheetId val="15"/>
      <sheetId val="16"/>
      <sheetId val="17"/>
      <sheetId val="18"/>
      <sheetId val="19"/>
      <sheetId val="20"/>
    </sheetIdMap>
  </header>
  <header guid="{88AF2549-5006-4992-A50C-F655FB1921C7}" dateTime="2017-02-22T11:48:25" maxSheetId="21" userName="marlene ramirez" r:id="rId604" minRId="41915">
    <sheetIdMap count="15">
      <sheetId val="1"/>
      <sheetId val="2"/>
      <sheetId val="3"/>
      <sheetId val="4"/>
      <sheetId val="5"/>
      <sheetId val="11"/>
      <sheetId val="12"/>
      <sheetId val="13"/>
      <sheetId val="14"/>
      <sheetId val="15"/>
      <sheetId val="16"/>
      <sheetId val="17"/>
      <sheetId val="18"/>
      <sheetId val="19"/>
      <sheetId val="20"/>
    </sheetIdMap>
  </header>
  <header guid="{DBDF04A7-31B5-4DF0-B4B6-567CB25E4C62}" dateTime="2017-02-22T11:48:41" maxSheetId="21" userName="marlene ramirez" r:id="rId605">
    <sheetIdMap count="15">
      <sheetId val="1"/>
      <sheetId val="2"/>
      <sheetId val="3"/>
      <sheetId val="4"/>
      <sheetId val="5"/>
      <sheetId val="11"/>
      <sheetId val="12"/>
      <sheetId val="13"/>
      <sheetId val="14"/>
      <sheetId val="15"/>
      <sheetId val="16"/>
      <sheetId val="17"/>
      <sheetId val="18"/>
      <sheetId val="19"/>
      <sheetId val="20"/>
    </sheetIdMap>
  </header>
  <header guid="{B9AB5844-7458-4DA8-8F34-18EB6ED09B01}" dateTime="2017-02-22T11:54:45" maxSheetId="21" userName="marlene ramirez" r:id="rId606" minRId="41916" maxRId="41921">
    <sheetIdMap count="15">
      <sheetId val="1"/>
      <sheetId val="2"/>
      <sheetId val="3"/>
      <sheetId val="4"/>
      <sheetId val="5"/>
      <sheetId val="11"/>
      <sheetId val="12"/>
      <sheetId val="13"/>
      <sheetId val="14"/>
      <sheetId val="15"/>
      <sheetId val="16"/>
      <sheetId val="17"/>
      <sheetId val="18"/>
      <sheetId val="19"/>
      <sheetId val="20"/>
    </sheetIdMap>
  </header>
  <header guid="{A9A8CE84-6FBF-4CDF-AA3D-334C74B63F7E}" dateTime="2017-02-22T11:55:35" maxSheetId="21" userName="marlene ramirez" r:id="rId607">
    <sheetIdMap count="15">
      <sheetId val="1"/>
      <sheetId val="2"/>
      <sheetId val="3"/>
      <sheetId val="4"/>
      <sheetId val="5"/>
      <sheetId val="11"/>
      <sheetId val="12"/>
      <sheetId val="13"/>
      <sheetId val="14"/>
      <sheetId val="15"/>
      <sheetId val="16"/>
      <sheetId val="17"/>
      <sheetId val="18"/>
      <sheetId val="19"/>
      <sheetId val="20"/>
    </sheetIdMap>
  </header>
  <header guid="{5544C681-512F-4FB1-9BB8-24174323782B}" dateTime="2017-02-22T12:04:53" maxSheetId="21" userName="marlene ramirez" r:id="rId608" minRId="41922" maxRId="41945">
    <sheetIdMap count="15">
      <sheetId val="1"/>
      <sheetId val="2"/>
      <sheetId val="3"/>
      <sheetId val="4"/>
      <sheetId val="5"/>
      <sheetId val="11"/>
      <sheetId val="12"/>
      <sheetId val="13"/>
      <sheetId val="14"/>
      <sheetId val="15"/>
      <sheetId val="16"/>
      <sheetId val="17"/>
      <sheetId val="18"/>
      <sheetId val="19"/>
      <sheetId val="20"/>
    </sheetIdMap>
  </header>
  <header guid="{C4C59EF2-FC1C-4CB3-BD51-7BFD544DE73B}" dateTime="2017-02-22T14:01:22" maxSheetId="21" userName="marlene ramirez" r:id="rId609">
    <sheetIdMap count="15">
      <sheetId val="1"/>
      <sheetId val="2"/>
      <sheetId val="3"/>
      <sheetId val="4"/>
      <sheetId val="5"/>
      <sheetId val="11"/>
      <sheetId val="12"/>
      <sheetId val="13"/>
      <sheetId val="14"/>
      <sheetId val="15"/>
      <sheetId val="16"/>
      <sheetId val="17"/>
      <sheetId val="18"/>
      <sheetId val="19"/>
      <sheetId val="20"/>
    </sheetIdMap>
  </header>
  <header guid="{94C88C1F-5B21-480E-B010-223BF510F74A}" dateTime="2017-02-23T09:50:50" maxSheetId="21" userName="marlene ramirez" r:id="rId610">
    <sheetIdMap count="15">
      <sheetId val="1"/>
      <sheetId val="2"/>
      <sheetId val="3"/>
      <sheetId val="4"/>
      <sheetId val="5"/>
      <sheetId val="11"/>
      <sheetId val="12"/>
      <sheetId val="13"/>
      <sheetId val="14"/>
      <sheetId val="15"/>
      <sheetId val="16"/>
      <sheetId val="17"/>
      <sheetId val="18"/>
      <sheetId val="19"/>
      <sheetId val="20"/>
    </sheetIdMap>
  </header>
  <header guid="{57F35F2C-65E4-46C3-B461-570A050DE4CF}" dateTime="2017-02-23T09:50:57" maxSheetId="21" userName="marlene ramirez" r:id="rId611">
    <sheetIdMap count="15">
      <sheetId val="1"/>
      <sheetId val="2"/>
      <sheetId val="3"/>
      <sheetId val="4"/>
      <sheetId val="5"/>
      <sheetId val="11"/>
      <sheetId val="12"/>
      <sheetId val="13"/>
      <sheetId val="14"/>
      <sheetId val="15"/>
      <sheetId val="16"/>
      <sheetId val="17"/>
      <sheetId val="18"/>
      <sheetId val="19"/>
      <sheetId val="20"/>
    </sheetIdMap>
  </header>
  <header guid="{6323549C-8CE4-4896-9995-18479EDBCF58}" dateTime="2017-02-23T09:52:49" maxSheetId="21" userName="marlene ramirez" r:id="rId612">
    <sheetIdMap count="15">
      <sheetId val="1"/>
      <sheetId val="2"/>
      <sheetId val="3"/>
      <sheetId val="4"/>
      <sheetId val="5"/>
      <sheetId val="11"/>
      <sheetId val="12"/>
      <sheetId val="13"/>
      <sheetId val="14"/>
      <sheetId val="15"/>
      <sheetId val="16"/>
      <sheetId val="17"/>
      <sheetId val="18"/>
      <sheetId val="19"/>
      <sheetId val="20"/>
    </sheetIdMap>
  </header>
  <header guid="{FDAE7F91-F22B-467E-8DA3-241C6A46BBEB}" dateTime="2017-02-23T09:54:25" maxSheetId="21" userName="marlene ramirez" r:id="rId613">
    <sheetIdMap count="15">
      <sheetId val="1"/>
      <sheetId val="2"/>
      <sheetId val="3"/>
      <sheetId val="4"/>
      <sheetId val="5"/>
      <sheetId val="11"/>
      <sheetId val="12"/>
      <sheetId val="13"/>
      <sheetId val="14"/>
      <sheetId val="15"/>
      <sheetId val="16"/>
      <sheetId val="17"/>
      <sheetId val="18"/>
      <sheetId val="19"/>
      <sheetId val="20"/>
    </sheetIdMap>
  </header>
  <header guid="{765BA379-9364-4243-8DE1-826999469F15}" dateTime="2017-02-23T09:54:59" maxSheetId="21" userName="marlene ramirez" r:id="rId614">
    <sheetIdMap count="15">
      <sheetId val="1"/>
      <sheetId val="2"/>
      <sheetId val="3"/>
      <sheetId val="4"/>
      <sheetId val="5"/>
      <sheetId val="11"/>
      <sheetId val="12"/>
      <sheetId val="13"/>
      <sheetId val="14"/>
      <sheetId val="15"/>
      <sheetId val="16"/>
      <sheetId val="17"/>
      <sheetId val="18"/>
      <sheetId val="19"/>
      <sheetId val="20"/>
    </sheetIdMap>
  </header>
  <header guid="{3EFC49B8-EE87-4D9A-B1EB-4275094868AD}" dateTime="2017-02-23T09:55:32" maxSheetId="21" userName="marlene ramirez" r:id="rId615">
    <sheetIdMap count="15">
      <sheetId val="1"/>
      <sheetId val="2"/>
      <sheetId val="3"/>
      <sheetId val="4"/>
      <sheetId val="5"/>
      <sheetId val="11"/>
      <sheetId val="12"/>
      <sheetId val="13"/>
      <sheetId val="14"/>
      <sheetId val="15"/>
      <sheetId val="16"/>
      <sheetId val="17"/>
      <sheetId val="18"/>
      <sheetId val="19"/>
      <sheetId val="20"/>
    </sheetIdMap>
  </header>
  <header guid="{D10743E2-BE8A-472A-A0D0-F7EC64C6784F}" dateTime="2017-02-23T09:56:01" maxSheetId="21" userName="marlene ramirez" r:id="rId616">
    <sheetIdMap count="15">
      <sheetId val="1"/>
      <sheetId val="2"/>
      <sheetId val="3"/>
      <sheetId val="4"/>
      <sheetId val="5"/>
      <sheetId val="11"/>
      <sheetId val="12"/>
      <sheetId val="13"/>
      <sheetId val="14"/>
      <sheetId val="15"/>
      <sheetId val="16"/>
      <sheetId val="17"/>
      <sheetId val="18"/>
      <sheetId val="19"/>
      <sheetId val="20"/>
    </sheetIdMap>
  </header>
  <header guid="{6ED7F5A3-E633-4B9B-A853-4132646E4EC7}" dateTime="2017-02-23T09:59:43" maxSheetId="21" userName="marlene ramirez" r:id="rId617">
    <sheetIdMap count="15">
      <sheetId val="1"/>
      <sheetId val="2"/>
      <sheetId val="3"/>
      <sheetId val="4"/>
      <sheetId val="5"/>
      <sheetId val="11"/>
      <sheetId val="12"/>
      <sheetId val="13"/>
      <sheetId val="14"/>
      <sheetId val="15"/>
      <sheetId val="16"/>
      <sheetId val="17"/>
      <sheetId val="18"/>
      <sheetId val="19"/>
      <sheetId val="20"/>
    </sheetIdMap>
  </header>
  <header guid="{D4FFBA90-BC8D-4585-8DF3-8EA6BAB3DD6A}" dateTime="2017-02-23T10:00:04" maxSheetId="21" userName="marlene ramirez" r:id="rId618">
    <sheetIdMap count="15">
      <sheetId val="1"/>
      <sheetId val="2"/>
      <sheetId val="3"/>
      <sheetId val="4"/>
      <sheetId val="5"/>
      <sheetId val="11"/>
      <sheetId val="12"/>
      <sheetId val="13"/>
      <sheetId val="14"/>
      <sheetId val="15"/>
      <sheetId val="16"/>
      <sheetId val="17"/>
      <sheetId val="18"/>
      <sheetId val="19"/>
      <sheetId val="20"/>
    </sheetIdMap>
  </header>
  <header guid="{FC529815-0080-4D35-905D-87F51152B57A}" dateTime="2017-02-23T10:06:25" maxSheetId="21" userName="marlene ramirez" r:id="rId619">
    <sheetIdMap count="15">
      <sheetId val="1"/>
      <sheetId val="2"/>
      <sheetId val="3"/>
      <sheetId val="4"/>
      <sheetId val="5"/>
      <sheetId val="11"/>
      <sheetId val="12"/>
      <sheetId val="13"/>
      <sheetId val="14"/>
      <sheetId val="15"/>
      <sheetId val="16"/>
      <sheetId val="17"/>
      <sheetId val="18"/>
      <sheetId val="19"/>
      <sheetId val="20"/>
    </sheetIdMap>
  </header>
  <header guid="{79EAAB03-FE72-4F0A-BA41-1BC85204294C}" dateTime="2017-02-23T10:08:53" maxSheetId="21" userName="marlene ramirez" r:id="rId620">
    <sheetIdMap count="15">
      <sheetId val="1"/>
      <sheetId val="2"/>
      <sheetId val="3"/>
      <sheetId val="4"/>
      <sheetId val="5"/>
      <sheetId val="11"/>
      <sheetId val="12"/>
      <sheetId val="13"/>
      <sheetId val="14"/>
      <sheetId val="15"/>
      <sheetId val="16"/>
      <sheetId val="17"/>
      <sheetId val="18"/>
      <sheetId val="19"/>
      <sheetId val="20"/>
    </sheetIdMap>
  </header>
  <header guid="{78421300-7349-433B-8687-D916A31E46C0}" dateTime="2017-02-23T10:15:07" maxSheetId="21" userName="marlene ramirez" r:id="rId621">
    <sheetIdMap count="15">
      <sheetId val="1"/>
      <sheetId val="2"/>
      <sheetId val="3"/>
      <sheetId val="4"/>
      <sheetId val="5"/>
      <sheetId val="11"/>
      <sheetId val="12"/>
      <sheetId val="13"/>
      <sheetId val="14"/>
      <sheetId val="15"/>
      <sheetId val="16"/>
      <sheetId val="17"/>
      <sheetId val="18"/>
      <sheetId val="19"/>
      <sheetId val="20"/>
    </sheetIdMap>
  </header>
  <header guid="{371D8BCD-05B8-4F81-9BDD-026A1CFB4DBD}" dateTime="2017-02-23T10:45:25" maxSheetId="21" userName="marlene ramirez" r:id="rId622">
    <sheetIdMap count="15">
      <sheetId val="1"/>
      <sheetId val="2"/>
      <sheetId val="3"/>
      <sheetId val="4"/>
      <sheetId val="5"/>
      <sheetId val="11"/>
      <sheetId val="12"/>
      <sheetId val="13"/>
      <sheetId val="14"/>
      <sheetId val="15"/>
      <sheetId val="16"/>
      <sheetId val="17"/>
      <sheetId val="18"/>
      <sheetId val="19"/>
      <sheetId val="20"/>
    </sheetIdMap>
  </header>
  <header guid="{17790BEB-25AD-4938-B4BC-54C164CF7ADD}" dateTime="2017-02-23T10:49:40" maxSheetId="21" userName="marlene ramirez" r:id="rId623" minRId="41946">
    <sheetIdMap count="15">
      <sheetId val="1"/>
      <sheetId val="2"/>
      <sheetId val="3"/>
      <sheetId val="4"/>
      <sheetId val="5"/>
      <sheetId val="11"/>
      <sheetId val="12"/>
      <sheetId val="13"/>
      <sheetId val="14"/>
      <sheetId val="15"/>
      <sheetId val="16"/>
      <sheetId val="17"/>
      <sheetId val="18"/>
      <sheetId val="19"/>
      <sheetId val="20"/>
    </sheetIdMap>
  </header>
  <header guid="{300AA36E-E22D-4A68-AE3A-E81ADCA62514}" dateTime="2017-02-23T10:56:23" maxSheetId="21" userName="marlene ramirez" r:id="rId624">
    <sheetIdMap count="15">
      <sheetId val="1"/>
      <sheetId val="2"/>
      <sheetId val="3"/>
      <sheetId val="4"/>
      <sheetId val="5"/>
      <sheetId val="11"/>
      <sheetId val="12"/>
      <sheetId val="13"/>
      <sheetId val="14"/>
      <sheetId val="15"/>
      <sheetId val="16"/>
      <sheetId val="17"/>
      <sheetId val="18"/>
      <sheetId val="19"/>
      <sheetId val="20"/>
    </sheetIdMap>
  </header>
  <header guid="{D0DB96A0-E215-49CB-A541-2D68ED5E49B6}" dateTime="2017-02-23T11:02:14" maxSheetId="21" userName="marlene ramirez" r:id="rId625" minRId="41947">
    <sheetIdMap count="15">
      <sheetId val="1"/>
      <sheetId val="2"/>
      <sheetId val="3"/>
      <sheetId val="4"/>
      <sheetId val="5"/>
      <sheetId val="11"/>
      <sheetId val="12"/>
      <sheetId val="13"/>
      <sheetId val="14"/>
      <sheetId val="15"/>
      <sheetId val="16"/>
      <sheetId val="17"/>
      <sheetId val="18"/>
      <sheetId val="19"/>
      <sheetId val="20"/>
    </sheetIdMap>
  </header>
  <header guid="{74599BFC-7DA5-43B9-9BF4-DC9FBBEE0A0C}" dateTime="2017-02-23T11:13:53" maxSheetId="21" userName="marlene ramirez" r:id="rId626" minRId="41948">
    <sheetIdMap count="15">
      <sheetId val="1"/>
      <sheetId val="2"/>
      <sheetId val="3"/>
      <sheetId val="4"/>
      <sheetId val="5"/>
      <sheetId val="11"/>
      <sheetId val="12"/>
      <sheetId val="13"/>
      <sheetId val="14"/>
      <sheetId val="15"/>
      <sheetId val="16"/>
      <sheetId val="17"/>
      <sheetId val="18"/>
      <sheetId val="19"/>
      <sheetId val="20"/>
    </sheetIdMap>
  </header>
  <header guid="{4A59FDE9-31AC-496D-BA51-A27EE8E0BC27}" dateTime="2017-02-23T11:15:08" maxSheetId="21" userName="marlene ramirez" r:id="rId627" minRId="41949" maxRId="41960">
    <sheetIdMap count="15">
      <sheetId val="1"/>
      <sheetId val="2"/>
      <sheetId val="3"/>
      <sheetId val="4"/>
      <sheetId val="5"/>
      <sheetId val="11"/>
      <sheetId val="12"/>
      <sheetId val="13"/>
      <sheetId val="14"/>
      <sheetId val="15"/>
      <sheetId val="16"/>
      <sheetId val="17"/>
      <sheetId val="18"/>
      <sheetId val="19"/>
      <sheetId val="20"/>
    </sheetIdMap>
  </header>
  <header guid="{248F4FBF-C078-4A1A-A8D9-4775B8B04337}" dateTime="2017-02-23T11:15:32" maxSheetId="21" userName="marlene ramirez" r:id="rId628" minRId="41961">
    <sheetIdMap count="15">
      <sheetId val="1"/>
      <sheetId val="2"/>
      <sheetId val="3"/>
      <sheetId val="4"/>
      <sheetId val="5"/>
      <sheetId val="11"/>
      <sheetId val="12"/>
      <sheetId val="13"/>
      <sheetId val="14"/>
      <sheetId val="15"/>
      <sheetId val="16"/>
      <sheetId val="17"/>
      <sheetId val="18"/>
      <sheetId val="19"/>
      <sheetId val="20"/>
    </sheetIdMap>
  </header>
  <header guid="{DAF59A70-E3C5-4966-8FE0-759638EF9A0B}" dateTime="2017-02-23T11:15:39" maxSheetId="21" userName="marlene ramirez" r:id="rId629">
    <sheetIdMap count="15">
      <sheetId val="1"/>
      <sheetId val="2"/>
      <sheetId val="3"/>
      <sheetId val="4"/>
      <sheetId val="5"/>
      <sheetId val="11"/>
      <sheetId val="12"/>
      <sheetId val="13"/>
      <sheetId val="14"/>
      <sheetId val="15"/>
      <sheetId val="16"/>
      <sheetId val="17"/>
      <sheetId val="18"/>
      <sheetId val="19"/>
      <sheetId val="20"/>
    </sheetIdMap>
  </header>
  <header guid="{4B522D5A-1CAF-4038-AB64-1E8843C9396B}" dateTime="2017-02-23T11:15:57" maxSheetId="21" userName="marlene ramirez" r:id="rId630">
    <sheetIdMap count="15">
      <sheetId val="1"/>
      <sheetId val="2"/>
      <sheetId val="3"/>
      <sheetId val="4"/>
      <sheetId val="5"/>
      <sheetId val="11"/>
      <sheetId val="12"/>
      <sheetId val="13"/>
      <sheetId val="14"/>
      <sheetId val="15"/>
      <sheetId val="16"/>
      <sheetId val="17"/>
      <sheetId val="18"/>
      <sheetId val="19"/>
      <sheetId val="20"/>
    </sheetIdMap>
  </header>
  <header guid="{DD6ADD93-81A2-49DD-BE56-7F1BBD1DF9CF}" dateTime="2017-02-23T11:27:23" maxSheetId="21" userName="marlene ramirez" r:id="rId631">
    <sheetIdMap count="15">
      <sheetId val="1"/>
      <sheetId val="2"/>
      <sheetId val="3"/>
      <sheetId val="4"/>
      <sheetId val="5"/>
      <sheetId val="11"/>
      <sheetId val="12"/>
      <sheetId val="13"/>
      <sheetId val="14"/>
      <sheetId val="15"/>
      <sheetId val="16"/>
      <sheetId val="17"/>
      <sheetId val="18"/>
      <sheetId val="19"/>
      <sheetId val="20"/>
    </sheetIdMap>
  </header>
  <header guid="{A07A3190-82A2-438B-9EBD-3D3BAFF27FB8}" dateTime="2017-02-23T11:32:53" maxSheetId="21" userName="marlene ramirez" r:id="rId632" minRId="41962">
    <sheetIdMap count="15">
      <sheetId val="1"/>
      <sheetId val="2"/>
      <sheetId val="3"/>
      <sheetId val="4"/>
      <sheetId val="5"/>
      <sheetId val="11"/>
      <sheetId val="12"/>
      <sheetId val="13"/>
      <sheetId val="14"/>
      <sheetId val="15"/>
      <sheetId val="16"/>
      <sheetId val="17"/>
      <sheetId val="18"/>
      <sheetId val="19"/>
      <sheetId val="20"/>
    </sheetIdMap>
  </header>
  <header guid="{3A976D16-AD6E-4BF6-9289-28471BFA209C}" dateTime="2017-02-23T11:33:01" maxSheetId="21" userName="marlene ramirez" r:id="rId633">
    <sheetIdMap count="15">
      <sheetId val="1"/>
      <sheetId val="2"/>
      <sheetId val="3"/>
      <sheetId val="4"/>
      <sheetId val="5"/>
      <sheetId val="11"/>
      <sheetId val="12"/>
      <sheetId val="13"/>
      <sheetId val="14"/>
      <sheetId val="15"/>
      <sheetId val="16"/>
      <sheetId val="17"/>
      <sheetId val="18"/>
      <sheetId val="19"/>
      <sheetId val="20"/>
    </sheetIdMap>
  </header>
  <header guid="{D5FD2D6E-0E6C-4461-BBAC-0C8C438364CE}" dateTime="2017-02-23T11:33:13" maxSheetId="21" userName="marlene ramirez" r:id="rId634">
    <sheetIdMap count="15">
      <sheetId val="1"/>
      <sheetId val="2"/>
      <sheetId val="3"/>
      <sheetId val="4"/>
      <sheetId val="5"/>
      <sheetId val="11"/>
      <sheetId val="12"/>
      <sheetId val="13"/>
      <sheetId val="14"/>
      <sheetId val="15"/>
      <sheetId val="16"/>
      <sheetId val="17"/>
      <sheetId val="18"/>
      <sheetId val="19"/>
      <sheetId val="20"/>
    </sheetIdMap>
  </header>
  <header guid="{61FA10CC-BFA8-4190-905D-7A4892E51EC5}" dateTime="2017-02-23T11:33:23" maxSheetId="21" userName="marlene ramirez" r:id="rId635">
    <sheetIdMap count="15">
      <sheetId val="1"/>
      <sheetId val="2"/>
      <sheetId val="3"/>
      <sheetId val="4"/>
      <sheetId val="5"/>
      <sheetId val="11"/>
      <sheetId val="12"/>
      <sheetId val="13"/>
      <sheetId val="14"/>
      <sheetId val="15"/>
      <sheetId val="16"/>
      <sheetId val="17"/>
      <sheetId val="18"/>
      <sheetId val="19"/>
      <sheetId val="20"/>
    </sheetIdMap>
  </header>
  <header guid="{F456BBD5-D5CA-4614-B9D3-AB40D323E0C2}" dateTime="2017-02-23T11:33:39" maxSheetId="21" userName="marlene ramirez" r:id="rId636">
    <sheetIdMap count="15">
      <sheetId val="1"/>
      <sheetId val="2"/>
      <sheetId val="3"/>
      <sheetId val="4"/>
      <sheetId val="5"/>
      <sheetId val="11"/>
      <sheetId val="12"/>
      <sheetId val="13"/>
      <sheetId val="14"/>
      <sheetId val="15"/>
      <sheetId val="16"/>
      <sheetId val="17"/>
      <sheetId val="18"/>
      <sheetId val="19"/>
      <sheetId val="20"/>
    </sheetIdMap>
  </header>
  <header guid="{643C32D4-BADA-445E-AAA2-9036EC78A77A}" dateTime="2017-02-23T11:44:50" maxSheetId="21" userName="marlene ramirez" r:id="rId637" minRId="41963">
    <sheetIdMap count="15">
      <sheetId val="1"/>
      <sheetId val="2"/>
      <sheetId val="3"/>
      <sheetId val="4"/>
      <sheetId val="5"/>
      <sheetId val="11"/>
      <sheetId val="12"/>
      <sheetId val="13"/>
      <sheetId val="14"/>
      <sheetId val="15"/>
      <sheetId val="16"/>
      <sheetId val="17"/>
      <sheetId val="18"/>
      <sheetId val="19"/>
      <sheetId val="20"/>
    </sheetIdMap>
  </header>
  <header guid="{87941968-4A65-4E7B-9ACE-AC209494806C}" dateTime="2017-02-23T11:50:25" maxSheetId="21" userName="marlene ramirez" r:id="rId638">
    <sheetIdMap count="15">
      <sheetId val="1"/>
      <sheetId val="2"/>
      <sheetId val="3"/>
      <sheetId val="4"/>
      <sheetId val="5"/>
      <sheetId val="11"/>
      <sheetId val="12"/>
      <sheetId val="13"/>
      <sheetId val="14"/>
      <sheetId val="15"/>
      <sheetId val="16"/>
      <sheetId val="17"/>
      <sheetId val="18"/>
      <sheetId val="19"/>
      <sheetId val="20"/>
    </sheetIdMap>
  </header>
  <header guid="{FEC1DD88-F8FB-4BEC-BCA4-5F5A0BAAA4AB}" dateTime="2017-02-23T15:16:16" maxSheetId="21" userName="marlene ramirez" r:id="rId639" minRId="41964" maxRId="41971">
    <sheetIdMap count="15">
      <sheetId val="1"/>
      <sheetId val="2"/>
      <sheetId val="3"/>
      <sheetId val="4"/>
      <sheetId val="5"/>
      <sheetId val="11"/>
      <sheetId val="12"/>
      <sheetId val="13"/>
      <sheetId val="14"/>
      <sheetId val="15"/>
      <sheetId val="16"/>
      <sheetId val="17"/>
      <sheetId val="18"/>
      <sheetId val="19"/>
      <sheetId val="20"/>
    </sheetIdMap>
  </header>
  <header guid="{01BDA443-F876-4F3F-923C-416252BB5BCA}" dateTime="2017-02-23T15:56:24" maxSheetId="21" userName="marlene ramirez" r:id="rId640" minRId="41972">
    <sheetIdMap count="15">
      <sheetId val="1"/>
      <sheetId val="2"/>
      <sheetId val="3"/>
      <sheetId val="4"/>
      <sheetId val="5"/>
      <sheetId val="11"/>
      <sheetId val="12"/>
      <sheetId val="13"/>
      <sheetId val="14"/>
      <sheetId val="15"/>
      <sheetId val="16"/>
      <sheetId val="17"/>
      <sheetId val="18"/>
      <sheetId val="19"/>
      <sheetId val="20"/>
    </sheetIdMap>
  </header>
  <header guid="{CF4A1ED6-7E4B-4435-9257-71B235B800A3}" dateTime="2017-02-24T09:38:37" maxSheetId="21" userName="marlene ramirez" r:id="rId641">
    <sheetIdMap count="15">
      <sheetId val="1"/>
      <sheetId val="2"/>
      <sheetId val="3"/>
      <sheetId val="4"/>
      <sheetId val="5"/>
      <sheetId val="11"/>
      <sheetId val="12"/>
      <sheetId val="13"/>
      <sheetId val="14"/>
      <sheetId val="15"/>
      <sheetId val="16"/>
      <sheetId val="17"/>
      <sheetId val="18"/>
      <sheetId val="19"/>
      <sheetId val="20"/>
    </sheetIdMap>
  </header>
  <header guid="{CD628D13-834C-4BD0-8569-745E33B6D5C4}" dateTime="2017-02-24T12:04:25" maxSheetId="21" userName="Andreina" r:id="rId642" minRId="41973" maxRId="41978">
    <sheetIdMap count="15">
      <sheetId val="1"/>
      <sheetId val="2"/>
      <sheetId val="3"/>
      <sheetId val="4"/>
      <sheetId val="5"/>
      <sheetId val="11"/>
      <sheetId val="12"/>
      <sheetId val="13"/>
      <sheetId val="14"/>
      <sheetId val="15"/>
      <sheetId val="16"/>
      <sheetId val="17"/>
      <sheetId val="18"/>
      <sheetId val="19"/>
      <sheetId val="20"/>
    </sheetIdMap>
  </header>
  <header guid="{2B36F559-F9C5-460B-AB8A-0867B3A27BF7}" dateTime="2017-02-24T12:04:32" maxSheetId="21" userName="Andreina" r:id="rId643">
    <sheetIdMap count="15">
      <sheetId val="1"/>
      <sheetId val="2"/>
      <sheetId val="3"/>
      <sheetId val="4"/>
      <sheetId val="5"/>
      <sheetId val="11"/>
      <sheetId val="12"/>
      <sheetId val="13"/>
      <sheetId val="14"/>
      <sheetId val="15"/>
      <sheetId val="16"/>
      <sheetId val="17"/>
      <sheetId val="18"/>
      <sheetId val="19"/>
      <sheetId val="20"/>
    </sheetIdMap>
  </header>
  <header guid="{2D5D0AA2-3042-45B6-9E72-B49D0365D432}" dateTime="2017-02-24T16:29:48" maxSheetId="21" userName="marlene ramirez" r:id="rId644">
    <sheetIdMap count="15">
      <sheetId val="1"/>
      <sheetId val="2"/>
      <sheetId val="3"/>
      <sheetId val="4"/>
      <sheetId val="5"/>
      <sheetId val="11"/>
      <sheetId val="12"/>
      <sheetId val="13"/>
      <sheetId val="14"/>
      <sheetId val="15"/>
      <sheetId val="16"/>
      <sheetId val="17"/>
      <sheetId val="18"/>
      <sheetId val="19"/>
      <sheetId val="20"/>
    </sheetIdMap>
  </header>
  <header guid="{C9876090-9DF9-4AD7-B800-55D124601741}" dateTime="2017-02-28T09:47:00" maxSheetId="21" userName="marlene ramirez" r:id="rId645" minRId="41979" maxRId="41987">
    <sheetIdMap count="15">
      <sheetId val="1"/>
      <sheetId val="2"/>
      <sheetId val="3"/>
      <sheetId val="4"/>
      <sheetId val="5"/>
      <sheetId val="11"/>
      <sheetId val="12"/>
      <sheetId val="13"/>
      <sheetId val="14"/>
      <sheetId val="15"/>
      <sheetId val="16"/>
      <sheetId val="17"/>
      <sheetId val="18"/>
      <sheetId val="19"/>
      <sheetId val="20"/>
    </sheetIdMap>
  </header>
  <header guid="{6CF6B887-20AE-470D-B4E5-BB7D9C8A8947}" dateTime="2017-02-28T09:48:40" maxSheetId="21" userName="marlene ramirez" r:id="rId646" minRId="41988" maxRId="41992">
    <sheetIdMap count="15">
      <sheetId val="1"/>
      <sheetId val="2"/>
      <sheetId val="3"/>
      <sheetId val="4"/>
      <sheetId val="5"/>
      <sheetId val="11"/>
      <sheetId val="12"/>
      <sheetId val="13"/>
      <sheetId val="14"/>
      <sheetId val="15"/>
      <sheetId val="16"/>
      <sheetId val="17"/>
      <sheetId val="18"/>
      <sheetId val="19"/>
      <sheetId val="20"/>
    </sheetIdMap>
  </header>
  <header guid="{BF551788-D1AE-4F70-B8A2-D12F857A9D2A}" dateTime="2017-02-28T09:50:25" maxSheetId="21" userName="marlene ramirez" r:id="rId647">
    <sheetIdMap count="15">
      <sheetId val="1"/>
      <sheetId val="2"/>
      <sheetId val="3"/>
      <sheetId val="4"/>
      <sheetId val="5"/>
      <sheetId val="11"/>
      <sheetId val="12"/>
      <sheetId val="13"/>
      <sheetId val="14"/>
      <sheetId val="15"/>
      <sheetId val="16"/>
      <sheetId val="17"/>
      <sheetId val="18"/>
      <sheetId val="19"/>
      <sheetId val="20"/>
    </sheetIdMap>
  </header>
  <header guid="{586243ED-E4E1-4829-ABDC-88CA234F8DF8}" dateTime="2017-02-28T11:55:49" maxSheetId="21" userName="marlene ramirez" r:id="rId648">
    <sheetIdMap count="15">
      <sheetId val="1"/>
      <sheetId val="2"/>
      <sheetId val="3"/>
      <sheetId val="4"/>
      <sheetId val="5"/>
      <sheetId val="11"/>
      <sheetId val="12"/>
      <sheetId val="13"/>
      <sheetId val="14"/>
      <sheetId val="15"/>
      <sheetId val="16"/>
      <sheetId val="17"/>
      <sheetId val="18"/>
      <sheetId val="19"/>
      <sheetId val="20"/>
    </sheetIdMap>
  </header>
  <header guid="{1738F3FC-C96C-4B43-9F26-B51442D34577}" dateTime="2017-02-28T16:15:24" maxSheetId="21" userName="marlene ramirez" r:id="rId649">
    <sheetIdMap count="15">
      <sheetId val="1"/>
      <sheetId val="2"/>
      <sheetId val="3"/>
      <sheetId val="4"/>
      <sheetId val="5"/>
      <sheetId val="11"/>
      <sheetId val="12"/>
      <sheetId val="13"/>
      <sheetId val="14"/>
      <sheetId val="15"/>
      <sheetId val="16"/>
      <sheetId val="17"/>
      <sheetId val="18"/>
      <sheetId val="19"/>
      <sheetId val="20"/>
    </sheetIdMap>
  </header>
  <header guid="{1F50C905-015C-41AD-8A83-5D0199937CF5}" dateTime="2017-03-01T10:38:46" maxSheetId="21" userName="marlene ramirez" r:id="rId650" minRId="41993" maxRId="42004">
    <sheetIdMap count="15">
      <sheetId val="1"/>
      <sheetId val="2"/>
      <sheetId val="3"/>
      <sheetId val="4"/>
      <sheetId val="5"/>
      <sheetId val="11"/>
      <sheetId val="12"/>
      <sheetId val="13"/>
      <sheetId val="14"/>
      <sheetId val="15"/>
      <sheetId val="16"/>
      <sheetId val="17"/>
      <sheetId val="18"/>
      <sheetId val="19"/>
      <sheetId val="20"/>
    </sheetIdMap>
  </header>
  <header guid="{24993837-E146-4C97-804D-4967CF7E9F5D}" dateTime="2017-03-01T10:46:54" maxSheetId="21" userName="marlene ramirez" r:id="rId651" minRId="42005" maxRId="42007">
    <sheetIdMap count="15">
      <sheetId val="1"/>
      <sheetId val="2"/>
      <sheetId val="3"/>
      <sheetId val="4"/>
      <sheetId val="5"/>
      <sheetId val="11"/>
      <sheetId val="12"/>
      <sheetId val="13"/>
      <sheetId val="14"/>
      <sheetId val="15"/>
      <sheetId val="16"/>
      <sheetId val="17"/>
      <sheetId val="18"/>
      <sheetId val="19"/>
      <sheetId val="20"/>
    </sheetIdMap>
  </header>
  <header guid="{29BF24D4-77CD-4E82-AD7B-15708F344DAB}" dateTime="2017-03-01T10:49:18" maxSheetId="21" userName="marlene ramirez" r:id="rId652" minRId="42008" maxRId="42009">
    <sheetIdMap count="15">
      <sheetId val="1"/>
      <sheetId val="2"/>
      <sheetId val="3"/>
      <sheetId val="4"/>
      <sheetId val="5"/>
      <sheetId val="11"/>
      <sheetId val="12"/>
      <sheetId val="13"/>
      <sheetId val="14"/>
      <sheetId val="15"/>
      <sheetId val="16"/>
      <sheetId val="17"/>
      <sheetId val="18"/>
      <sheetId val="19"/>
      <sheetId val="20"/>
    </sheetIdMap>
  </header>
  <header guid="{34E2E55D-35A2-4FF5-96AC-8D0A96AF313B}" dateTime="2017-03-01T10:53:48" maxSheetId="21" userName="marlene ramirez" r:id="rId653">
    <sheetIdMap count="15">
      <sheetId val="1"/>
      <sheetId val="2"/>
      <sheetId val="3"/>
      <sheetId val="4"/>
      <sheetId val="5"/>
      <sheetId val="11"/>
      <sheetId val="12"/>
      <sheetId val="13"/>
      <sheetId val="14"/>
      <sheetId val="15"/>
      <sheetId val="16"/>
      <sheetId val="17"/>
      <sheetId val="18"/>
      <sheetId val="19"/>
      <sheetId val="20"/>
    </sheetIdMap>
  </header>
  <header guid="{F1E715A4-803E-4473-B349-C995A348B3CE}" dateTime="2017-03-01T13:17:17" maxSheetId="21" userName="marlene ramirez" r:id="rId654" minRId="42010">
    <sheetIdMap count="15">
      <sheetId val="1"/>
      <sheetId val="2"/>
      <sheetId val="3"/>
      <sheetId val="4"/>
      <sheetId val="5"/>
      <sheetId val="11"/>
      <sheetId val="12"/>
      <sheetId val="13"/>
      <sheetId val="14"/>
      <sheetId val="15"/>
      <sheetId val="16"/>
      <sheetId val="17"/>
      <sheetId val="18"/>
      <sheetId val="19"/>
      <sheetId val="20"/>
    </sheetIdMap>
  </header>
  <header guid="{B4E04801-7C95-4F2B-A4B9-EAD0D562CB39}" dateTime="2017-03-01T13:19:39" maxSheetId="21" userName="marlene ramirez" r:id="rId655" minRId="42011" maxRId="42016">
    <sheetIdMap count="15">
      <sheetId val="1"/>
      <sheetId val="2"/>
      <sheetId val="3"/>
      <sheetId val="4"/>
      <sheetId val="5"/>
      <sheetId val="11"/>
      <sheetId val="12"/>
      <sheetId val="13"/>
      <sheetId val="14"/>
      <sheetId val="15"/>
      <sheetId val="16"/>
      <sheetId val="17"/>
      <sheetId val="18"/>
      <sheetId val="19"/>
      <sheetId val="20"/>
    </sheetIdMap>
  </header>
  <header guid="{874073CE-B9CE-4A4D-9DC5-B608DCC0D5DF}" dateTime="2017-03-01T13:20:15" maxSheetId="21" userName="marlene ramirez" r:id="rId656">
    <sheetIdMap count="15">
      <sheetId val="1"/>
      <sheetId val="2"/>
      <sheetId val="3"/>
      <sheetId val="4"/>
      <sheetId val="5"/>
      <sheetId val="11"/>
      <sheetId val="12"/>
      <sheetId val="13"/>
      <sheetId val="14"/>
      <sheetId val="15"/>
      <sheetId val="16"/>
      <sheetId val="17"/>
      <sheetId val="18"/>
      <sheetId val="19"/>
      <sheetId val="20"/>
    </sheetIdMap>
  </header>
  <header guid="{D52646F4-E08C-4010-8B3E-B15E0DB34FD4}" dateTime="2017-03-01T13:20:34" maxSheetId="21" userName="marlene ramirez" r:id="rId657">
    <sheetIdMap count="15">
      <sheetId val="1"/>
      <sheetId val="2"/>
      <sheetId val="3"/>
      <sheetId val="4"/>
      <sheetId val="5"/>
      <sheetId val="11"/>
      <sheetId val="12"/>
      <sheetId val="13"/>
      <sheetId val="14"/>
      <sheetId val="15"/>
      <sheetId val="16"/>
      <sheetId val="17"/>
      <sheetId val="18"/>
      <sheetId val="19"/>
      <sheetId val="20"/>
    </sheetIdMap>
  </header>
  <header guid="{46074D73-5F6E-4A5E-AA34-3424DAA0A71A}" dateTime="2017-03-01T15:24:27" maxSheetId="21" userName="Andreina" r:id="rId658" minRId="42017" maxRId="42019">
    <sheetIdMap count="15">
      <sheetId val="1"/>
      <sheetId val="2"/>
      <sheetId val="3"/>
      <sheetId val="4"/>
      <sheetId val="5"/>
      <sheetId val="11"/>
      <sheetId val="12"/>
      <sheetId val="13"/>
      <sheetId val="14"/>
      <sheetId val="15"/>
      <sheetId val="16"/>
      <sheetId val="17"/>
      <sheetId val="18"/>
      <sheetId val="19"/>
      <sheetId val="20"/>
    </sheetIdMap>
  </header>
  <header guid="{4ADBFAB5-E82B-4ADB-BF18-72415D929F93}" dateTime="2017-03-02T09:27:41" maxSheetId="21" userName="marlene ramirez" r:id="rId659" minRId="42020" maxRId="42021">
    <sheetIdMap count="15">
      <sheetId val="1"/>
      <sheetId val="2"/>
      <sheetId val="3"/>
      <sheetId val="4"/>
      <sheetId val="5"/>
      <sheetId val="11"/>
      <sheetId val="12"/>
      <sheetId val="13"/>
      <sheetId val="14"/>
      <sheetId val="15"/>
      <sheetId val="16"/>
      <sheetId val="17"/>
      <sheetId val="18"/>
      <sheetId val="19"/>
      <sheetId val="20"/>
    </sheetIdMap>
  </header>
  <header guid="{EEB751FB-0A80-4935-A497-16FC70D5F06B}" dateTime="2017-03-02T15:24:34" maxSheetId="21" userName="marlene ramirez" r:id="rId660">
    <sheetIdMap count="15">
      <sheetId val="1"/>
      <sheetId val="2"/>
      <sheetId val="3"/>
      <sheetId val="4"/>
      <sheetId val="5"/>
      <sheetId val="11"/>
      <sheetId val="12"/>
      <sheetId val="13"/>
      <sheetId val="14"/>
      <sheetId val="15"/>
      <sheetId val="16"/>
      <sheetId val="17"/>
      <sheetId val="18"/>
      <sheetId val="19"/>
      <sheetId val="20"/>
    </sheetIdMap>
  </header>
  <header guid="{FBBB86FE-88DD-476C-8F24-6899E5D453B2}" dateTime="2017-03-02T15:24:38" maxSheetId="21" userName="marlene ramirez" r:id="rId661">
    <sheetIdMap count="15">
      <sheetId val="1"/>
      <sheetId val="2"/>
      <sheetId val="3"/>
      <sheetId val="4"/>
      <sheetId val="5"/>
      <sheetId val="11"/>
      <sheetId val="12"/>
      <sheetId val="13"/>
      <sheetId val="14"/>
      <sheetId val="15"/>
      <sheetId val="16"/>
      <sheetId val="17"/>
      <sheetId val="18"/>
      <sheetId val="19"/>
      <sheetId val="20"/>
    </sheetIdMap>
  </header>
  <header guid="{FD512B71-A724-4C17-8EAD-7C3BF6E04E11}" dateTime="2017-03-02T15:24:49" maxSheetId="21" userName="marlene ramirez" r:id="rId662">
    <sheetIdMap count="15">
      <sheetId val="1"/>
      <sheetId val="2"/>
      <sheetId val="3"/>
      <sheetId val="4"/>
      <sheetId val="5"/>
      <sheetId val="11"/>
      <sheetId val="12"/>
      <sheetId val="13"/>
      <sheetId val="14"/>
      <sheetId val="15"/>
      <sheetId val="16"/>
      <sheetId val="17"/>
      <sheetId val="18"/>
      <sheetId val="19"/>
      <sheetId val="20"/>
    </sheetIdMap>
  </header>
  <header guid="{5022A3E5-DAA4-4496-BBAC-F2A773FD7907}" dateTime="2017-03-02T16:10:46" maxSheetId="21" userName="marlene ramirez" r:id="rId663" minRId="42022">
    <sheetIdMap count="15">
      <sheetId val="1"/>
      <sheetId val="2"/>
      <sheetId val="3"/>
      <sheetId val="4"/>
      <sheetId val="5"/>
      <sheetId val="11"/>
      <sheetId val="12"/>
      <sheetId val="13"/>
      <sheetId val="14"/>
      <sheetId val="15"/>
      <sheetId val="16"/>
      <sheetId val="17"/>
      <sheetId val="18"/>
      <sheetId val="19"/>
      <sheetId val="20"/>
    </sheetIdMap>
  </header>
  <header guid="{D53D5878-5658-40CB-9783-B327C6D1B3C5}" dateTime="2017-03-02T16:11:47" maxSheetId="21" userName="marlene ramirez" r:id="rId664" minRId="42023" maxRId="42035">
    <sheetIdMap count="15">
      <sheetId val="1"/>
      <sheetId val="2"/>
      <sheetId val="3"/>
      <sheetId val="4"/>
      <sheetId val="5"/>
      <sheetId val="11"/>
      <sheetId val="12"/>
      <sheetId val="13"/>
      <sheetId val="14"/>
      <sheetId val="15"/>
      <sheetId val="16"/>
      <sheetId val="17"/>
      <sheetId val="18"/>
      <sheetId val="19"/>
      <sheetId val="20"/>
    </sheetIdMap>
  </header>
  <header guid="{D212583C-9262-4151-B826-C61A9105EEF5}" dateTime="2017-03-02T16:13:57" maxSheetId="21" userName="marlene ramirez" r:id="rId665" minRId="42036" maxRId="42041">
    <sheetIdMap count="15">
      <sheetId val="1"/>
      <sheetId val="2"/>
      <sheetId val="3"/>
      <sheetId val="4"/>
      <sheetId val="5"/>
      <sheetId val="11"/>
      <sheetId val="12"/>
      <sheetId val="13"/>
      <sheetId val="14"/>
      <sheetId val="15"/>
      <sheetId val="16"/>
      <sheetId val="17"/>
      <sheetId val="18"/>
      <sheetId val="19"/>
      <sheetId val="20"/>
    </sheetIdMap>
  </header>
  <header guid="{B3E67368-6404-4BA1-95D1-A694D625510F}" dateTime="2017-03-03T09:02:02" maxSheetId="21" userName="marlene ramirez" r:id="rId666">
    <sheetIdMap count="15">
      <sheetId val="1"/>
      <sheetId val="2"/>
      <sheetId val="3"/>
      <sheetId val="4"/>
      <sheetId val="5"/>
      <sheetId val="11"/>
      <sheetId val="12"/>
      <sheetId val="13"/>
      <sheetId val="14"/>
      <sheetId val="15"/>
      <sheetId val="16"/>
      <sheetId val="17"/>
      <sheetId val="18"/>
      <sheetId val="19"/>
      <sheetId val="20"/>
    </sheetIdMap>
  </header>
  <header guid="{1391DC00-A890-4D9C-A25D-851B7885A505}" dateTime="2017-03-03T11:38:08" maxSheetId="21" userName="marlene ramirez" r:id="rId667" minRId="42042" maxRId="42047">
    <sheetIdMap count="15">
      <sheetId val="1"/>
      <sheetId val="2"/>
      <sheetId val="3"/>
      <sheetId val="4"/>
      <sheetId val="5"/>
      <sheetId val="11"/>
      <sheetId val="12"/>
      <sheetId val="13"/>
      <sheetId val="14"/>
      <sheetId val="15"/>
      <sheetId val="16"/>
      <sheetId val="17"/>
      <sheetId val="18"/>
      <sheetId val="19"/>
      <sheetId val="20"/>
    </sheetIdMap>
  </header>
  <header guid="{5B560AF5-BCCF-4073-B56F-874FD7D6364F}" dateTime="2017-03-03T11:38:46" maxSheetId="21" userName="marlene ramirez" r:id="rId668" minRId="42048" maxRId="42052">
    <sheetIdMap count="15">
      <sheetId val="1"/>
      <sheetId val="2"/>
      <sheetId val="3"/>
      <sheetId val="4"/>
      <sheetId val="5"/>
      <sheetId val="11"/>
      <sheetId val="12"/>
      <sheetId val="13"/>
      <sheetId val="14"/>
      <sheetId val="15"/>
      <sheetId val="16"/>
      <sheetId val="17"/>
      <sheetId val="18"/>
      <sheetId val="19"/>
      <sheetId val="20"/>
    </sheetIdMap>
  </header>
  <header guid="{E650B808-9EE7-48F0-AD5E-80266FB0C054}" dateTime="2017-03-03T11:38:52" maxSheetId="21" userName="marlene ramirez" r:id="rId669">
    <sheetIdMap count="15">
      <sheetId val="1"/>
      <sheetId val="2"/>
      <sheetId val="3"/>
      <sheetId val="4"/>
      <sheetId val="5"/>
      <sheetId val="11"/>
      <sheetId val="12"/>
      <sheetId val="13"/>
      <sheetId val="14"/>
      <sheetId val="15"/>
      <sheetId val="16"/>
      <sheetId val="17"/>
      <sheetId val="18"/>
      <sheetId val="19"/>
      <sheetId val="20"/>
    </sheetIdMap>
  </header>
  <header guid="{0277D7A6-A0F8-45A8-85D5-D54088345455}" dateTime="2017-03-03T14:38:31" maxSheetId="21" userName="marlene ramirez" r:id="rId670" minRId="42053" maxRId="42054">
    <sheetIdMap count="15">
      <sheetId val="1"/>
      <sheetId val="2"/>
      <sheetId val="3"/>
      <sheetId val="4"/>
      <sheetId val="5"/>
      <sheetId val="11"/>
      <sheetId val="12"/>
      <sheetId val="13"/>
      <sheetId val="14"/>
      <sheetId val="15"/>
      <sheetId val="16"/>
      <sheetId val="17"/>
      <sheetId val="18"/>
      <sheetId val="19"/>
      <sheetId val="20"/>
    </sheetIdMap>
  </header>
  <header guid="{27730E5F-ED55-4CD2-8A76-7F046E768C25}" dateTime="2017-03-03T14:38:56" maxSheetId="21" userName="marlene ramirez" r:id="rId671" minRId="42055" maxRId="42056">
    <sheetIdMap count="15">
      <sheetId val="1"/>
      <sheetId val="2"/>
      <sheetId val="3"/>
      <sheetId val="4"/>
      <sheetId val="5"/>
      <sheetId val="11"/>
      <sheetId val="12"/>
      <sheetId val="13"/>
      <sheetId val="14"/>
      <sheetId val="15"/>
      <sheetId val="16"/>
      <sheetId val="17"/>
      <sheetId val="18"/>
      <sheetId val="19"/>
      <sheetId val="20"/>
    </sheetIdMap>
  </header>
  <header guid="{48555C31-BE79-4538-B704-DE58AD43EDBA}" dateTime="2017-03-03T16:02:41" maxSheetId="21" userName="marlene ramirez" r:id="rId672">
    <sheetIdMap count="15">
      <sheetId val="1"/>
      <sheetId val="2"/>
      <sheetId val="3"/>
      <sheetId val="4"/>
      <sheetId val="5"/>
      <sheetId val="11"/>
      <sheetId val="12"/>
      <sheetId val="13"/>
      <sheetId val="14"/>
      <sheetId val="15"/>
      <sheetId val="16"/>
      <sheetId val="17"/>
      <sheetId val="18"/>
      <sheetId val="19"/>
      <sheetId val="20"/>
    </sheetIdMap>
  </header>
  <header guid="{AAA5ED6B-B717-40B3-80E3-DFCC9014ABB7}" dateTime="2017-03-03T16:03:57" maxSheetId="21" userName="marlene ramirez" r:id="rId673">
    <sheetIdMap count="15">
      <sheetId val="1"/>
      <sheetId val="2"/>
      <sheetId val="3"/>
      <sheetId val="4"/>
      <sheetId val="5"/>
      <sheetId val="11"/>
      <sheetId val="12"/>
      <sheetId val="13"/>
      <sheetId val="14"/>
      <sheetId val="15"/>
      <sheetId val="16"/>
      <sheetId val="17"/>
      <sheetId val="18"/>
      <sheetId val="19"/>
      <sheetId val="20"/>
    </sheetIdMap>
  </header>
  <header guid="{D85A2CD9-B1C5-4573-B268-29F903DBAE72}" dateTime="2017-03-03T16:04:19" maxSheetId="21" userName="marlene ramirez" r:id="rId674">
    <sheetIdMap count="15">
      <sheetId val="1"/>
      <sheetId val="2"/>
      <sheetId val="3"/>
      <sheetId val="4"/>
      <sheetId val="5"/>
      <sheetId val="11"/>
      <sheetId val="12"/>
      <sheetId val="13"/>
      <sheetId val="14"/>
      <sheetId val="15"/>
      <sheetId val="16"/>
      <sheetId val="17"/>
      <sheetId val="18"/>
      <sheetId val="19"/>
      <sheetId val="20"/>
    </sheetIdMap>
  </header>
  <header guid="{6FF5A0BF-95B4-46C0-BEF9-0E546F567604}" dateTime="2017-03-03T16:04:44" maxSheetId="21" userName="marlene ramirez" r:id="rId675">
    <sheetIdMap count="15">
      <sheetId val="1"/>
      <sheetId val="2"/>
      <sheetId val="3"/>
      <sheetId val="4"/>
      <sheetId val="5"/>
      <sheetId val="11"/>
      <sheetId val="12"/>
      <sheetId val="13"/>
      <sheetId val="14"/>
      <sheetId val="15"/>
      <sheetId val="16"/>
      <sheetId val="17"/>
      <sheetId val="18"/>
      <sheetId val="19"/>
      <sheetId val="20"/>
    </sheetIdMap>
  </header>
  <header guid="{C7642761-8FB9-471C-8A3A-4944EAF1BC97}" dateTime="2017-03-03T16:05:09" maxSheetId="21" userName="marlene ramirez" r:id="rId676">
    <sheetIdMap count="15">
      <sheetId val="1"/>
      <sheetId val="2"/>
      <sheetId val="3"/>
      <sheetId val="4"/>
      <sheetId val="5"/>
      <sheetId val="11"/>
      <sheetId val="12"/>
      <sheetId val="13"/>
      <sheetId val="14"/>
      <sheetId val="15"/>
      <sheetId val="16"/>
      <sheetId val="17"/>
      <sheetId val="18"/>
      <sheetId val="19"/>
      <sheetId val="20"/>
    </sheetIdMap>
  </header>
  <header guid="{CE00006B-1881-4CD6-83C2-E88FB2E864A0}" dateTime="2017-03-06T09:59:06" maxSheetId="21" userName="RosannaPC" r:id="rId677" minRId="42057" maxRId="42060">
    <sheetIdMap count="15">
      <sheetId val="1"/>
      <sheetId val="2"/>
      <sheetId val="3"/>
      <sheetId val="4"/>
      <sheetId val="5"/>
      <sheetId val="11"/>
      <sheetId val="12"/>
      <sheetId val="13"/>
      <sheetId val="14"/>
      <sheetId val="15"/>
      <sheetId val="16"/>
      <sheetId val="17"/>
      <sheetId val="18"/>
      <sheetId val="19"/>
      <sheetId val="20"/>
    </sheetIdMap>
  </header>
  <header guid="{B81C0737-114C-4E0B-8652-CC97685B9AB5}" dateTime="2017-03-06T09:59:38" maxSheetId="21" userName="RosannaPC" r:id="rId678" minRId="42061" maxRId="42064">
    <sheetIdMap count="15">
      <sheetId val="1"/>
      <sheetId val="2"/>
      <sheetId val="3"/>
      <sheetId val="4"/>
      <sheetId val="5"/>
      <sheetId val="11"/>
      <sheetId val="12"/>
      <sheetId val="13"/>
      <sheetId val="14"/>
      <sheetId val="15"/>
      <sheetId val="16"/>
      <sheetId val="17"/>
      <sheetId val="18"/>
      <sheetId val="19"/>
      <sheetId val="20"/>
    </sheetIdMap>
  </header>
  <header guid="{065557BC-8B90-44B3-8635-6CE5249FA0E7}" dateTime="2017-03-06T09:59:58" maxSheetId="21" userName="RosannaPC" r:id="rId679" minRId="42065">
    <sheetIdMap count="15">
      <sheetId val="1"/>
      <sheetId val="2"/>
      <sheetId val="3"/>
      <sheetId val="4"/>
      <sheetId val="5"/>
      <sheetId val="11"/>
      <sheetId val="12"/>
      <sheetId val="13"/>
      <sheetId val="14"/>
      <sheetId val="15"/>
      <sheetId val="16"/>
      <sheetId val="17"/>
      <sheetId val="18"/>
      <sheetId val="19"/>
      <sheetId val="20"/>
    </sheetIdMap>
  </header>
  <header guid="{4548523B-51C8-43A7-8CF7-61A3CEE10BF6}" dateTime="2017-03-07T14:41:47" maxSheetId="21" userName="Andreina" r:id="rId680" minRId="42066" maxRId="42072">
    <sheetIdMap count="15">
      <sheetId val="1"/>
      <sheetId val="2"/>
      <sheetId val="3"/>
      <sheetId val="4"/>
      <sheetId val="5"/>
      <sheetId val="11"/>
      <sheetId val="12"/>
      <sheetId val="13"/>
      <sheetId val="14"/>
      <sheetId val="15"/>
      <sheetId val="16"/>
      <sheetId val="17"/>
      <sheetId val="18"/>
      <sheetId val="19"/>
      <sheetId val="20"/>
    </sheetIdMap>
  </header>
  <header guid="{7239FA0D-7DE1-41A3-8070-3351C2E7A583}" dateTime="2017-03-07T14:39:38" maxSheetId="21" userName="marlene ramirez" r:id="rId681">
    <sheetIdMap count="15">
      <sheetId val="1"/>
      <sheetId val="2"/>
      <sheetId val="3"/>
      <sheetId val="4"/>
      <sheetId val="5"/>
      <sheetId val="11"/>
      <sheetId val="12"/>
      <sheetId val="13"/>
      <sheetId val="14"/>
      <sheetId val="15"/>
      <sheetId val="16"/>
      <sheetId val="17"/>
      <sheetId val="18"/>
      <sheetId val="19"/>
      <sheetId val="20"/>
    </sheetIdMap>
  </header>
  <header guid="{0CADAD8F-2DED-4BD7-8207-5F2DC2A199C4}" dateTime="2017-03-07T14:41:50" maxSheetId="21" userName="marlene ramirez" r:id="rId682" minRId="42073" maxRId="42085">
    <sheetIdMap count="15">
      <sheetId val="1"/>
      <sheetId val="2"/>
      <sheetId val="3"/>
      <sheetId val="4"/>
      <sheetId val="5"/>
      <sheetId val="11"/>
      <sheetId val="12"/>
      <sheetId val="13"/>
      <sheetId val="14"/>
      <sheetId val="15"/>
      <sheetId val="16"/>
      <sheetId val="17"/>
      <sheetId val="18"/>
      <sheetId val="19"/>
      <sheetId val="20"/>
    </sheetIdMap>
  </header>
  <header guid="{8F695589-52F3-4992-8F70-10EFE00ED26C}" dateTime="2017-03-08T10:29:20" maxSheetId="21" userName="marlene ramirez" r:id="rId683">
    <sheetIdMap count="15">
      <sheetId val="1"/>
      <sheetId val="2"/>
      <sheetId val="3"/>
      <sheetId val="4"/>
      <sheetId val="5"/>
      <sheetId val="11"/>
      <sheetId val="12"/>
      <sheetId val="13"/>
      <sheetId val="14"/>
      <sheetId val="15"/>
      <sheetId val="16"/>
      <sheetId val="17"/>
      <sheetId val="18"/>
      <sheetId val="19"/>
      <sheetId val="20"/>
    </sheetIdMap>
  </header>
  <header guid="{A82FA69F-BA69-4850-9E98-A1AE981ADA18}" dateTime="2017-03-08T10:30:42" maxSheetId="21" userName="marlene ramirez" r:id="rId684" minRId="42086" maxRId="42089">
    <sheetIdMap count="15">
      <sheetId val="1"/>
      <sheetId val="2"/>
      <sheetId val="3"/>
      <sheetId val="4"/>
      <sheetId val="5"/>
      <sheetId val="11"/>
      <sheetId val="12"/>
      <sheetId val="13"/>
      <sheetId val="14"/>
      <sheetId val="15"/>
      <sheetId val="16"/>
      <sheetId val="17"/>
      <sheetId val="18"/>
      <sheetId val="19"/>
      <sheetId val="20"/>
    </sheetIdMap>
  </header>
  <header guid="{7B40C981-6881-4D26-BF4C-E8FDEDE0C5E8}" dateTime="2017-03-08T10:34:51" maxSheetId="21" userName="marlene ramirez" r:id="rId685" minRId="42090" maxRId="42103">
    <sheetIdMap count="15">
      <sheetId val="1"/>
      <sheetId val="2"/>
      <sheetId val="3"/>
      <sheetId val="4"/>
      <sheetId val="5"/>
      <sheetId val="11"/>
      <sheetId val="12"/>
      <sheetId val="13"/>
      <sheetId val="14"/>
      <sheetId val="15"/>
      <sheetId val="16"/>
      <sheetId val="17"/>
      <sheetId val="18"/>
      <sheetId val="19"/>
      <sheetId val="20"/>
    </sheetIdMap>
  </header>
  <header guid="{D9CDC837-D1F2-48E0-ACA8-7825390C088E}" dateTime="2017-03-08T10:35:01" maxSheetId="21" userName="marlene ramirez" r:id="rId686">
    <sheetIdMap count="15">
      <sheetId val="1"/>
      <sheetId val="2"/>
      <sheetId val="3"/>
      <sheetId val="4"/>
      <sheetId val="5"/>
      <sheetId val="11"/>
      <sheetId val="12"/>
      <sheetId val="13"/>
      <sheetId val="14"/>
      <sheetId val="15"/>
      <sheetId val="16"/>
      <sheetId val="17"/>
      <sheetId val="18"/>
      <sheetId val="19"/>
      <sheetId val="20"/>
    </sheetIdMap>
  </header>
  <header guid="{3E62C626-8278-478C-B64D-6C2FA2EFECE3}" dateTime="2017-03-08T10:35:24" maxSheetId="21" userName="marlene ramirez" r:id="rId687">
    <sheetIdMap count="15">
      <sheetId val="1"/>
      <sheetId val="2"/>
      <sheetId val="3"/>
      <sheetId val="4"/>
      <sheetId val="5"/>
      <sheetId val="11"/>
      <sheetId val="12"/>
      <sheetId val="13"/>
      <sheetId val="14"/>
      <sheetId val="15"/>
      <sheetId val="16"/>
      <sheetId val="17"/>
      <sheetId val="18"/>
      <sheetId val="19"/>
      <sheetId val="20"/>
    </sheetIdMap>
  </header>
  <header guid="{4846D3BA-E6E2-4278-93AC-F964873077CB}" dateTime="2017-03-08T10:35:31" maxSheetId="21" userName="marlene ramirez" r:id="rId688">
    <sheetIdMap count="15">
      <sheetId val="1"/>
      <sheetId val="2"/>
      <sheetId val="3"/>
      <sheetId val="4"/>
      <sheetId val="5"/>
      <sheetId val="11"/>
      <sheetId val="12"/>
      <sheetId val="13"/>
      <sheetId val="14"/>
      <sheetId val="15"/>
      <sheetId val="16"/>
      <sheetId val="17"/>
      <sheetId val="18"/>
      <sheetId val="19"/>
      <sheetId val="20"/>
    </sheetIdMap>
  </header>
  <header guid="{0A817CC5-5D36-43DA-A71A-94F8BCB2041F}" dateTime="2017-03-08T11:16:32" maxSheetId="21" userName="marlene ramirez" r:id="rId689">
    <sheetIdMap count="15">
      <sheetId val="1"/>
      <sheetId val="2"/>
      <sheetId val="3"/>
      <sheetId val="4"/>
      <sheetId val="5"/>
      <sheetId val="11"/>
      <sheetId val="12"/>
      <sheetId val="13"/>
      <sheetId val="14"/>
      <sheetId val="15"/>
      <sheetId val="16"/>
      <sheetId val="17"/>
      <sheetId val="18"/>
      <sheetId val="19"/>
      <sheetId val="20"/>
    </sheetIdMap>
  </header>
  <header guid="{A30248AB-875C-48E9-AF1D-0F5919DCCED6}" dateTime="2017-03-08T11:16:42" maxSheetId="21" userName="marlene ramirez" r:id="rId690">
    <sheetIdMap count="15">
      <sheetId val="1"/>
      <sheetId val="2"/>
      <sheetId val="3"/>
      <sheetId val="4"/>
      <sheetId val="5"/>
      <sheetId val="11"/>
      <sheetId val="12"/>
      <sheetId val="13"/>
      <sheetId val="14"/>
      <sheetId val="15"/>
      <sheetId val="16"/>
      <sheetId val="17"/>
      <sheetId val="18"/>
      <sheetId val="19"/>
      <sheetId val="20"/>
    </sheetIdMap>
  </header>
  <header guid="{4AF90B57-8594-4D1A-933A-6A92FDD96A2A}" dateTime="2017-03-08T12:38:38" maxSheetId="21" userName="Andreina" r:id="rId691" minRId="42104" maxRId="42107">
    <sheetIdMap count="15">
      <sheetId val="1"/>
      <sheetId val="2"/>
      <sheetId val="3"/>
      <sheetId val="4"/>
      <sheetId val="5"/>
      <sheetId val="11"/>
      <sheetId val="12"/>
      <sheetId val="13"/>
      <sheetId val="14"/>
      <sheetId val="15"/>
      <sheetId val="16"/>
      <sheetId val="17"/>
      <sheetId val="18"/>
      <sheetId val="19"/>
      <sheetId val="20"/>
    </sheetIdMap>
  </header>
  <header guid="{B4561ABF-4F85-4A7C-9071-259929EB588A}" dateTime="2017-03-08T14:29:01" maxSheetId="21" userName="marlene ramirez" r:id="rId692">
    <sheetIdMap count="15">
      <sheetId val="1"/>
      <sheetId val="2"/>
      <sheetId val="3"/>
      <sheetId val="4"/>
      <sheetId val="5"/>
      <sheetId val="11"/>
      <sheetId val="12"/>
      <sheetId val="13"/>
      <sheetId val="14"/>
      <sheetId val="15"/>
      <sheetId val="16"/>
      <sheetId val="17"/>
      <sheetId val="18"/>
      <sheetId val="19"/>
      <sheetId val="20"/>
    </sheetIdMap>
  </header>
  <header guid="{5FCDEDBA-90FE-4B40-B327-7986E4CE69C6}" dateTime="2017-03-08T14:29:25" maxSheetId="21" userName="marlene ramirez" r:id="rId693">
    <sheetIdMap count="15">
      <sheetId val="1"/>
      <sheetId val="2"/>
      <sheetId val="3"/>
      <sheetId val="4"/>
      <sheetId val="5"/>
      <sheetId val="11"/>
      <sheetId val="12"/>
      <sheetId val="13"/>
      <sheetId val="14"/>
      <sheetId val="15"/>
      <sheetId val="16"/>
      <sheetId val="17"/>
      <sheetId val="18"/>
      <sheetId val="19"/>
      <sheetId val="20"/>
    </sheetIdMap>
  </header>
  <header guid="{F04EF203-A756-4EAA-A80C-1EB52090C826}" dateTime="2017-03-08T14:29:42" maxSheetId="21" userName="marlene ramirez" r:id="rId694">
    <sheetIdMap count="15">
      <sheetId val="1"/>
      <sheetId val="2"/>
      <sheetId val="3"/>
      <sheetId val="4"/>
      <sheetId val="5"/>
      <sheetId val="11"/>
      <sheetId val="12"/>
      <sheetId val="13"/>
      <sheetId val="14"/>
      <sheetId val="15"/>
      <sheetId val="16"/>
      <sheetId val="17"/>
      <sheetId val="18"/>
      <sheetId val="19"/>
      <sheetId val="20"/>
    </sheetIdMap>
  </header>
  <header guid="{8563F2E7-B16D-4359-9898-6747E0D7BDE6}" dateTime="2017-03-08T14:53:14" maxSheetId="21" userName="marlene ramirez" r:id="rId695" minRId="42108" maxRId="42113">
    <sheetIdMap count="15">
      <sheetId val="1"/>
      <sheetId val="2"/>
      <sheetId val="3"/>
      <sheetId val="4"/>
      <sheetId val="5"/>
      <sheetId val="11"/>
      <sheetId val="12"/>
      <sheetId val="13"/>
      <sheetId val="14"/>
      <sheetId val="15"/>
      <sheetId val="16"/>
      <sheetId val="17"/>
      <sheetId val="18"/>
      <sheetId val="19"/>
      <sheetId val="20"/>
    </sheetIdMap>
  </header>
  <header guid="{3CB8709B-DE88-44C2-B731-6377B629B557}" dateTime="2017-03-08T14:59:46" maxSheetId="21" userName="Andreina" r:id="rId696" minRId="42114" maxRId="42116">
    <sheetIdMap count="15">
      <sheetId val="1"/>
      <sheetId val="2"/>
      <sheetId val="3"/>
      <sheetId val="4"/>
      <sheetId val="5"/>
      <sheetId val="11"/>
      <sheetId val="12"/>
      <sheetId val="13"/>
      <sheetId val="14"/>
      <sheetId val="15"/>
      <sheetId val="16"/>
      <sheetId val="17"/>
      <sheetId val="18"/>
      <sheetId val="19"/>
      <sheetId val="20"/>
    </sheetIdMap>
  </header>
  <header guid="{6032B344-3992-47D2-B52E-0F0AC19B5634}" dateTime="2017-03-08T16:03:45" maxSheetId="21" userName="marlene ramirez" r:id="rId697" minRId="42117">
    <sheetIdMap count="15">
      <sheetId val="1"/>
      <sheetId val="2"/>
      <sheetId val="3"/>
      <sheetId val="4"/>
      <sheetId val="5"/>
      <sheetId val="11"/>
      <sheetId val="12"/>
      <sheetId val="13"/>
      <sheetId val="14"/>
      <sheetId val="15"/>
      <sheetId val="16"/>
      <sheetId val="17"/>
      <sheetId val="18"/>
      <sheetId val="19"/>
      <sheetId val="20"/>
    </sheetIdMap>
  </header>
  <header guid="{8AC32286-51A2-44FD-A51F-037771787D66}" dateTime="2017-03-08T16:04:13" maxSheetId="21" userName="marlene ramirez" r:id="rId698">
    <sheetIdMap count="15">
      <sheetId val="1"/>
      <sheetId val="2"/>
      <sheetId val="3"/>
      <sheetId val="4"/>
      <sheetId val="5"/>
      <sheetId val="11"/>
      <sheetId val="12"/>
      <sheetId val="13"/>
      <sheetId val="14"/>
      <sheetId val="15"/>
      <sheetId val="16"/>
      <sheetId val="17"/>
      <sheetId val="18"/>
      <sheetId val="19"/>
      <sheetId val="20"/>
    </sheetIdMap>
  </header>
  <header guid="{48CD0092-1A21-458B-B576-400EDBED36B5}" dateTime="2017-03-08T16:33:24" maxSheetId="21" userName="marlene ramirez" r:id="rId699" minRId="42118" maxRId="42137">
    <sheetIdMap count="15">
      <sheetId val="1"/>
      <sheetId val="2"/>
      <sheetId val="3"/>
      <sheetId val="4"/>
      <sheetId val="5"/>
      <sheetId val="11"/>
      <sheetId val="12"/>
      <sheetId val="13"/>
      <sheetId val="14"/>
      <sheetId val="15"/>
      <sheetId val="16"/>
      <sheetId val="17"/>
      <sheetId val="18"/>
      <sheetId val="19"/>
      <sheetId val="20"/>
    </sheetIdMap>
  </header>
  <header guid="{FA6C1EA7-943B-4021-BDBB-B593B9B27240}" dateTime="2017-03-08T16:33:32" maxSheetId="21" userName="marlene ramirez" r:id="rId700">
    <sheetIdMap count="15">
      <sheetId val="1"/>
      <sheetId val="2"/>
      <sheetId val="3"/>
      <sheetId val="4"/>
      <sheetId val="5"/>
      <sheetId val="11"/>
      <sheetId val="12"/>
      <sheetId val="13"/>
      <sheetId val="14"/>
      <sheetId val="15"/>
      <sheetId val="16"/>
      <sheetId val="17"/>
      <sheetId val="18"/>
      <sheetId val="19"/>
      <sheetId val="20"/>
    </sheetIdMap>
  </header>
  <header guid="{B2B31ED1-000E-459B-AB26-D486DAC1A2F9}" dateTime="2017-03-08T16:44:42" maxSheetId="21" userName="marlene ramirez" r:id="rId701">
    <sheetIdMap count="15">
      <sheetId val="1"/>
      <sheetId val="2"/>
      <sheetId val="3"/>
      <sheetId val="4"/>
      <sheetId val="5"/>
      <sheetId val="11"/>
      <sheetId val="12"/>
      <sheetId val="13"/>
      <sheetId val="14"/>
      <sheetId val="15"/>
      <sheetId val="16"/>
      <sheetId val="17"/>
      <sheetId val="18"/>
      <sheetId val="19"/>
      <sheetId val="20"/>
    </sheetIdMap>
  </header>
  <header guid="{AB1F8973-A21F-434F-9371-34E27FAD6C50}" dateTime="2017-03-08T16:44:49" maxSheetId="21" userName="marlene ramirez" r:id="rId702">
    <sheetIdMap count="15">
      <sheetId val="1"/>
      <sheetId val="2"/>
      <sheetId val="3"/>
      <sheetId val="4"/>
      <sheetId val="5"/>
      <sheetId val="11"/>
      <sheetId val="12"/>
      <sheetId val="13"/>
      <sheetId val="14"/>
      <sheetId val="15"/>
      <sheetId val="16"/>
      <sheetId val="17"/>
      <sheetId val="18"/>
      <sheetId val="19"/>
      <sheetId val="20"/>
    </sheetIdMap>
  </header>
  <header guid="{C31168EE-2E03-4491-A03A-61C46F4A0271}" dateTime="2017-03-08T16:53:38" maxSheetId="21" userName="Andreina" r:id="rId703">
    <sheetIdMap count="15">
      <sheetId val="1"/>
      <sheetId val="2"/>
      <sheetId val="3"/>
      <sheetId val="4"/>
      <sheetId val="5"/>
      <sheetId val="11"/>
      <sheetId val="12"/>
      <sheetId val="13"/>
      <sheetId val="14"/>
      <sheetId val="15"/>
      <sheetId val="16"/>
      <sheetId val="17"/>
      <sheetId val="18"/>
      <sheetId val="19"/>
      <sheetId val="20"/>
    </sheetIdMap>
  </header>
  <header guid="{30C03E7B-9D33-4D7E-9345-751FFD70A112}" dateTime="2017-03-09T14:22:17" maxSheetId="21" userName="marlene ramirez" r:id="rId704">
    <sheetIdMap count="15">
      <sheetId val="1"/>
      <sheetId val="2"/>
      <sheetId val="3"/>
      <sheetId val="4"/>
      <sheetId val="5"/>
      <sheetId val="11"/>
      <sheetId val="12"/>
      <sheetId val="13"/>
      <sheetId val="14"/>
      <sheetId val="15"/>
      <sheetId val="16"/>
      <sheetId val="17"/>
      <sheetId val="18"/>
      <sheetId val="19"/>
      <sheetId val="20"/>
    </sheetIdMap>
  </header>
  <header guid="{0D341598-498C-4C72-A46C-5C9E99480160}" dateTime="2017-03-09T14:26:29" maxSheetId="21" userName="marlene ramirez" r:id="rId705" minRId="42138" maxRId="42142">
    <sheetIdMap count="15">
      <sheetId val="1"/>
      <sheetId val="2"/>
      <sheetId val="3"/>
      <sheetId val="4"/>
      <sheetId val="5"/>
      <sheetId val="11"/>
      <sheetId val="12"/>
      <sheetId val="13"/>
      <sheetId val="14"/>
      <sheetId val="15"/>
      <sheetId val="16"/>
      <sheetId val="17"/>
      <sheetId val="18"/>
      <sheetId val="19"/>
      <sheetId val="20"/>
    </sheetIdMap>
  </header>
  <header guid="{6F820E9D-B8B7-46D4-8B7B-940814E3FC02}" dateTime="2017-03-09T14:26:47" maxSheetId="21" userName="marlene ramirez" r:id="rId706">
    <sheetIdMap count="15">
      <sheetId val="1"/>
      <sheetId val="2"/>
      <sheetId val="3"/>
      <sheetId val="4"/>
      <sheetId val="5"/>
      <sheetId val="11"/>
      <sheetId val="12"/>
      <sheetId val="13"/>
      <sheetId val="14"/>
      <sheetId val="15"/>
      <sheetId val="16"/>
      <sheetId val="17"/>
      <sheetId val="18"/>
      <sheetId val="19"/>
      <sheetId val="20"/>
    </sheetIdMap>
  </header>
  <header guid="{E87AAEFA-3DEC-45AE-8909-318A76F44BE8}" dateTime="2017-03-09T14:31:54" maxSheetId="21" userName="marlene ramirez" r:id="rId707">
    <sheetIdMap count="15">
      <sheetId val="1"/>
      <sheetId val="2"/>
      <sheetId val="3"/>
      <sheetId val="4"/>
      <sheetId val="5"/>
      <sheetId val="11"/>
      <sheetId val="12"/>
      <sheetId val="13"/>
      <sheetId val="14"/>
      <sheetId val="15"/>
      <sheetId val="16"/>
      <sheetId val="17"/>
      <sheetId val="18"/>
      <sheetId val="19"/>
      <sheetId val="20"/>
    </sheetIdMap>
  </header>
  <header guid="{D442414E-F967-4906-A71C-D80D8D38AC54}" dateTime="2017-03-09T15:20:45" maxSheetId="21" userName="marlene ramirez" r:id="rId708" minRId="42143" maxRId="42149">
    <sheetIdMap count="15">
      <sheetId val="1"/>
      <sheetId val="2"/>
      <sheetId val="3"/>
      <sheetId val="4"/>
      <sheetId val="5"/>
      <sheetId val="11"/>
      <sheetId val="12"/>
      <sheetId val="13"/>
      <sheetId val="14"/>
      <sheetId val="15"/>
      <sheetId val="16"/>
      <sheetId val="17"/>
      <sheetId val="18"/>
      <sheetId val="19"/>
      <sheetId val="20"/>
    </sheetIdMap>
  </header>
  <header guid="{7FE68879-EFC4-48E1-906B-87951E1D202F}" dateTime="2017-03-09T15:20:55" maxSheetId="21" userName="marlene ramirez" r:id="rId709">
    <sheetIdMap count="15">
      <sheetId val="1"/>
      <sheetId val="2"/>
      <sheetId val="3"/>
      <sheetId val="4"/>
      <sheetId val="5"/>
      <sheetId val="11"/>
      <sheetId val="12"/>
      <sheetId val="13"/>
      <sheetId val="14"/>
      <sheetId val="15"/>
      <sheetId val="16"/>
      <sheetId val="17"/>
      <sheetId val="18"/>
      <sheetId val="19"/>
      <sheetId val="20"/>
    </sheetIdMap>
  </header>
  <header guid="{881A052C-1D6E-4320-9669-335853256389}" dateTime="2017-03-09T15:24:47" maxSheetId="21" userName="marlene ramirez" r:id="rId710">
    <sheetIdMap count="15">
      <sheetId val="1"/>
      <sheetId val="2"/>
      <sheetId val="3"/>
      <sheetId val="4"/>
      <sheetId val="5"/>
      <sheetId val="11"/>
      <sheetId val="12"/>
      <sheetId val="13"/>
      <sheetId val="14"/>
      <sheetId val="15"/>
      <sheetId val="16"/>
      <sheetId val="17"/>
      <sheetId val="18"/>
      <sheetId val="19"/>
      <sheetId val="20"/>
    </sheetIdMap>
  </header>
  <header guid="{CEB06788-842E-4E4F-9F0E-916761CCAA4C}" dateTime="2017-03-10T16:22:34" maxSheetId="21" userName="marlene ramirez" r:id="rId711">
    <sheetIdMap count="15">
      <sheetId val="1"/>
      <sheetId val="2"/>
      <sheetId val="3"/>
      <sheetId val="4"/>
      <sheetId val="5"/>
      <sheetId val="11"/>
      <sheetId val="12"/>
      <sheetId val="13"/>
      <sheetId val="14"/>
      <sheetId val="15"/>
      <sheetId val="16"/>
      <sheetId val="17"/>
      <sheetId val="18"/>
      <sheetId val="19"/>
      <sheetId val="20"/>
    </sheetIdMap>
  </header>
  <header guid="{71E31578-508C-4AAA-91EF-E6FC27385941}" dateTime="2017-03-13T14:28:08" maxSheetId="21" userName="marlene ramirez" r:id="rId712" minRId="42150" maxRId="42153">
    <sheetIdMap count="15">
      <sheetId val="1"/>
      <sheetId val="2"/>
      <sheetId val="3"/>
      <sheetId val="4"/>
      <sheetId val="5"/>
      <sheetId val="11"/>
      <sheetId val="12"/>
      <sheetId val="13"/>
      <sheetId val="14"/>
      <sheetId val="15"/>
      <sheetId val="16"/>
      <sheetId val="17"/>
      <sheetId val="18"/>
      <sheetId val="19"/>
      <sheetId val="20"/>
    </sheetIdMap>
  </header>
  <header guid="{285C7BA5-26F0-4817-8618-AF5637B4BB4D}" dateTime="2017-03-13T14:28:16" maxSheetId="21" userName="marlene ramirez" r:id="rId713" minRId="42154" maxRId="42155">
    <sheetIdMap count="15">
      <sheetId val="1"/>
      <sheetId val="2"/>
      <sheetId val="3"/>
      <sheetId val="4"/>
      <sheetId val="5"/>
      <sheetId val="11"/>
      <sheetId val="12"/>
      <sheetId val="13"/>
      <sheetId val="14"/>
      <sheetId val="15"/>
      <sheetId val="16"/>
      <sheetId val="17"/>
      <sheetId val="18"/>
      <sheetId val="19"/>
      <sheetId val="20"/>
    </sheetIdMap>
  </header>
  <header guid="{D1FC50A3-E243-4379-9FFC-EF79462B0D05}" dateTime="2017-03-13T14:29:44" maxSheetId="21" userName="marlene ramirez" r:id="rId714">
    <sheetIdMap count="15">
      <sheetId val="1"/>
      <sheetId val="2"/>
      <sheetId val="3"/>
      <sheetId val="4"/>
      <sheetId val="5"/>
      <sheetId val="11"/>
      <sheetId val="12"/>
      <sheetId val="13"/>
      <sheetId val="14"/>
      <sheetId val="15"/>
      <sheetId val="16"/>
      <sheetId val="17"/>
      <sheetId val="18"/>
      <sheetId val="19"/>
      <sheetId val="20"/>
    </sheetIdMap>
  </header>
  <header guid="{2F3F9FB5-95C5-4721-9561-8BEFD84F7F1C}" dateTime="2017-03-13T14:53:00" maxSheetId="21" userName="marlene ramirez" r:id="rId715" minRId="42156" maxRId="42159">
    <sheetIdMap count="15">
      <sheetId val="1"/>
      <sheetId val="2"/>
      <sheetId val="3"/>
      <sheetId val="4"/>
      <sheetId val="5"/>
      <sheetId val="11"/>
      <sheetId val="12"/>
      <sheetId val="13"/>
      <sheetId val="14"/>
      <sheetId val="15"/>
      <sheetId val="16"/>
      <sheetId val="17"/>
      <sheetId val="18"/>
      <sheetId val="19"/>
      <sheetId val="20"/>
    </sheetIdMap>
  </header>
  <header guid="{4B91F185-6A81-45F1-A113-6F192265FF48}" dateTime="2017-03-13T14:53:10" maxSheetId="21" userName="marlene ramirez" r:id="rId716">
    <sheetIdMap count="15">
      <sheetId val="1"/>
      <sheetId val="2"/>
      <sheetId val="3"/>
      <sheetId val="4"/>
      <sheetId val="5"/>
      <sheetId val="11"/>
      <sheetId val="12"/>
      <sheetId val="13"/>
      <sheetId val="14"/>
      <sheetId val="15"/>
      <sheetId val="16"/>
      <sheetId val="17"/>
      <sheetId val="18"/>
      <sheetId val="19"/>
      <sheetId val="20"/>
    </sheetIdMap>
  </header>
  <header guid="{FB44D590-C40E-425C-9311-D1932F2EFBB4}" dateTime="2017-03-13T15:46:38" maxSheetId="21" userName="marlene ramirez" r:id="rId717" minRId="42160" maxRId="42166">
    <sheetIdMap count="15">
      <sheetId val="1"/>
      <sheetId val="2"/>
      <sheetId val="3"/>
      <sheetId val="4"/>
      <sheetId val="5"/>
      <sheetId val="11"/>
      <sheetId val="12"/>
      <sheetId val="13"/>
      <sheetId val="14"/>
      <sheetId val="15"/>
      <sheetId val="16"/>
      <sheetId val="17"/>
      <sheetId val="18"/>
      <sheetId val="19"/>
      <sheetId val="20"/>
    </sheetIdMap>
  </header>
  <header guid="{58D44D4E-2AD2-4139-A9DB-F8B744DC240E}" dateTime="2017-03-13T15:54:59" maxSheetId="21" userName="marlene ramirez" r:id="rId718">
    <sheetIdMap count="15">
      <sheetId val="1"/>
      <sheetId val="2"/>
      <sheetId val="3"/>
      <sheetId val="4"/>
      <sheetId val="5"/>
      <sheetId val="11"/>
      <sheetId val="12"/>
      <sheetId val="13"/>
      <sheetId val="14"/>
      <sheetId val="15"/>
      <sheetId val="16"/>
      <sheetId val="17"/>
      <sheetId val="18"/>
      <sheetId val="19"/>
      <sheetId val="20"/>
    </sheetIdMap>
  </header>
  <header guid="{EDA62177-091E-4EA1-A86C-D6D3F841C577}" dateTime="2017-03-13T15:55:07" maxSheetId="21" userName="marlene ramirez" r:id="rId719">
    <sheetIdMap count="15">
      <sheetId val="1"/>
      <sheetId val="2"/>
      <sheetId val="3"/>
      <sheetId val="4"/>
      <sheetId val="5"/>
      <sheetId val="11"/>
      <sheetId val="12"/>
      <sheetId val="13"/>
      <sheetId val="14"/>
      <sheetId val="15"/>
      <sheetId val="16"/>
      <sheetId val="17"/>
      <sheetId val="18"/>
      <sheetId val="19"/>
      <sheetId val="20"/>
    </sheetIdMap>
  </header>
  <header guid="{FD510C19-B399-4811-84C1-328105012321}" dateTime="2017-03-13T16:23:01" maxSheetId="21" userName="marlene ramirez" r:id="rId720">
    <sheetIdMap count="15">
      <sheetId val="1"/>
      <sheetId val="2"/>
      <sheetId val="3"/>
      <sheetId val="4"/>
      <sheetId val="5"/>
      <sheetId val="11"/>
      <sheetId val="12"/>
      <sheetId val="13"/>
      <sheetId val="14"/>
      <sheetId val="15"/>
      <sheetId val="16"/>
      <sheetId val="17"/>
      <sheetId val="18"/>
      <sheetId val="19"/>
      <sheetId val="20"/>
    </sheetIdMap>
  </header>
  <header guid="{F70822D7-AC0D-4AA9-9C6B-98BC33893AFA}" dateTime="2017-03-14T11:23:42" maxSheetId="21" userName="marlene ramirez" r:id="rId721">
    <sheetIdMap count="15">
      <sheetId val="1"/>
      <sheetId val="2"/>
      <sheetId val="3"/>
      <sheetId val="4"/>
      <sheetId val="5"/>
      <sheetId val="11"/>
      <sheetId val="12"/>
      <sheetId val="13"/>
      <sheetId val="14"/>
      <sheetId val="15"/>
      <sheetId val="16"/>
      <sheetId val="17"/>
      <sheetId val="18"/>
      <sheetId val="19"/>
      <sheetId val="20"/>
    </sheetIdMap>
  </header>
  <header guid="{AF18DA7B-7769-4E2E-A9EE-A49AD755C730}" dateTime="2017-03-14T11:24:01" maxSheetId="21" userName="marlene ramirez" r:id="rId722">
    <sheetIdMap count="15">
      <sheetId val="1"/>
      <sheetId val="2"/>
      <sheetId val="3"/>
      <sheetId val="4"/>
      <sheetId val="5"/>
      <sheetId val="11"/>
      <sheetId val="12"/>
      <sheetId val="13"/>
      <sheetId val="14"/>
      <sheetId val="15"/>
      <sheetId val="16"/>
      <sheetId val="17"/>
      <sheetId val="18"/>
      <sheetId val="19"/>
      <sheetId val="20"/>
    </sheetIdMap>
  </header>
  <header guid="{315F82C0-B1D5-4EDF-AE0E-FB56B3830F34}" dateTime="2017-03-14T14:01:57" maxSheetId="21" userName="marlene ramirez" r:id="rId723">
    <sheetIdMap count="15">
      <sheetId val="1"/>
      <sheetId val="2"/>
      <sheetId val="3"/>
      <sheetId val="4"/>
      <sheetId val="5"/>
      <sheetId val="11"/>
      <sheetId val="12"/>
      <sheetId val="13"/>
      <sheetId val="14"/>
      <sheetId val="15"/>
      <sheetId val="16"/>
      <sheetId val="17"/>
      <sheetId val="18"/>
      <sheetId val="19"/>
      <sheetId val="20"/>
    </sheetIdMap>
  </header>
  <header guid="{0A9199E5-30E2-4F9B-8E57-562B32A4FA82}" dateTime="2017-03-15T10:12:25" maxSheetId="21" userName="marlene ramirez" r:id="rId724" minRId="42167" maxRId="42171">
    <sheetIdMap count="15">
      <sheetId val="1"/>
      <sheetId val="2"/>
      <sheetId val="3"/>
      <sheetId val="4"/>
      <sheetId val="5"/>
      <sheetId val="11"/>
      <sheetId val="12"/>
      <sheetId val="13"/>
      <sheetId val="14"/>
      <sheetId val="15"/>
      <sheetId val="16"/>
      <sheetId val="17"/>
      <sheetId val="18"/>
      <sheetId val="19"/>
      <sheetId val="20"/>
    </sheetIdMap>
  </header>
  <header guid="{B1A3086C-403E-4A36-ABFF-937E4C03020D}" dateTime="2017-03-15T11:59:16" maxSheetId="21" userName="marlene ramirez" r:id="rId725">
    <sheetIdMap count="15">
      <sheetId val="1"/>
      <sheetId val="2"/>
      <sheetId val="3"/>
      <sheetId val="4"/>
      <sheetId val="5"/>
      <sheetId val="11"/>
      <sheetId val="12"/>
      <sheetId val="13"/>
      <sheetId val="14"/>
      <sheetId val="15"/>
      <sheetId val="16"/>
      <sheetId val="17"/>
      <sheetId val="18"/>
      <sheetId val="19"/>
      <sheetId val="20"/>
    </sheetIdMap>
  </header>
  <header guid="{2562ECBF-FC81-4921-938C-ACF8A25EFFB3}" dateTime="2017-03-15T16:10:41" maxSheetId="21" userName="marlene ramirez" r:id="rId726">
    <sheetIdMap count="15">
      <sheetId val="1"/>
      <sheetId val="2"/>
      <sheetId val="3"/>
      <sheetId val="4"/>
      <sheetId val="5"/>
      <sheetId val="11"/>
      <sheetId val="12"/>
      <sheetId val="13"/>
      <sheetId val="14"/>
      <sheetId val="15"/>
      <sheetId val="16"/>
      <sheetId val="17"/>
      <sheetId val="18"/>
      <sheetId val="19"/>
      <sheetId val="20"/>
    </sheetIdMap>
  </header>
  <header guid="{3D086576-F5DF-4990-8C64-E995BCD40D60}" dateTime="2017-03-16T10:19:17" maxSheetId="21" userName="marlene ramirez" r:id="rId727">
    <sheetIdMap count="15">
      <sheetId val="1"/>
      <sheetId val="2"/>
      <sheetId val="3"/>
      <sheetId val="4"/>
      <sheetId val="5"/>
      <sheetId val="11"/>
      <sheetId val="12"/>
      <sheetId val="13"/>
      <sheetId val="14"/>
      <sheetId val="15"/>
      <sheetId val="16"/>
      <sheetId val="17"/>
      <sheetId val="18"/>
      <sheetId val="19"/>
      <sheetId val="20"/>
    </sheetIdMap>
  </header>
  <header guid="{CC2AE2F6-7DEB-45DE-BC48-C268418EDD54}" dateTime="2017-03-16T10:19:25" maxSheetId="21" userName="marlene ramirez" r:id="rId728">
    <sheetIdMap count="15">
      <sheetId val="1"/>
      <sheetId val="2"/>
      <sheetId val="3"/>
      <sheetId val="4"/>
      <sheetId val="5"/>
      <sheetId val="11"/>
      <sheetId val="12"/>
      <sheetId val="13"/>
      <sheetId val="14"/>
      <sheetId val="15"/>
      <sheetId val="16"/>
      <sheetId val="17"/>
      <sheetId val="18"/>
      <sheetId val="19"/>
      <sheetId val="20"/>
    </sheetIdMap>
  </header>
  <header guid="{E39982FA-DAB3-49EE-85E7-0091492A4F7E}" dateTime="2017-03-16T15:42:14" maxSheetId="21" userName="marlene ramirez" r:id="rId729" minRId="42172" maxRId="42179">
    <sheetIdMap count="15">
      <sheetId val="1"/>
      <sheetId val="2"/>
      <sheetId val="3"/>
      <sheetId val="4"/>
      <sheetId val="5"/>
      <sheetId val="11"/>
      <sheetId val="12"/>
      <sheetId val="13"/>
      <sheetId val="14"/>
      <sheetId val="15"/>
      <sheetId val="16"/>
      <sheetId val="17"/>
      <sheetId val="18"/>
      <sheetId val="19"/>
      <sheetId val="20"/>
    </sheetIdMap>
  </header>
  <header guid="{99378F99-E464-4508-BDAD-7E0C650C6461}" dateTime="2017-03-16T15:42:39" maxSheetId="21" userName="marlene ramirez" r:id="rId730" minRId="42180" maxRId="42181">
    <sheetIdMap count="15">
      <sheetId val="1"/>
      <sheetId val="2"/>
      <sheetId val="3"/>
      <sheetId val="4"/>
      <sheetId val="5"/>
      <sheetId val="11"/>
      <sheetId val="12"/>
      <sheetId val="13"/>
      <sheetId val="14"/>
      <sheetId val="15"/>
      <sheetId val="16"/>
      <sheetId val="17"/>
      <sheetId val="18"/>
      <sheetId val="19"/>
      <sheetId val="20"/>
    </sheetIdMap>
  </header>
  <header guid="{F6A5A8A4-587B-45F6-A16B-FDE5A36FB9AB}" dateTime="2017-03-16T15:42:43" maxSheetId="21" userName="marlene ramirez" r:id="rId731">
    <sheetIdMap count="15">
      <sheetId val="1"/>
      <sheetId val="2"/>
      <sheetId val="3"/>
      <sheetId val="4"/>
      <sheetId val="5"/>
      <sheetId val="11"/>
      <sheetId val="12"/>
      <sheetId val="13"/>
      <sheetId val="14"/>
      <sheetId val="15"/>
      <sheetId val="16"/>
      <sheetId val="17"/>
      <sheetId val="18"/>
      <sheetId val="19"/>
      <sheetId val="20"/>
    </sheetIdMap>
  </header>
  <header guid="{DF228962-0704-4524-A344-99726D0B7676}" dateTime="2017-03-16T15:43:15" maxSheetId="21" userName="marlene ramirez" r:id="rId732">
    <sheetIdMap count="15">
      <sheetId val="1"/>
      <sheetId val="2"/>
      <sheetId val="3"/>
      <sheetId val="4"/>
      <sheetId val="5"/>
      <sheetId val="11"/>
      <sheetId val="12"/>
      <sheetId val="13"/>
      <sheetId val="14"/>
      <sheetId val="15"/>
      <sheetId val="16"/>
      <sheetId val="17"/>
      <sheetId val="18"/>
      <sheetId val="19"/>
      <sheetId val="20"/>
    </sheetIdMap>
  </header>
  <header guid="{2246FB94-3A5B-4CFE-9B2A-8D06E7559285}" dateTime="2017-03-17T12:49:45" maxSheetId="21" userName="Andreina" r:id="rId733" minRId="42182" maxRId="42184">
    <sheetIdMap count="15">
      <sheetId val="1"/>
      <sheetId val="2"/>
      <sheetId val="3"/>
      <sheetId val="4"/>
      <sheetId val="5"/>
      <sheetId val="11"/>
      <sheetId val="12"/>
      <sheetId val="13"/>
      <sheetId val="14"/>
      <sheetId val="15"/>
      <sheetId val="16"/>
      <sheetId val="17"/>
      <sheetId val="18"/>
      <sheetId val="19"/>
      <sheetId val="20"/>
    </sheetIdMap>
  </header>
  <header guid="{C1F4CB1A-163F-4800-9F5E-3F0BF623341A}" dateTime="2017-03-17T12:57:39" maxSheetId="21" userName="Andreina" r:id="rId734" minRId="42185" maxRId="42187">
    <sheetIdMap count="15">
      <sheetId val="1"/>
      <sheetId val="2"/>
      <sheetId val="3"/>
      <sheetId val="4"/>
      <sheetId val="5"/>
      <sheetId val="11"/>
      <sheetId val="12"/>
      <sheetId val="13"/>
      <sheetId val="14"/>
      <sheetId val="15"/>
      <sheetId val="16"/>
      <sheetId val="17"/>
      <sheetId val="18"/>
      <sheetId val="19"/>
      <sheetId val="20"/>
    </sheetIdMap>
  </header>
  <header guid="{436AA1AA-3D07-4A71-A844-67977350FC72}" dateTime="2017-03-17T14:51:44" maxSheetId="21" userName="Andreina" r:id="rId735" minRId="42188">
    <sheetIdMap count="15">
      <sheetId val="1"/>
      <sheetId val="2"/>
      <sheetId val="3"/>
      <sheetId val="4"/>
      <sheetId val="5"/>
      <sheetId val="11"/>
      <sheetId val="12"/>
      <sheetId val="13"/>
      <sheetId val="14"/>
      <sheetId val="15"/>
      <sheetId val="16"/>
      <sheetId val="17"/>
      <sheetId val="18"/>
      <sheetId val="19"/>
      <sheetId val="20"/>
    </sheetIdMap>
  </header>
  <header guid="{FA0F7715-B222-4454-8888-7B36997A7E76}" dateTime="2017-03-17T15:58:02" maxSheetId="21" userName="marlene ramirez" r:id="rId736" minRId="42189" maxRId="42193">
    <sheetIdMap count="15">
      <sheetId val="1"/>
      <sheetId val="2"/>
      <sheetId val="3"/>
      <sheetId val="4"/>
      <sheetId val="5"/>
      <sheetId val="11"/>
      <sheetId val="12"/>
      <sheetId val="13"/>
      <sheetId val="14"/>
      <sheetId val="15"/>
      <sheetId val="16"/>
      <sheetId val="17"/>
      <sheetId val="18"/>
      <sheetId val="19"/>
      <sheetId val="20"/>
    </sheetIdMap>
  </header>
  <header guid="{BE07F57B-4258-4228-828D-DE12D9321731}" dateTime="2017-03-17T15:58:08" maxSheetId="21" userName="marlene ramirez" r:id="rId737">
    <sheetIdMap count="15">
      <sheetId val="1"/>
      <sheetId val="2"/>
      <sheetId val="3"/>
      <sheetId val="4"/>
      <sheetId val="5"/>
      <sheetId val="11"/>
      <sheetId val="12"/>
      <sheetId val="13"/>
      <sheetId val="14"/>
      <sheetId val="15"/>
      <sheetId val="16"/>
      <sheetId val="17"/>
      <sheetId val="18"/>
      <sheetId val="19"/>
      <sheetId val="20"/>
    </sheetIdMap>
  </header>
  <header guid="{3F06E62B-A8ED-44CA-9674-F20D1362541B}" dateTime="2017-03-17T15:58:21" maxSheetId="21" userName="marlene ramirez" r:id="rId738" minRId="42194">
    <sheetIdMap count="15">
      <sheetId val="1"/>
      <sheetId val="2"/>
      <sheetId val="3"/>
      <sheetId val="4"/>
      <sheetId val="5"/>
      <sheetId val="11"/>
      <sheetId val="12"/>
      <sheetId val="13"/>
      <sheetId val="14"/>
      <sheetId val="15"/>
      <sheetId val="16"/>
      <sheetId val="17"/>
      <sheetId val="18"/>
      <sheetId val="19"/>
      <sheetId val="20"/>
    </sheetIdMap>
  </header>
  <header guid="{64C77240-DA60-42E6-9914-FF1E019939F7}" dateTime="2017-03-17T15:58:28" maxSheetId="21" userName="marlene ramirez" r:id="rId739">
    <sheetIdMap count="15">
      <sheetId val="1"/>
      <sheetId val="2"/>
      <sheetId val="3"/>
      <sheetId val="4"/>
      <sheetId val="5"/>
      <sheetId val="11"/>
      <sheetId val="12"/>
      <sheetId val="13"/>
      <sheetId val="14"/>
      <sheetId val="15"/>
      <sheetId val="16"/>
      <sheetId val="17"/>
      <sheetId val="18"/>
      <sheetId val="19"/>
      <sheetId val="20"/>
    </sheetIdMap>
  </header>
  <header guid="{E8123FD0-B8E9-4C51-9AAF-90E42A398459}" dateTime="2017-03-20T10:48:31" maxSheetId="21" userName="Andreina" r:id="rId740" minRId="42195" maxRId="42199">
    <sheetIdMap count="15">
      <sheetId val="1"/>
      <sheetId val="2"/>
      <sheetId val="3"/>
      <sheetId val="4"/>
      <sheetId val="5"/>
      <sheetId val="11"/>
      <sheetId val="12"/>
      <sheetId val="13"/>
      <sheetId val="14"/>
      <sheetId val="15"/>
      <sheetId val="16"/>
      <sheetId val="17"/>
      <sheetId val="18"/>
      <sheetId val="19"/>
      <sheetId val="20"/>
    </sheetIdMap>
  </header>
  <header guid="{B30F1C2E-0E60-4373-8A0D-02867724F479}" dateTime="2017-03-20T12:26:21" maxSheetId="21" userName="Andreina" r:id="rId741" minRId="42200">
    <sheetIdMap count="15">
      <sheetId val="1"/>
      <sheetId val="2"/>
      <sheetId val="3"/>
      <sheetId val="4"/>
      <sheetId val="5"/>
      <sheetId val="11"/>
      <sheetId val="12"/>
      <sheetId val="13"/>
      <sheetId val="14"/>
      <sheetId val="15"/>
      <sheetId val="16"/>
      <sheetId val="17"/>
      <sheetId val="18"/>
      <sheetId val="19"/>
      <sheetId val="20"/>
    </sheetIdMap>
  </header>
  <header guid="{D09427BF-0897-415F-9B59-FC53A65D2B84}" dateTime="2017-03-21T09:16:40" maxSheetId="21" userName="marlene ramirez" r:id="rId742" minRId="42201" maxRId="42205">
    <sheetIdMap count="15">
      <sheetId val="1"/>
      <sheetId val="2"/>
      <sheetId val="3"/>
      <sheetId val="4"/>
      <sheetId val="5"/>
      <sheetId val="11"/>
      <sheetId val="12"/>
      <sheetId val="13"/>
      <sheetId val="14"/>
      <sheetId val="15"/>
      <sheetId val="16"/>
      <sheetId val="17"/>
      <sheetId val="18"/>
      <sheetId val="19"/>
      <sheetId val="20"/>
    </sheetIdMap>
  </header>
  <header guid="{BAF1521A-865B-4DD7-A98F-A21C3B42771E}" dateTime="2017-03-21T09:17:31" maxSheetId="21" userName="marlene ramirez" r:id="rId743" minRId="42206" maxRId="42208">
    <sheetIdMap count="15">
      <sheetId val="1"/>
      <sheetId val="2"/>
      <sheetId val="3"/>
      <sheetId val="4"/>
      <sheetId val="5"/>
      <sheetId val="11"/>
      <sheetId val="12"/>
      <sheetId val="13"/>
      <sheetId val="14"/>
      <sheetId val="15"/>
      <sheetId val="16"/>
      <sheetId val="17"/>
      <sheetId val="18"/>
      <sheetId val="19"/>
      <sheetId val="20"/>
    </sheetIdMap>
  </header>
  <header guid="{0BD77FF6-B470-411C-9E23-FE1B5DFC0150}" dateTime="2017-03-21T09:17:38" maxSheetId="21" userName="marlene ramirez" r:id="rId744">
    <sheetIdMap count="15">
      <sheetId val="1"/>
      <sheetId val="2"/>
      <sheetId val="3"/>
      <sheetId val="4"/>
      <sheetId val="5"/>
      <sheetId val="11"/>
      <sheetId val="12"/>
      <sheetId val="13"/>
      <sheetId val="14"/>
      <sheetId val="15"/>
      <sheetId val="16"/>
      <sheetId val="17"/>
      <sheetId val="18"/>
      <sheetId val="19"/>
      <sheetId val="20"/>
    </sheetIdMap>
  </header>
  <header guid="{9FBD7820-79AB-4ED8-A4D5-F1F93A64EFBD}" dateTime="2017-03-21T09:17:46" maxSheetId="21" userName="marlene ramirez" r:id="rId745">
    <sheetIdMap count="15">
      <sheetId val="1"/>
      <sheetId val="2"/>
      <sheetId val="3"/>
      <sheetId val="4"/>
      <sheetId val="5"/>
      <sheetId val="11"/>
      <sheetId val="12"/>
      <sheetId val="13"/>
      <sheetId val="14"/>
      <sheetId val="15"/>
      <sheetId val="16"/>
      <sheetId val="17"/>
      <sheetId val="18"/>
      <sheetId val="19"/>
      <sheetId val="20"/>
    </sheetIdMap>
  </header>
  <header guid="{6AF280F1-BB92-4E4C-A546-C1AF91E7438A}" dateTime="2017-03-21T10:50:53" maxSheetId="21" userName="marlene ramirez" r:id="rId746">
    <sheetIdMap count="15">
      <sheetId val="1"/>
      <sheetId val="2"/>
      <sheetId val="3"/>
      <sheetId val="4"/>
      <sheetId val="5"/>
      <sheetId val="11"/>
      <sheetId val="12"/>
      <sheetId val="13"/>
      <sheetId val="14"/>
      <sheetId val="15"/>
      <sheetId val="16"/>
      <sheetId val="17"/>
      <sheetId val="18"/>
      <sheetId val="19"/>
      <sheetId val="20"/>
    </sheetIdMap>
  </header>
  <header guid="{7112E23E-3F0B-432E-95EA-FDB6A5F256E8}" dateTime="2017-03-21T10:51:48" maxSheetId="21" userName="marlene ramirez" r:id="rId747" minRId="42209">
    <sheetIdMap count="15">
      <sheetId val="1"/>
      <sheetId val="2"/>
      <sheetId val="3"/>
      <sheetId val="4"/>
      <sheetId val="5"/>
      <sheetId val="11"/>
      <sheetId val="12"/>
      <sheetId val="13"/>
      <sheetId val="14"/>
      <sheetId val="15"/>
      <sheetId val="16"/>
      <sheetId val="17"/>
      <sheetId val="18"/>
      <sheetId val="19"/>
      <sheetId val="20"/>
    </sheetIdMap>
  </header>
  <header guid="{9E3E441D-A6DC-4555-BD63-10A59D54A323}" dateTime="2017-03-21T10:52:03" maxSheetId="21" userName="marlene ramirez" r:id="rId748" minRId="42210">
    <sheetIdMap count="15">
      <sheetId val="1"/>
      <sheetId val="2"/>
      <sheetId val="3"/>
      <sheetId val="4"/>
      <sheetId val="5"/>
      <sheetId val="11"/>
      <sheetId val="12"/>
      <sheetId val="13"/>
      <sheetId val="14"/>
      <sheetId val="15"/>
      <sheetId val="16"/>
      <sheetId val="17"/>
      <sheetId val="18"/>
      <sheetId val="19"/>
      <sheetId val="20"/>
    </sheetIdMap>
  </header>
  <header guid="{1CE7535F-D1AC-4B1E-88A0-48926CA73908}" dateTime="2017-03-21T10:52:12" maxSheetId="21" userName="marlene ramirez" r:id="rId749">
    <sheetIdMap count="15">
      <sheetId val="1"/>
      <sheetId val="2"/>
      <sheetId val="3"/>
      <sheetId val="4"/>
      <sheetId val="5"/>
      <sheetId val="11"/>
      <sheetId val="12"/>
      <sheetId val="13"/>
      <sheetId val="14"/>
      <sheetId val="15"/>
      <sheetId val="16"/>
      <sheetId val="17"/>
      <sheetId val="18"/>
      <sheetId val="19"/>
      <sheetId val="20"/>
    </sheetIdMap>
  </header>
  <header guid="{6D590B56-75D3-4E4C-9C4D-B98014A3F9E4}" dateTime="2017-03-21T11:23:25" maxSheetId="21" userName="marlene ramirez" r:id="rId750">
    <sheetIdMap count="15">
      <sheetId val="1"/>
      <sheetId val="2"/>
      <sheetId val="3"/>
      <sheetId val="4"/>
      <sheetId val="5"/>
      <sheetId val="11"/>
      <sheetId val="12"/>
      <sheetId val="13"/>
      <sheetId val="14"/>
      <sheetId val="15"/>
      <sheetId val="16"/>
      <sheetId val="17"/>
      <sheetId val="18"/>
      <sheetId val="19"/>
      <sheetId val="20"/>
    </sheetIdMap>
  </header>
  <header guid="{74857210-B2AE-4B2D-B0F3-7167112E0360}" dateTime="2017-03-21T16:00:19" maxSheetId="21" userName="marlene ramirez" r:id="rId751" minRId="42211" maxRId="42217">
    <sheetIdMap count="15">
      <sheetId val="1"/>
      <sheetId val="2"/>
      <sheetId val="3"/>
      <sheetId val="4"/>
      <sheetId val="5"/>
      <sheetId val="11"/>
      <sheetId val="12"/>
      <sheetId val="13"/>
      <sheetId val="14"/>
      <sheetId val="15"/>
      <sheetId val="16"/>
      <sheetId val="17"/>
      <sheetId val="18"/>
      <sheetId val="19"/>
      <sheetId val="20"/>
    </sheetIdMap>
  </header>
  <header guid="{8383861B-002E-4DD9-A4CC-22F86D20CD32}" dateTime="2017-03-21T16:01:02" maxSheetId="21" userName="marlene ramirez" r:id="rId752" minRId="42218" maxRId="42219">
    <sheetIdMap count="15">
      <sheetId val="1"/>
      <sheetId val="2"/>
      <sheetId val="3"/>
      <sheetId val="4"/>
      <sheetId val="5"/>
      <sheetId val="11"/>
      <sheetId val="12"/>
      <sheetId val="13"/>
      <sheetId val="14"/>
      <sheetId val="15"/>
      <sheetId val="16"/>
      <sheetId val="17"/>
      <sheetId val="18"/>
      <sheetId val="19"/>
      <sheetId val="20"/>
    </sheetIdMap>
  </header>
  <header guid="{4523EDBA-78C4-4973-B08C-31B522F2907F}" dateTime="2017-03-21T16:01:10" maxSheetId="21" userName="marlene ramirez" r:id="rId753">
    <sheetIdMap count="15">
      <sheetId val="1"/>
      <sheetId val="2"/>
      <sheetId val="3"/>
      <sheetId val="4"/>
      <sheetId val="5"/>
      <sheetId val="11"/>
      <sheetId val="12"/>
      <sheetId val="13"/>
      <sheetId val="14"/>
      <sheetId val="15"/>
      <sheetId val="16"/>
      <sheetId val="17"/>
      <sheetId val="18"/>
      <sheetId val="19"/>
      <sheetId val="20"/>
    </sheetIdMap>
  </header>
  <header guid="{7EEF3D8E-8B9F-48EF-BA3F-728393617216}" dateTime="2017-03-24T11:47:12" maxSheetId="21" userName="Andreina" r:id="rId754" minRId="42220" maxRId="42238">
    <sheetIdMap count="15">
      <sheetId val="1"/>
      <sheetId val="2"/>
      <sheetId val="3"/>
      <sheetId val="4"/>
      <sheetId val="5"/>
      <sheetId val="11"/>
      <sheetId val="12"/>
      <sheetId val="13"/>
      <sheetId val="14"/>
      <sheetId val="15"/>
      <sheetId val="16"/>
      <sheetId val="17"/>
      <sheetId val="18"/>
      <sheetId val="19"/>
      <sheetId val="20"/>
    </sheetIdMap>
  </header>
  <header guid="{FA14869B-B424-4466-B9C1-25CDF7F36502}" dateTime="2017-03-24T12:25:35" maxSheetId="21" userName="Andreina" r:id="rId755" minRId="42239" maxRId="42244">
    <sheetIdMap count="15">
      <sheetId val="1"/>
      <sheetId val="2"/>
      <sheetId val="3"/>
      <sheetId val="4"/>
      <sheetId val="5"/>
      <sheetId val="11"/>
      <sheetId val="12"/>
      <sheetId val="13"/>
      <sheetId val="14"/>
      <sheetId val="15"/>
      <sheetId val="16"/>
      <sheetId val="17"/>
      <sheetId val="18"/>
      <sheetId val="19"/>
      <sheetId val="20"/>
    </sheetIdMap>
  </header>
  <header guid="{A7E10152-40B3-41FE-9562-420852DF3571}" dateTime="2017-03-24T14:55:56" maxSheetId="21" userName="Andreina" r:id="rId756" minRId="42245" maxRId="42248">
    <sheetIdMap count="15">
      <sheetId val="1"/>
      <sheetId val="2"/>
      <sheetId val="3"/>
      <sheetId val="4"/>
      <sheetId val="5"/>
      <sheetId val="11"/>
      <sheetId val="12"/>
      <sheetId val="13"/>
      <sheetId val="14"/>
      <sheetId val="15"/>
      <sheetId val="16"/>
      <sheetId val="17"/>
      <sheetId val="18"/>
      <sheetId val="19"/>
      <sheetId val="20"/>
    </sheetIdMap>
  </header>
  <header guid="{6C26FB02-6949-4986-9036-FCBDE3530ADE}" dateTime="2017-03-24T14:56:07" maxSheetId="21" userName="Andreina" r:id="rId757" minRId="42249" maxRId="42254">
    <sheetIdMap count="15">
      <sheetId val="1"/>
      <sheetId val="2"/>
      <sheetId val="3"/>
      <sheetId val="4"/>
      <sheetId val="5"/>
      <sheetId val="11"/>
      <sheetId val="12"/>
      <sheetId val="13"/>
      <sheetId val="14"/>
      <sheetId val="15"/>
      <sheetId val="16"/>
      <sheetId val="17"/>
      <sheetId val="18"/>
      <sheetId val="19"/>
      <sheetId val="20"/>
    </sheetIdMap>
  </header>
  <header guid="{D1AF0D5F-8E28-43A6-92AF-EF7E9A3C8D51}" dateTime="2017-03-27T10:39:35" maxSheetId="21" userName="marlene ramirez" r:id="rId758" minRId="42255" maxRId="42257">
    <sheetIdMap count="15">
      <sheetId val="1"/>
      <sheetId val="2"/>
      <sheetId val="3"/>
      <sheetId val="4"/>
      <sheetId val="5"/>
      <sheetId val="11"/>
      <sheetId val="12"/>
      <sheetId val="13"/>
      <sheetId val="14"/>
      <sheetId val="15"/>
      <sheetId val="16"/>
      <sheetId val="17"/>
      <sheetId val="18"/>
      <sheetId val="19"/>
      <sheetId val="20"/>
    </sheetIdMap>
  </header>
  <header guid="{27F86B28-6E7C-485C-BD61-6868801EA032}" dateTime="2017-03-27T10:39:42" maxSheetId="21" userName="marlene ramirez" r:id="rId759">
    <sheetIdMap count="15">
      <sheetId val="1"/>
      <sheetId val="2"/>
      <sheetId val="3"/>
      <sheetId val="4"/>
      <sheetId val="5"/>
      <sheetId val="11"/>
      <sheetId val="12"/>
      <sheetId val="13"/>
      <sheetId val="14"/>
      <sheetId val="15"/>
      <sheetId val="16"/>
      <sheetId val="17"/>
      <sheetId val="18"/>
      <sheetId val="19"/>
      <sheetId val="20"/>
    </sheetIdMap>
  </header>
  <header guid="{15EF8320-01A2-48BC-B0A3-6AAAC3B96480}" dateTime="2017-03-27T10:39:50" maxSheetId="21" userName="marlene ramirez" r:id="rId760">
    <sheetIdMap count="15">
      <sheetId val="1"/>
      <sheetId val="2"/>
      <sheetId val="3"/>
      <sheetId val="4"/>
      <sheetId val="5"/>
      <sheetId val="11"/>
      <sheetId val="12"/>
      <sheetId val="13"/>
      <sheetId val="14"/>
      <sheetId val="15"/>
      <sheetId val="16"/>
      <sheetId val="17"/>
      <sheetId val="18"/>
      <sheetId val="19"/>
      <sheetId val="20"/>
    </sheetIdMap>
  </header>
  <header guid="{B47465AD-780D-4493-AB16-79567F300A2A}" dateTime="2017-03-27T10:40:08" maxSheetId="21" userName="marlene ramirez" r:id="rId761">
    <sheetIdMap count="15">
      <sheetId val="1"/>
      <sheetId val="2"/>
      <sheetId val="3"/>
      <sheetId val="4"/>
      <sheetId val="5"/>
      <sheetId val="11"/>
      <sheetId val="12"/>
      <sheetId val="13"/>
      <sheetId val="14"/>
      <sheetId val="15"/>
      <sheetId val="16"/>
      <sheetId val="17"/>
      <sheetId val="18"/>
      <sheetId val="19"/>
      <sheetId val="20"/>
    </sheetIdMap>
  </header>
  <header guid="{4A572145-868D-45DB-BE6F-32C8582DD05F}" dateTime="2017-03-27T10:54:21" maxSheetId="21" userName="marlene ramirez" r:id="rId762" minRId="42258" maxRId="42262">
    <sheetIdMap count="15">
      <sheetId val="1"/>
      <sheetId val="2"/>
      <sheetId val="3"/>
      <sheetId val="4"/>
      <sheetId val="5"/>
      <sheetId val="11"/>
      <sheetId val="12"/>
      <sheetId val="13"/>
      <sheetId val="14"/>
      <sheetId val="15"/>
      <sheetId val="16"/>
      <sheetId val="17"/>
      <sheetId val="18"/>
      <sheetId val="19"/>
      <sheetId val="20"/>
    </sheetIdMap>
  </header>
  <header guid="{1DDDE2B9-D1C8-4001-BA1C-4C7A834301C0}" dateTime="2017-03-27T10:54:49" maxSheetId="21" userName="marlene ramirez" r:id="rId763">
    <sheetIdMap count="15">
      <sheetId val="1"/>
      <sheetId val="2"/>
      <sheetId val="3"/>
      <sheetId val="4"/>
      <sheetId val="5"/>
      <sheetId val="11"/>
      <sheetId val="12"/>
      <sheetId val="13"/>
      <sheetId val="14"/>
      <sheetId val="15"/>
      <sheetId val="16"/>
      <sheetId val="17"/>
      <sheetId val="18"/>
      <sheetId val="19"/>
      <sheetId val="20"/>
    </sheetIdMap>
  </header>
  <header guid="{62B63C00-8673-40D4-8D34-7D5640185D31}" dateTime="2017-03-27T10:56:31" maxSheetId="21" userName="marlene ramirez" r:id="rId764">
    <sheetIdMap count="15">
      <sheetId val="1"/>
      <sheetId val="2"/>
      <sheetId val="3"/>
      <sheetId val="4"/>
      <sheetId val="5"/>
      <sheetId val="11"/>
      <sheetId val="12"/>
      <sheetId val="13"/>
      <sheetId val="14"/>
      <sheetId val="15"/>
      <sheetId val="16"/>
      <sheetId val="17"/>
      <sheetId val="18"/>
      <sheetId val="19"/>
      <sheetId val="20"/>
    </sheetIdMap>
  </header>
  <header guid="{B28CB203-10B1-4A07-ABB5-71909A1A7701}" dateTime="2017-03-28T08:55:43" maxSheetId="21" userName="marlene ramirez" r:id="rId765" minRId="42263">
    <sheetIdMap count="15">
      <sheetId val="1"/>
      <sheetId val="2"/>
      <sheetId val="3"/>
      <sheetId val="4"/>
      <sheetId val="5"/>
      <sheetId val="11"/>
      <sheetId val="12"/>
      <sheetId val="13"/>
      <sheetId val="14"/>
      <sheetId val="15"/>
      <sheetId val="16"/>
      <sheetId val="17"/>
      <sheetId val="18"/>
      <sheetId val="19"/>
      <sheetId val="20"/>
    </sheetIdMap>
  </header>
  <header guid="{39D930CF-9E88-4C41-98E4-9EEF443B34FA}" dateTime="2017-03-28T08:58:30" maxSheetId="21" userName="Andreina" r:id="rId766" minRId="42264" maxRId="42266">
    <sheetIdMap count="15">
      <sheetId val="1"/>
      <sheetId val="2"/>
      <sheetId val="3"/>
      <sheetId val="4"/>
      <sheetId val="5"/>
      <sheetId val="11"/>
      <sheetId val="12"/>
      <sheetId val="13"/>
      <sheetId val="14"/>
      <sheetId val="15"/>
      <sheetId val="16"/>
      <sheetId val="17"/>
      <sheetId val="18"/>
      <sheetId val="19"/>
      <sheetId val="20"/>
    </sheetIdMap>
  </header>
  <header guid="{85C34722-31DB-462C-8F80-7F51579E32F7}" dateTime="2017-03-28T09:06:44" maxSheetId="21" userName="Andreina" r:id="rId767" minRId="42267">
    <sheetIdMap count="15">
      <sheetId val="1"/>
      <sheetId val="2"/>
      <sheetId val="3"/>
      <sheetId val="4"/>
      <sheetId val="5"/>
      <sheetId val="11"/>
      <sheetId val="12"/>
      <sheetId val="13"/>
      <sheetId val="14"/>
      <sheetId val="15"/>
      <sheetId val="16"/>
      <sheetId val="17"/>
      <sheetId val="18"/>
      <sheetId val="19"/>
      <sheetId val="20"/>
    </sheetIdMap>
  </header>
  <header guid="{74416BB2-02D3-4098-AD93-D2710927AEF6}" dateTime="2017-03-28T12:15:50" maxSheetId="21" userName="marlene ramirez" r:id="rId768">
    <sheetIdMap count="15">
      <sheetId val="1"/>
      <sheetId val="2"/>
      <sheetId val="3"/>
      <sheetId val="4"/>
      <sheetId val="5"/>
      <sheetId val="11"/>
      <sheetId val="12"/>
      <sheetId val="13"/>
      <sheetId val="14"/>
      <sheetId val="15"/>
      <sheetId val="16"/>
      <sheetId val="17"/>
      <sheetId val="18"/>
      <sheetId val="19"/>
      <sheetId val="20"/>
    </sheetIdMap>
  </header>
  <header guid="{B8B2A584-3138-4BC9-876F-B20925A0277D}" dateTime="2017-03-28T12:21:42" maxSheetId="21" userName="marlene ramirez" r:id="rId769">
    <sheetIdMap count="15">
      <sheetId val="1"/>
      <sheetId val="2"/>
      <sheetId val="3"/>
      <sheetId val="4"/>
      <sheetId val="5"/>
      <sheetId val="11"/>
      <sheetId val="12"/>
      <sheetId val="13"/>
      <sheetId val="14"/>
      <sheetId val="15"/>
      <sheetId val="16"/>
      <sheetId val="17"/>
      <sheetId val="18"/>
      <sheetId val="19"/>
      <sheetId val="20"/>
    </sheetIdMap>
  </header>
  <header guid="{C1C7F3E4-C94F-4391-85ED-A092CDB6828A}" dateTime="2017-03-28T12:22:10" maxSheetId="21" userName="marlene ramirez" r:id="rId770">
    <sheetIdMap count="15">
      <sheetId val="1"/>
      <sheetId val="2"/>
      <sheetId val="3"/>
      <sheetId val="4"/>
      <sheetId val="5"/>
      <sheetId val="11"/>
      <sheetId val="12"/>
      <sheetId val="13"/>
      <sheetId val="14"/>
      <sheetId val="15"/>
      <sheetId val="16"/>
      <sheetId val="17"/>
      <sheetId val="18"/>
      <sheetId val="19"/>
      <sheetId val="20"/>
    </sheetIdMap>
  </header>
  <header guid="{41C9A44A-9CC3-4867-AEF4-E43F40515684}" dateTime="2017-03-28T12:22:38" maxSheetId="21" userName="marlene ramirez" r:id="rId771">
    <sheetIdMap count="15">
      <sheetId val="1"/>
      <sheetId val="2"/>
      <sheetId val="3"/>
      <sheetId val="4"/>
      <sheetId val="5"/>
      <sheetId val="11"/>
      <sheetId val="12"/>
      <sheetId val="13"/>
      <sheetId val="14"/>
      <sheetId val="15"/>
      <sheetId val="16"/>
      <sheetId val="17"/>
      <sheetId val="18"/>
      <sheetId val="19"/>
      <sheetId val="20"/>
    </sheetIdMap>
  </header>
  <header guid="{5DB9232E-660A-4D7C-8AD2-C36A802CFF26}" dateTime="2017-03-28T12:28:26" maxSheetId="21" userName="marlene ramirez" r:id="rId772">
    <sheetIdMap count="15">
      <sheetId val="1"/>
      <sheetId val="2"/>
      <sheetId val="3"/>
      <sheetId val="4"/>
      <sheetId val="5"/>
      <sheetId val="11"/>
      <sheetId val="12"/>
      <sheetId val="13"/>
      <sheetId val="14"/>
      <sheetId val="15"/>
      <sheetId val="16"/>
      <sheetId val="17"/>
      <sheetId val="18"/>
      <sheetId val="19"/>
      <sheetId val="20"/>
    </sheetIdMap>
  </header>
  <header guid="{8BF66F8F-360C-40DF-B373-4128464B93AF}" dateTime="2017-03-28T13:51:56" maxSheetId="21" userName="marlene ramirez" r:id="rId773">
    <sheetIdMap count="15">
      <sheetId val="1"/>
      <sheetId val="2"/>
      <sheetId val="3"/>
      <sheetId val="4"/>
      <sheetId val="5"/>
      <sheetId val="11"/>
      <sheetId val="12"/>
      <sheetId val="13"/>
      <sheetId val="14"/>
      <sheetId val="15"/>
      <sheetId val="16"/>
      <sheetId val="17"/>
      <sheetId val="18"/>
      <sheetId val="19"/>
      <sheetId val="20"/>
    </sheetIdMap>
  </header>
  <header guid="{89056DD2-1351-4625-97D7-E2F71C1ECD3A}" dateTime="2017-03-28T13:52:23" maxSheetId="21" userName="marlene ramirez" r:id="rId774">
    <sheetIdMap count="15">
      <sheetId val="1"/>
      <sheetId val="2"/>
      <sheetId val="3"/>
      <sheetId val="4"/>
      <sheetId val="5"/>
      <sheetId val="11"/>
      <sheetId val="12"/>
      <sheetId val="13"/>
      <sheetId val="14"/>
      <sheetId val="15"/>
      <sheetId val="16"/>
      <sheetId val="17"/>
      <sheetId val="18"/>
      <sheetId val="19"/>
      <sheetId val="20"/>
    </sheetIdMap>
  </header>
  <header guid="{3CFD0600-2470-4A67-B9BE-094FD0B9BA48}" dateTime="2017-03-28T13:53:28" maxSheetId="21" userName="marlene ramirez" r:id="rId775">
    <sheetIdMap count="15">
      <sheetId val="1"/>
      <sheetId val="2"/>
      <sheetId val="3"/>
      <sheetId val="4"/>
      <sheetId val="5"/>
      <sheetId val="11"/>
      <sheetId val="12"/>
      <sheetId val="13"/>
      <sheetId val="14"/>
      <sheetId val="15"/>
      <sheetId val="16"/>
      <sheetId val="17"/>
      <sheetId val="18"/>
      <sheetId val="19"/>
      <sheetId val="20"/>
    </sheetIdMap>
  </header>
  <header guid="{B8F13476-12C6-4A53-9EA1-4F791ECDF74F}" dateTime="2017-03-28T13:57:49" maxSheetId="21" userName="marlene ramirez" r:id="rId776">
    <sheetIdMap count="15">
      <sheetId val="1"/>
      <sheetId val="2"/>
      <sheetId val="3"/>
      <sheetId val="4"/>
      <sheetId val="5"/>
      <sheetId val="11"/>
      <sheetId val="12"/>
      <sheetId val="13"/>
      <sheetId val="14"/>
      <sheetId val="15"/>
      <sheetId val="16"/>
      <sheetId val="17"/>
      <sheetId val="18"/>
      <sheetId val="19"/>
      <sheetId val="20"/>
    </sheetIdMap>
  </header>
  <header guid="{395E64AC-192D-4BB8-A78D-C05EAFF5BBA7}" dateTime="2017-03-28T13:58:20" maxSheetId="21" userName="marlene ramirez" r:id="rId777">
    <sheetIdMap count="15">
      <sheetId val="1"/>
      <sheetId val="2"/>
      <sheetId val="3"/>
      <sheetId val="4"/>
      <sheetId val="5"/>
      <sheetId val="11"/>
      <sheetId val="12"/>
      <sheetId val="13"/>
      <sheetId val="14"/>
      <sheetId val="15"/>
      <sheetId val="16"/>
      <sheetId val="17"/>
      <sheetId val="18"/>
      <sheetId val="19"/>
      <sheetId val="20"/>
    </sheetIdMap>
  </header>
  <header guid="{424A44BF-AC69-488D-A36F-62A9A30C2104}" dateTime="2017-03-28T14:22:41" maxSheetId="21" userName="marlene ramirez" r:id="rId778">
    <sheetIdMap count="15">
      <sheetId val="1"/>
      <sheetId val="2"/>
      <sheetId val="3"/>
      <sheetId val="4"/>
      <sheetId val="5"/>
      <sheetId val="11"/>
      <sheetId val="12"/>
      <sheetId val="13"/>
      <sheetId val="14"/>
      <sheetId val="15"/>
      <sheetId val="16"/>
      <sheetId val="17"/>
      <sheetId val="18"/>
      <sheetId val="19"/>
      <sheetId val="20"/>
    </sheetIdMap>
  </header>
  <header guid="{ACBDBD12-433D-4F28-A052-FFF27FA77409}" dateTime="2017-03-29T11:01:28" maxSheetId="21" userName="marlene ramirez" r:id="rId779" minRId="42268" maxRId="42277">
    <sheetIdMap count="15">
      <sheetId val="1"/>
      <sheetId val="2"/>
      <sheetId val="3"/>
      <sheetId val="4"/>
      <sheetId val="5"/>
      <sheetId val="11"/>
      <sheetId val="12"/>
      <sheetId val="13"/>
      <sheetId val="14"/>
      <sheetId val="15"/>
      <sheetId val="16"/>
      <sheetId val="17"/>
      <sheetId val="18"/>
      <sheetId val="19"/>
      <sheetId val="20"/>
    </sheetIdMap>
  </header>
  <header guid="{68CF06E3-E422-45FB-A465-1634FFFAD2A5}" dateTime="2017-03-29T11:01:39" maxSheetId="21" userName="marlene ramirez" r:id="rId780">
    <sheetIdMap count="15">
      <sheetId val="1"/>
      <sheetId val="2"/>
      <sheetId val="3"/>
      <sheetId val="4"/>
      <sheetId val="5"/>
      <sheetId val="11"/>
      <sheetId val="12"/>
      <sheetId val="13"/>
      <sheetId val="14"/>
      <sheetId val="15"/>
      <sheetId val="16"/>
      <sheetId val="17"/>
      <sheetId val="18"/>
      <sheetId val="19"/>
      <sheetId val="20"/>
    </sheetIdMap>
  </header>
  <header guid="{8F188346-6AB4-4525-BA0C-58A039F56FC3}" dateTime="2017-03-29T11:03:24" maxSheetId="21" userName="marlene ramirez" r:id="rId781" minRId="42278" maxRId="42286">
    <sheetIdMap count="15">
      <sheetId val="1"/>
      <sheetId val="2"/>
      <sheetId val="3"/>
      <sheetId val="4"/>
      <sheetId val="5"/>
      <sheetId val="11"/>
      <sheetId val="12"/>
      <sheetId val="13"/>
      <sheetId val="14"/>
      <sheetId val="15"/>
      <sheetId val="16"/>
      <sheetId val="17"/>
      <sheetId val="18"/>
      <sheetId val="19"/>
      <sheetId val="20"/>
    </sheetIdMap>
  </header>
  <header guid="{8E22FCAD-7745-4042-AFAB-01BC917DF7F3}" dateTime="2017-03-29T11:03:34" maxSheetId="21" userName="marlene ramirez" r:id="rId782">
    <sheetIdMap count="15">
      <sheetId val="1"/>
      <sheetId val="2"/>
      <sheetId val="3"/>
      <sheetId val="4"/>
      <sheetId val="5"/>
      <sheetId val="11"/>
      <sheetId val="12"/>
      <sheetId val="13"/>
      <sheetId val="14"/>
      <sheetId val="15"/>
      <sheetId val="16"/>
      <sheetId val="17"/>
      <sheetId val="18"/>
      <sheetId val="19"/>
      <sheetId val="20"/>
    </sheetIdMap>
  </header>
  <header guid="{1A43E576-1502-4103-81C0-9474E3B61370}" dateTime="2017-03-29T14:57:16" maxSheetId="21" userName="marlene ramirez" r:id="rId783">
    <sheetIdMap count="15">
      <sheetId val="1"/>
      <sheetId val="2"/>
      <sheetId val="3"/>
      <sheetId val="4"/>
      <sheetId val="5"/>
      <sheetId val="11"/>
      <sheetId val="12"/>
      <sheetId val="13"/>
      <sheetId val="14"/>
      <sheetId val="15"/>
      <sheetId val="16"/>
      <sheetId val="17"/>
      <sheetId val="18"/>
      <sheetId val="19"/>
      <sheetId val="20"/>
    </sheetIdMap>
  </header>
  <header guid="{774ADACE-9DC9-401C-A5EF-ED4F26A72A14}" dateTime="2017-03-29T15:29:50" maxSheetId="21" userName="marlene ramirez" r:id="rId784" minRId="42287">
    <sheetIdMap count="15">
      <sheetId val="1"/>
      <sheetId val="2"/>
      <sheetId val="3"/>
      <sheetId val="4"/>
      <sheetId val="5"/>
      <sheetId val="11"/>
      <sheetId val="12"/>
      <sheetId val="13"/>
      <sheetId val="14"/>
      <sheetId val="15"/>
      <sheetId val="16"/>
      <sheetId val="17"/>
      <sheetId val="18"/>
      <sheetId val="19"/>
      <sheetId val="20"/>
    </sheetIdMap>
  </header>
  <header guid="{4F29F505-FF27-4CF0-B5BE-A3FB88AE1F42}" dateTime="2017-03-29T16:07:37" maxSheetId="21" userName="marlene ramirez" r:id="rId785">
    <sheetIdMap count="15">
      <sheetId val="1"/>
      <sheetId val="2"/>
      <sheetId val="3"/>
      <sheetId val="4"/>
      <sheetId val="5"/>
      <sheetId val="11"/>
      <sheetId val="12"/>
      <sheetId val="13"/>
      <sheetId val="14"/>
      <sheetId val="15"/>
      <sheetId val="16"/>
      <sheetId val="17"/>
      <sheetId val="18"/>
      <sheetId val="19"/>
      <sheetId val="20"/>
    </sheetIdMap>
  </header>
  <header guid="{8179DA83-1211-4803-8555-5FE80D7E0350}" dateTime="2017-03-30T08:46:22" maxSheetId="21" userName="marlene ramirez" r:id="rId786" minRId="42288" maxRId="42291">
    <sheetIdMap count="15">
      <sheetId val="1"/>
      <sheetId val="2"/>
      <sheetId val="3"/>
      <sheetId val="4"/>
      <sheetId val="5"/>
      <sheetId val="11"/>
      <sheetId val="12"/>
      <sheetId val="13"/>
      <sheetId val="14"/>
      <sheetId val="15"/>
      <sheetId val="16"/>
      <sheetId val="17"/>
      <sheetId val="18"/>
      <sheetId val="19"/>
      <sheetId val="20"/>
    </sheetIdMap>
  </header>
  <header guid="{63AB534A-0D86-403C-835A-7458F25D3FE1}" dateTime="2017-03-30T08:46:39" maxSheetId="21" userName="marlene ramirez" r:id="rId787">
    <sheetIdMap count="15">
      <sheetId val="1"/>
      <sheetId val="2"/>
      <sheetId val="3"/>
      <sheetId val="4"/>
      <sheetId val="5"/>
      <sheetId val="11"/>
      <sheetId val="12"/>
      <sheetId val="13"/>
      <sheetId val="14"/>
      <sheetId val="15"/>
      <sheetId val="16"/>
      <sheetId val="17"/>
      <sheetId val="18"/>
      <sheetId val="19"/>
      <sheetId val="20"/>
    </sheetIdMap>
  </header>
  <header guid="{ED630D90-8285-4880-80EA-A9E7FAF0C323}" dateTime="2017-03-30T15:38:21" maxSheetId="21" userName="Andreina" r:id="rId788" minRId="42292" maxRId="42294">
    <sheetIdMap count="15">
      <sheetId val="1"/>
      <sheetId val="2"/>
      <sheetId val="3"/>
      <sheetId val="4"/>
      <sheetId val="5"/>
      <sheetId val="11"/>
      <sheetId val="12"/>
      <sheetId val="13"/>
      <sheetId val="14"/>
      <sheetId val="15"/>
      <sheetId val="16"/>
      <sheetId val="17"/>
      <sheetId val="18"/>
      <sheetId val="19"/>
      <sheetId val="20"/>
    </sheetIdMap>
  </header>
  <header guid="{76D089D8-6CD9-4904-BB10-96576DA8AECB}" dateTime="2017-03-30T15:39:18" maxSheetId="21" userName="Andreina" r:id="rId789">
    <sheetIdMap count="15">
      <sheetId val="1"/>
      <sheetId val="2"/>
      <sheetId val="3"/>
      <sheetId val="4"/>
      <sheetId val="5"/>
      <sheetId val="11"/>
      <sheetId val="12"/>
      <sheetId val="13"/>
      <sheetId val="14"/>
      <sheetId val="15"/>
      <sheetId val="16"/>
      <sheetId val="17"/>
      <sheetId val="18"/>
      <sheetId val="19"/>
      <sheetId val="20"/>
    </sheetIdMap>
  </header>
  <header guid="{66A7283C-A844-4160-A005-4B3A539F4898}" dateTime="2017-03-31T12:02:34" maxSheetId="21" userName="Andreina" r:id="rId790" minRId="42295" maxRId="42298">
    <sheetIdMap count="15">
      <sheetId val="1"/>
      <sheetId val="2"/>
      <sheetId val="3"/>
      <sheetId val="4"/>
      <sheetId val="5"/>
      <sheetId val="11"/>
      <sheetId val="12"/>
      <sheetId val="13"/>
      <sheetId val="14"/>
      <sheetId val="15"/>
      <sheetId val="16"/>
      <sheetId val="17"/>
      <sheetId val="18"/>
      <sheetId val="19"/>
      <sheetId val="20"/>
    </sheetIdMap>
  </header>
  <header guid="{97E46477-5D13-4B7B-86C6-79031F9D8D82}" dateTime="2017-03-31T12:01:36" maxSheetId="21" userName="marlene ramirez" r:id="rId791" minRId="42299">
    <sheetIdMap count="15">
      <sheetId val="1"/>
      <sheetId val="2"/>
      <sheetId val="3"/>
      <sheetId val="4"/>
      <sheetId val="5"/>
      <sheetId val="11"/>
      <sheetId val="12"/>
      <sheetId val="13"/>
      <sheetId val="14"/>
      <sheetId val="15"/>
      <sheetId val="16"/>
      <sheetId val="17"/>
      <sheetId val="18"/>
      <sheetId val="19"/>
      <sheetId val="20"/>
    </sheetIdMap>
  </header>
  <header guid="{E664B18F-C827-420E-8F42-87A0D001419C}" dateTime="2017-03-31T12:06:57" maxSheetId="21" userName="Andreina" r:id="rId792" minRId="42300" maxRId="42301">
    <sheetIdMap count="15">
      <sheetId val="1"/>
      <sheetId val="2"/>
      <sheetId val="3"/>
      <sheetId val="4"/>
      <sheetId val="5"/>
      <sheetId val="11"/>
      <sheetId val="12"/>
      <sheetId val="13"/>
      <sheetId val="14"/>
      <sheetId val="15"/>
      <sheetId val="16"/>
      <sheetId val="17"/>
      <sheetId val="18"/>
      <sheetId val="19"/>
      <sheetId val="20"/>
    </sheetIdMap>
  </header>
  <header guid="{4EE32F1E-456D-4CAD-B270-06C698297068}" dateTime="2017-03-31T12:07:18" maxSheetId="21" userName="Andreina" r:id="rId793" minRId="42302" maxRId="42303">
    <sheetIdMap count="15">
      <sheetId val="1"/>
      <sheetId val="2"/>
      <sheetId val="3"/>
      <sheetId val="4"/>
      <sheetId val="5"/>
      <sheetId val="11"/>
      <sheetId val="12"/>
      <sheetId val="13"/>
      <sheetId val="14"/>
      <sheetId val="15"/>
      <sheetId val="16"/>
      <sheetId val="17"/>
      <sheetId val="18"/>
      <sheetId val="19"/>
      <sheetId val="20"/>
    </sheetIdMap>
  </header>
  <header guid="{7A357402-B316-46F0-93EC-B90B2C16BE09}" dateTime="2017-03-31T15:48:18" maxSheetId="21" userName="marlene ramirez" r:id="rId794">
    <sheetIdMap count="15">
      <sheetId val="1"/>
      <sheetId val="2"/>
      <sheetId val="3"/>
      <sheetId val="4"/>
      <sheetId val="5"/>
      <sheetId val="11"/>
      <sheetId val="12"/>
      <sheetId val="13"/>
      <sheetId val="14"/>
      <sheetId val="15"/>
      <sheetId val="16"/>
      <sheetId val="17"/>
      <sheetId val="18"/>
      <sheetId val="19"/>
      <sheetId val="20"/>
    </sheetIdMap>
  </header>
  <header guid="{F6BA5FFA-6E45-4538-9BBB-FA06076A9FAC}" dateTime="2017-04-03T09:17:18" maxSheetId="21" userName="marlene ramirez" r:id="rId795" minRId="42304" maxRId="42321">
    <sheetIdMap count="15">
      <sheetId val="1"/>
      <sheetId val="2"/>
      <sheetId val="3"/>
      <sheetId val="4"/>
      <sheetId val="5"/>
      <sheetId val="11"/>
      <sheetId val="12"/>
      <sheetId val="13"/>
      <sheetId val="14"/>
      <sheetId val="15"/>
      <sheetId val="16"/>
      <sheetId val="17"/>
      <sheetId val="18"/>
      <sheetId val="19"/>
      <sheetId val="20"/>
    </sheetIdMap>
  </header>
  <header guid="{EFDA3E52-51D6-4EE8-AE88-B1E61457D979}" dateTime="2017-04-03T09:17:53" maxSheetId="21" userName="marlene ramirez" r:id="rId796">
    <sheetIdMap count="15">
      <sheetId val="1"/>
      <sheetId val="2"/>
      <sheetId val="3"/>
      <sheetId val="4"/>
      <sheetId val="5"/>
      <sheetId val="11"/>
      <sheetId val="12"/>
      <sheetId val="13"/>
      <sheetId val="14"/>
      <sheetId val="15"/>
      <sheetId val="16"/>
      <sheetId val="17"/>
      <sheetId val="18"/>
      <sheetId val="19"/>
      <sheetId val="20"/>
    </sheetIdMap>
  </header>
  <header guid="{F8347522-D6DF-457C-B5B6-76DFD2CD1F94}" dateTime="2017-04-03T09:22:39" maxSheetId="21" userName="marlene ramirez" r:id="rId797">
    <sheetIdMap count="15">
      <sheetId val="1"/>
      <sheetId val="2"/>
      <sheetId val="3"/>
      <sheetId val="4"/>
      <sheetId val="5"/>
      <sheetId val="11"/>
      <sheetId val="12"/>
      <sheetId val="13"/>
      <sheetId val="14"/>
      <sheetId val="15"/>
      <sheetId val="16"/>
      <sheetId val="17"/>
      <sheetId val="18"/>
      <sheetId val="19"/>
      <sheetId val="20"/>
    </sheetIdMap>
  </header>
  <header guid="{32DB50D8-AA1B-485A-8891-C5C75F0BD224}" dateTime="2017-04-03T09:22:47" maxSheetId="21" userName="marlene ramirez" r:id="rId798">
    <sheetIdMap count="15">
      <sheetId val="1"/>
      <sheetId val="2"/>
      <sheetId val="3"/>
      <sheetId val="4"/>
      <sheetId val="5"/>
      <sheetId val="11"/>
      <sheetId val="12"/>
      <sheetId val="13"/>
      <sheetId val="14"/>
      <sheetId val="15"/>
      <sheetId val="16"/>
      <sheetId val="17"/>
      <sheetId val="18"/>
      <sheetId val="19"/>
      <sheetId val="20"/>
    </sheetIdMap>
  </header>
  <header guid="{0265C754-B694-4BD8-AE7A-2A104AD38391}" dateTime="2017-04-03T09:52:19" maxSheetId="21" userName="marlene ramirez" r:id="rId799" minRId="42322">
    <sheetIdMap count="15">
      <sheetId val="1"/>
      <sheetId val="2"/>
      <sheetId val="3"/>
      <sheetId val="4"/>
      <sheetId val="5"/>
      <sheetId val="11"/>
      <sheetId val="12"/>
      <sheetId val="13"/>
      <sheetId val="14"/>
      <sheetId val="15"/>
      <sheetId val="16"/>
      <sheetId val="17"/>
      <sheetId val="18"/>
      <sheetId val="19"/>
      <sheetId val="20"/>
    </sheetIdMap>
  </header>
  <header guid="{D9A0332E-6DF8-4CC0-8204-62A9525013FF}" dateTime="2017-04-03T14:31:31" maxSheetId="21" userName="Andreina" r:id="rId800" minRId="42323" maxRId="42338">
    <sheetIdMap count="15">
      <sheetId val="1"/>
      <sheetId val="2"/>
      <sheetId val="3"/>
      <sheetId val="4"/>
      <sheetId val="5"/>
      <sheetId val="11"/>
      <sheetId val="12"/>
      <sheetId val="13"/>
      <sheetId val="14"/>
      <sheetId val="15"/>
      <sheetId val="16"/>
      <sheetId val="17"/>
      <sheetId val="18"/>
      <sheetId val="19"/>
      <sheetId val="20"/>
    </sheetIdMap>
  </header>
  <header guid="{4C9BE054-839C-4E18-BA5D-AE58525F0BC7}" dateTime="2017-04-03T14:31:43" maxSheetId="21" userName="Andreina" r:id="rId801" minRId="42339">
    <sheetIdMap count="15">
      <sheetId val="1"/>
      <sheetId val="2"/>
      <sheetId val="3"/>
      <sheetId val="4"/>
      <sheetId val="5"/>
      <sheetId val="11"/>
      <sheetId val="12"/>
      <sheetId val="13"/>
      <sheetId val="14"/>
      <sheetId val="15"/>
      <sheetId val="16"/>
      <sheetId val="17"/>
      <sheetId val="18"/>
      <sheetId val="19"/>
      <sheetId val="20"/>
    </sheetIdMap>
  </header>
  <header guid="{97DAEA82-4639-4932-AF0B-8C9F7F81E58C}" dateTime="2017-04-03T14:35:42" maxSheetId="21" userName="marlene ramirez" r:id="rId802">
    <sheetIdMap count="15">
      <sheetId val="1"/>
      <sheetId val="2"/>
      <sheetId val="3"/>
      <sheetId val="4"/>
      <sheetId val="5"/>
      <sheetId val="11"/>
      <sheetId val="12"/>
      <sheetId val="13"/>
      <sheetId val="14"/>
      <sheetId val="15"/>
      <sheetId val="16"/>
      <sheetId val="17"/>
      <sheetId val="18"/>
      <sheetId val="19"/>
      <sheetId val="20"/>
    </sheetIdMap>
  </header>
  <header guid="{8F835D8D-E28F-48D2-B62F-D22C9B221BB8}" dateTime="2017-04-03T14:38:18" maxSheetId="21" userName="Andreina" r:id="rId803" minRId="42340">
    <sheetIdMap count="15">
      <sheetId val="1"/>
      <sheetId val="2"/>
      <sheetId val="3"/>
      <sheetId val="4"/>
      <sheetId val="5"/>
      <sheetId val="11"/>
      <sheetId val="12"/>
      <sheetId val="13"/>
      <sheetId val="14"/>
      <sheetId val="15"/>
      <sheetId val="16"/>
      <sheetId val="17"/>
      <sheetId val="18"/>
      <sheetId val="19"/>
      <sheetId val="20"/>
    </sheetIdMap>
  </header>
  <header guid="{034CC0E7-802B-4708-8A40-486215F0DD8E}" dateTime="2017-04-03T14:46:53" maxSheetId="21" userName="marlene ramirez" r:id="rId804">
    <sheetIdMap count="15">
      <sheetId val="1"/>
      <sheetId val="2"/>
      <sheetId val="3"/>
      <sheetId val="4"/>
      <sheetId val="5"/>
      <sheetId val="11"/>
      <sheetId val="12"/>
      <sheetId val="13"/>
      <sheetId val="14"/>
      <sheetId val="15"/>
      <sheetId val="16"/>
      <sheetId val="17"/>
      <sheetId val="18"/>
      <sheetId val="19"/>
      <sheetId val="20"/>
    </sheetIdMap>
  </header>
  <header guid="{890BF6B1-A6B3-4479-9470-4772C14A7541}" dateTime="2017-04-03T15:33:05" maxSheetId="21" userName="marlene ramirez" r:id="rId805">
    <sheetIdMap count="15">
      <sheetId val="1"/>
      <sheetId val="2"/>
      <sheetId val="3"/>
      <sheetId val="4"/>
      <sheetId val="5"/>
      <sheetId val="11"/>
      <sheetId val="12"/>
      <sheetId val="13"/>
      <sheetId val="14"/>
      <sheetId val="15"/>
      <sheetId val="16"/>
      <sheetId val="17"/>
      <sheetId val="18"/>
      <sheetId val="19"/>
      <sheetId val="20"/>
    </sheetIdMap>
  </header>
  <header guid="{8B8A6227-770E-4026-8E72-A4AD0D3B1148}" dateTime="2017-04-03T15:55:28" maxSheetId="21" userName="marlene ramirez" r:id="rId806">
    <sheetIdMap count="15">
      <sheetId val="1"/>
      <sheetId val="2"/>
      <sheetId val="3"/>
      <sheetId val="4"/>
      <sheetId val="5"/>
      <sheetId val="11"/>
      <sheetId val="12"/>
      <sheetId val="13"/>
      <sheetId val="14"/>
      <sheetId val="15"/>
      <sheetId val="16"/>
      <sheetId val="17"/>
      <sheetId val="18"/>
      <sheetId val="19"/>
      <sheetId val="20"/>
    </sheetIdMap>
  </header>
  <header guid="{2F013D69-B456-4B7A-902B-110F18ACDCEB}" dateTime="2017-04-04T15:04:38" maxSheetId="21" userName="Andreina" r:id="rId807" minRId="42341" maxRId="42362">
    <sheetIdMap count="15">
      <sheetId val="1"/>
      <sheetId val="2"/>
      <sheetId val="3"/>
      <sheetId val="4"/>
      <sheetId val="5"/>
      <sheetId val="11"/>
      <sheetId val="12"/>
      <sheetId val="13"/>
      <sheetId val="14"/>
      <sheetId val="15"/>
      <sheetId val="16"/>
      <sheetId val="17"/>
      <sheetId val="18"/>
      <sheetId val="19"/>
      <sheetId val="20"/>
    </sheetIdMap>
  </header>
  <header guid="{00F0D0A7-B259-45FF-8CA8-FE93C71A416F}" dateTime="2017-04-05T11:27:56" maxSheetId="21" userName="marlene ramirez" r:id="rId808">
    <sheetIdMap count="15">
      <sheetId val="1"/>
      <sheetId val="2"/>
      <sheetId val="3"/>
      <sheetId val="4"/>
      <sheetId val="5"/>
      <sheetId val="11"/>
      <sheetId val="12"/>
      <sheetId val="13"/>
      <sheetId val="14"/>
      <sheetId val="15"/>
      <sheetId val="16"/>
      <sheetId val="17"/>
      <sheetId val="18"/>
      <sheetId val="19"/>
      <sheetId val="20"/>
    </sheetIdMap>
  </header>
  <header guid="{EC5E37A9-5B10-40F2-9D23-50AB2DB1CD94}" dateTime="2017-04-05T11:28:26" maxSheetId="21" userName="marlene ramirez" r:id="rId809">
    <sheetIdMap count="15">
      <sheetId val="1"/>
      <sheetId val="2"/>
      <sheetId val="3"/>
      <sheetId val="4"/>
      <sheetId val="5"/>
      <sheetId val="11"/>
      <sheetId val="12"/>
      <sheetId val="13"/>
      <sheetId val="14"/>
      <sheetId val="15"/>
      <sheetId val="16"/>
      <sheetId val="17"/>
      <sheetId val="18"/>
      <sheetId val="19"/>
      <sheetId val="20"/>
    </sheetIdMap>
  </header>
  <header guid="{B4EDD14A-95B1-44F7-A4B6-3F594C41F5F9}" dateTime="2017-04-05T11:45:29" maxSheetId="21" userName="marlene ramirez" r:id="rId810">
    <sheetIdMap count="15">
      <sheetId val="1"/>
      <sheetId val="2"/>
      <sheetId val="3"/>
      <sheetId val="4"/>
      <sheetId val="5"/>
      <sheetId val="11"/>
      <sheetId val="12"/>
      <sheetId val="13"/>
      <sheetId val="14"/>
      <sheetId val="15"/>
      <sheetId val="16"/>
      <sheetId val="17"/>
      <sheetId val="18"/>
      <sheetId val="19"/>
      <sheetId val="20"/>
    </sheetIdMap>
  </header>
  <header guid="{44D1E019-B01F-495D-9FE7-EC5E7388172D}" dateTime="2017-04-05T13:17:11" maxSheetId="21" userName="marlene ramirez" r:id="rId811">
    <sheetIdMap count="15">
      <sheetId val="1"/>
      <sheetId val="2"/>
      <sheetId val="3"/>
      <sheetId val="4"/>
      <sheetId val="5"/>
      <sheetId val="11"/>
      <sheetId val="12"/>
      <sheetId val="13"/>
      <sheetId val="14"/>
      <sheetId val="15"/>
      <sheetId val="16"/>
      <sheetId val="17"/>
      <sheetId val="18"/>
      <sheetId val="19"/>
      <sheetId val="20"/>
    </sheetIdMap>
  </header>
  <header guid="{C542B6F5-D9D3-431B-9194-E6DE01868CE9}" dateTime="2017-04-05T16:00:41" maxSheetId="21" userName="Andreina" r:id="rId812" minRId="42363" maxRId="42377">
    <sheetIdMap count="15">
      <sheetId val="1"/>
      <sheetId val="2"/>
      <sheetId val="3"/>
      <sheetId val="4"/>
      <sheetId val="5"/>
      <sheetId val="11"/>
      <sheetId val="12"/>
      <sheetId val="13"/>
      <sheetId val="14"/>
      <sheetId val="15"/>
      <sheetId val="16"/>
      <sheetId val="17"/>
      <sheetId val="18"/>
      <sheetId val="19"/>
      <sheetId val="20"/>
    </sheetIdMap>
  </header>
  <header guid="{0C406995-6086-4452-B2BC-900B78DF19C5}" dateTime="2017-04-06T08:55:38" maxSheetId="21" userName="marlene ramirez" r:id="rId813" minRId="42378">
    <sheetIdMap count="15">
      <sheetId val="1"/>
      <sheetId val="2"/>
      <sheetId val="3"/>
      <sheetId val="4"/>
      <sheetId val="5"/>
      <sheetId val="11"/>
      <sheetId val="12"/>
      <sheetId val="13"/>
      <sheetId val="14"/>
      <sheetId val="15"/>
      <sheetId val="16"/>
      <sheetId val="17"/>
      <sheetId val="18"/>
      <sheetId val="19"/>
      <sheetId val="20"/>
    </sheetIdMap>
  </header>
  <header guid="{23E1B345-1AA2-4090-8C20-1B3E6A7CFE2C}" dateTime="2017-04-06T08:55:49" maxSheetId="21" userName="marlene ramirez" r:id="rId814" minRId="42379">
    <sheetIdMap count="15">
      <sheetId val="1"/>
      <sheetId val="2"/>
      <sheetId val="3"/>
      <sheetId val="4"/>
      <sheetId val="5"/>
      <sheetId val="11"/>
      <sheetId val="12"/>
      <sheetId val="13"/>
      <sheetId val="14"/>
      <sheetId val="15"/>
      <sheetId val="16"/>
      <sheetId val="17"/>
      <sheetId val="18"/>
      <sheetId val="19"/>
      <sheetId val="20"/>
    </sheetIdMap>
  </header>
  <header guid="{475672EB-2CB4-482E-802B-7B2687277867}" dateTime="2017-04-06T08:56:01" maxSheetId="21" userName="marlene ramirez" r:id="rId815">
    <sheetIdMap count="15">
      <sheetId val="1"/>
      <sheetId val="2"/>
      <sheetId val="3"/>
      <sheetId val="4"/>
      <sheetId val="5"/>
      <sheetId val="11"/>
      <sheetId val="12"/>
      <sheetId val="13"/>
      <sheetId val="14"/>
      <sheetId val="15"/>
      <sheetId val="16"/>
      <sheetId val="17"/>
      <sheetId val="18"/>
      <sheetId val="19"/>
      <sheetId val="20"/>
    </sheetIdMap>
  </header>
  <header guid="{6B88C625-6E39-448D-9B5A-1C533A41B8DD}" dateTime="2017-04-06T08:56:10" maxSheetId="21" userName="marlene ramirez" r:id="rId816">
    <sheetIdMap count="15">
      <sheetId val="1"/>
      <sheetId val="2"/>
      <sheetId val="3"/>
      <sheetId val="4"/>
      <sheetId val="5"/>
      <sheetId val="11"/>
      <sheetId val="12"/>
      <sheetId val="13"/>
      <sheetId val="14"/>
      <sheetId val="15"/>
      <sheetId val="16"/>
      <sheetId val="17"/>
      <sheetId val="18"/>
      <sheetId val="19"/>
      <sheetId val="20"/>
    </sheetIdMap>
  </header>
  <header guid="{17523F13-7A94-4DEF-B907-EC7AF3F0A032}" dateTime="2017-04-06T09:01:23" maxSheetId="21" userName="marlene ramirez" r:id="rId817">
    <sheetIdMap count="15">
      <sheetId val="1"/>
      <sheetId val="2"/>
      <sheetId val="3"/>
      <sheetId val="4"/>
      <sheetId val="5"/>
      <sheetId val="11"/>
      <sheetId val="12"/>
      <sheetId val="13"/>
      <sheetId val="14"/>
      <sheetId val="15"/>
      <sheetId val="16"/>
      <sheetId val="17"/>
      <sheetId val="18"/>
      <sheetId val="19"/>
      <sheetId val="20"/>
    </sheetIdMap>
  </header>
  <header guid="{B0383B4C-4D1F-4A5D-8725-F6113B2FD203}" dateTime="2017-04-06T09:02:12" maxSheetId="21" userName="marlene ramirez" r:id="rId818">
    <sheetIdMap count="15">
      <sheetId val="1"/>
      <sheetId val="2"/>
      <sheetId val="3"/>
      <sheetId val="4"/>
      <sheetId val="5"/>
      <sheetId val="11"/>
      <sheetId val="12"/>
      <sheetId val="13"/>
      <sheetId val="14"/>
      <sheetId val="15"/>
      <sheetId val="16"/>
      <sheetId val="17"/>
      <sheetId val="18"/>
      <sheetId val="19"/>
      <sheetId val="20"/>
    </sheetIdMap>
  </header>
  <header guid="{8A2C77DD-6C45-4ED4-96C9-0E8694B163C9}" dateTime="2017-04-06T16:06:52" maxSheetId="21" userName="marlene ramirez" r:id="rId819">
    <sheetIdMap count="15">
      <sheetId val="1"/>
      <sheetId val="2"/>
      <sheetId val="3"/>
      <sheetId val="4"/>
      <sheetId val="5"/>
      <sheetId val="11"/>
      <sheetId val="12"/>
      <sheetId val="13"/>
      <sheetId val="14"/>
      <sheetId val="15"/>
      <sheetId val="16"/>
      <sheetId val="17"/>
      <sheetId val="18"/>
      <sheetId val="19"/>
      <sheetId val="20"/>
    </sheetIdMap>
  </header>
  <header guid="{B511248B-C219-4108-B0BA-6B9C49999093}" dateTime="2017-04-10T09:34:01" maxSheetId="21" userName="marlene ramirez" r:id="rId820" minRId="42380" maxRId="42388">
    <sheetIdMap count="15">
      <sheetId val="1"/>
      <sheetId val="2"/>
      <sheetId val="3"/>
      <sheetId val="4"/>
      <sheetId val="5"/>
      <sheetId val="11"/>
      <sheetId val="12"/>
      <sheetId val="13"/>
      <sheetId val="14"/>
      <sheetId val="15"/>
      <sheetId val="16"/>
      <sheetId val="17"/>
      <sheetId val="18"/>
      <sheetId val="19"/>
      <sheetId val="20"/>
    </sheetIdMap>
  </header>
  <header guid="{3DB9D55A-207E-4C31-A399-5D25DE57709A}" dateTime="2017-04-10T09:34:31" maxSheetId="21" userName="marlene ramirez" r:id="rId821" minRId="42389">
    <sheetIdMap count="15">
      <sheetId val="1"/>
      <sheetId val="2"/>
      <sheetId val="3"/>
      <sheetId val="4"/>
      <sheetId val="5"/>
      <sheetId val="11"/>
      <sheetId val="12"/>
      <sheetId val="13"/>
      <sheetId val="14"/>
      <sheetId val="15"/>
      <sheetId val="16"/>
      <sheetId val="17"/>
      <sheetId val="18"/>
      <sheetId val="19"/>
      <sheetId val="20"/>
    </sheetIdMap>
  </header>
  <header guid="{889B92EA-0D82-478C-8736-7974FFE1DEAF}" dateTime="2017-04-10T10:30:57" maxSheetId="21" userName="marlene ramirez" r:id="rId822" minRId="42390" maxRId="42395">
    <sheetIdMap count="15">
      <sheetId val="1"/>
      <sheetId val="2"/>
      <sheetId val="3"/>
      <sheetId val="4"/>
      <sheetId val="5"/>
      <sheetId val="11"/>
      <sheetId val="12"/>
      <sheetId val="13"/>
      <sheetId val="14"/>
      <sheetId val="15"/>
      <sheetId val="16"/>
      <sheetId val="17"/>
      <sheetId val="18"/>
      <sheetId val="19"/>
      <sheetId val="20"/>
    </sheetIdMap>
  </header>
  <header guid="{D3872C3C-8A1F-4EC9-95CB-1334976FB5B4}" dateTime="2017-04-10T16:00:48" maxSheetId="21" userName="marlene ramirez" r:id="rId823">
    <sheetIdMap count="15">
      <sheetId val="1"/>
      <sheetId val="2"/>
      <sheetId val="3"/>
      <sheetId val="4"/>
      <sheetId val="5"/>
      <sheetId val="11"/>
      <sheetId val="12"/>
      <sheetId val="13"/>
      <sheetId val="14"/>
      <sheetId val="15"/>
      <sheetId val="16"/>
      <sheetId val="17"/>
      <sheetId val="18"/>
      <sheetId val="19"/>
      <sheetId val="20"/>
    </sheetIdMap>
  </header>
  <header guid="{EC6358CC-A2BC-4A0F-8FA1-FDC72B7416CB}" dateTime="2017-04-11T12:19:55" maxSheetId="21" userName="marlene ramirez" r:id="rId824">
    <sheetIdMap count="15">
      <sheetId val="1"/>
      <sheetId val="2"/>
      <sheetId val="3"/>
      <sheetId val="4"/>
      <sheetId val="5"/>
      <sheetId val="11"/>
      <sheetId val="12"/>
      <sheetId val="13"/>
      <sheetId val="14"/>
      <sheetId val="15"/>
      <sheetId val="16"/>
      <sheetId val="17"/>
      <sheetId val="18"/>
      <sheetId val="19"/>
      <sheetId val="20"/>
    </sheetIdMap>
  </header>
  <header guid="{4F915C69-8437-4D03-9796-311BBDA25201}" dateTime="2017-04-11T12:53:20" maxSheetId="21" userName="marlene ramirez" r:id="rId825" minRId="42396" maxRId="42401">
    <sheetIdMap count="15">
      <sheetId val="1"/>
      <sheetId val="2"/>
      <sheetId val="3"/>
      <sheetId val="4"/>
      <sheetId val="5"/>
      <sheetId val="11"/>
      <sheetId val="12"/>
      <sheetId val="13"/>
      <sheetId val="14"/>
      <sheetId val="15"/>
      <sheetId val="16"/>
      <sheetId val="17"/>
      <sheetId val="18"/>
      <sheetId val="19"/>
      <sheetId val="20"/>
    </sheetIdMap>
  </header>
  <header guid="{77637719-DBEA-4BCA-9901-CE0025474962}" dateTime="2017-04-11T12:55:01" maxSheetId="21" userName="marlene ramirez" r:id="rId826" minRId="42402">
    <sheetIdMap count="15">
      <sheetId val="1"/>
      <sheetId val="2"/>
      <sheetId val="3"/>
      <sheetId val="4"/>
      <sheetId val="5"/>
      <sheetId val="11"/>
      <sheetId val="12"/>
      <sheetId val="13"/>
      <sheetId val="14"/>
      <sheetId val="15"/>
      <sheetId val="16"/>
      <sheetId val="17"/>
      <sheetId val="18"/>
      <sheetId val="19"/>
      <sheetId val="20"/>
    </sheetIdMap>
  </header>
  <header guid="{D0EC0314-E237-4ECB-8642-1B4FD5D0A993}" dateTime="2017-04-11T12:55:26" maxSheetId="21" userName="marlene ramirez" r:id="rId827">
    <sheetIdMap count="15">
      <sheetId val="1"/>
      <sheetId val="2"/>
      <sheetId val="3"/>
      <sheetId val="4"/>
      <sheetId val="5"/>
      <sheetId val="11"/>
      <sheetId val="12"/>
      <sheetId val="13"/>
      <sheetId val="14"/>
      <sheetId val="15"/>
      <sheetId val="16"/>
      <sheetId val="17"/>
      <sheetId val="18"/>
      <sheetId val="19"/>
      <sheetId val="20"/>
    </sheetIdMap>
  </header>
  <header guid="{69F57D68-C4A1-459F-8A14-BF6875EF2EF1}" dateTime="2017-04-11T16:17:48" maxSheetId="21" userName="marlene ramirez" r:id="rId828">
    <sheetIdMap count="15">
      <sheetId val="1"/>
      <sheetId val="2"/>
      <sheetId val="3"/>
      <sheetId val="4"/>
      <sheetId val="5"/>
      <sheetId val="11"/>
      <sheetId val="12"/>
      <sheetId val="13"/>
      <sheetId val="14"/>
      <sheetId val="15"/>
      <sheetId val="16"/>
      <sheetId val="17"/>
      <sheetId val="18"/>
      <sheetId val="19"/>
      <sheetId val="20"/>
    </sheetIdMap>
  </header>
  <header guid="{94F24EF7-34B9-4321-9443-A18655989632}" dateTime="2017-04-12T14:22:39" maxSheetId="21" userName="marlene ramirez" r:id="rId829" minRId="42403" maxRId="42412">
    <sheetIdMap count="15">
      <sheetId val="1"/>
      <sheetId val="2"/>
      <sheetId val="3"/>
      <sheetId val="4"/>
      <sheetId val="5"/>
      <sheetId val="11"/>
      <sheetId val="12"/>
      <sheetId val="13"/>
      <sheetId val="14"/>
      <sheetId val="15"/>
      <sheetId val="16"/>
      <sheetId val="17"/>
      <sheetId val="18"/>
      <sheetId val="19"/>
      <sheetId val="20"/>
    </sheetIdMap>
  </header>
  <header guid="{0DD13778-E2A5-4D58-A637-AEB101A07FFF}" dateTime="2017-04-12T14:23:09" maxSheetId="21" userName="marlene ramirez" r:id="rId830">
    <sheetIdMap count="15">
      <sheetId val="1"/>
      <sheetId val="2"/>
      <sheetId val="3"/>
      <sheetId val="4"/>
      <sheetId val="5"/>
      <sheetId val="11"/>
      <sheetId val="12"/>
      <sheetId val="13"/>
      <sheetId val="14"/>
      <sheetId val="15"/>
      <sheetId val="16"/>
      <sheetId val="17"/>
      <sheetId val="18"/>
      <sheetId val="19"/>
      <sheetId val="20"/>
    </sheetIdMap>
  </header>
  <header guid="{21405D4B-355D-44B5-BDE7-1C200AF59915}" dateTime="2017-04-12T14:24:41" maxSheetId="21" userName="marlene ramirez" r:id="rId831">
    <sheetIdMap count="15">
      <sheetId val="1"/>
      <sheetId val="2"/>
      <sheetId val="3"/>
      <sheetId val="4"/>
      <sheetId val="5"/>
      <sheetId val="11"/>
      <sheetId val="12"/>
      <sheetId val="13"/>
      <sheetId val="14"/>
      <sheetId val="15"/>
      <sheetId val="16"/>
      <sheetId val="17"/>
      <sheetId val="18"/>
      <sheetId val="19"/>
      <sheetId val="20"/>
    </sheetIdMap>
  </header>
  <header guid="{4A098BA2-8A5D-42DB-9D17-43B9BAF1069F}" dateTime="2017-04-12T14:24:46" maxSheetId="21" userName="marlene ramirez" r:id="rId832">
    <sheetIdMap count="15">
      <sheetId val="1"/>
      <sheetId val="2"/>
      <sheetId val="3"/>
      <sheetId val="4"/>
      <sheetId val="5"/>
      <sheetId val="11"/>
      <sheetId val="12"/>
      <sheetId val="13"/>
      <sheetId val="14"/>
      <sheetId val="15"/>
      <sheetId val="16"/>
      <sheetId val="17"/>
      <sheetId val="18"/>
      <sheetId val="19"/>
      <sheetId val="20"/>
    </sheetIdMap>
  </header>
  <header guid="{1D256241-C60B-4231-827A-E532C465F253}" dateTime="2017-04-12T14:24:52" maxSheetId="21" userName="marlene ramirez" r:id="rId833">
    <sheetIdMap count="15">
      <sheetId val="1"/>
      <sheetId val="2"/>
      <sheetId val="3"/>
      <sheetId val="4"/>
      <sheetId val="5"/>
      <sheetId val="11"/>
      <sheetId val="12"/>
      <sheetId val="13"/>
      <sheetId val="14"/>
      <sheetId val="15"/>
      <sheetId val="16"/>
      <sheetId val="17"/>
      <sheetId val="18"/>
      <sheetId val="19"/>
      <sheetId val="20"/>
    </sheetIdMap>
  </header>
  <header guid="{D5BE8704-585E-4FCF-A6ED-0F96A239836E}" dateTime="2017-04-12T15:03:35" maxSheetId="21" userName="marlene ramirez" r:id="rId834">
    <sheetIdMap count="15">
      <sheetId val="1"/>
      <sheetId val="2"/>
      <sheetId val="3"/>
      <sheetId val="4"/>
      <sheetId val="5"/>
      <sheetId val="11"/>
      <sheetId val="12"/>
      <sheetId val="13"/>
      <sheetId val="14"/>
      <sheetId val="15"/>
      <sheetId val="16"/>
      <sheetId val="17"/>
      <sheetId val="18"/>
      <sheetId val="19"/>
      <sheetId val="20"/>
    </sheetIdMap>
  </header>
  <header guid="{C0F7F473-9294-4BE1-AB4D-4B601A0B2F7E}" dateTime="2017-04-18T16:03:42" maxSheetId="21" userName="marlene ramirez" r:id="rId835">
    <sheetIdMap count="15">
      <sheetId val="1"/>
      <sheetId val="2"/>
      <sheetId val="3"/>
      <sheetId val="4"/>
      <sheetId val="5"/>
      <sheetId val="11"/>
      <sheetId val="12"/>
      <sheetId val="13"/>
      <sheetId val="14"/>
      <sheetId val="15"/>
      <sheetId val="16"/>
      <sheetId val="17"/>
      <sheetId val="18"/>
      <sheetId val="19"/>
      <sheetId val="20"/>
    </sheetIdMap>
  </header>
  <header guid="{76707007-BCA1-499E-A098-D257518E590C}" dateTime="2017-04-19T11:10:49" maxSheetId="21" userName="marlene ramirez" r:id="rId836" minRId="42413" maxRId="42417">
    <sheetIdMap count="15">
      <sheetId val="1"/>
      <sheetId val="2"/>
      <sheetId val="3"/>
      <sheetId val="4"/>
      <sheetId val="5"/>
      <sheetId val="11"/>
      <sheetId val="12"/>
      <sheetId val="13"/>
      <sheetId val="14"/>
      <sheetId val="15"/>
      <sheetId val="16"/>
      <sheetId val="17"/>
      <sheetId val="18"/>
      <sheetId val="19"/>
      <sheetId val="20"/>
    </sheetIdMap>
  </header>
  <header guid="{387A5717-BE8E-4040-A52C-CAC5B723514D}" dateTime="2017-04-19T11:11:01" maxSheetId="21" userName="marlene ramirez" r:id="rId837">
    <sheetIdMap count="15">
      <sheetId val="1"/>
      <sheetId val="2"/>
      <sheetId val="3"/>
      <sheetId val="4"/>
      <sheetId val="5"/>
      <sheetId val="11"/>
      <sheetId val="12"/>
      <sheetId val="13"/>
      <sheetId val="14"/>
      <sheetId val="15"/>
      <sheetId val="16"/>
      <sheetId val="17"/>
      <sheetId val="18"/>
      <sheetId val="19"/>
      <sheetId val="20"/>
    </sheetIdMap>
  </header>
  <header guid="{FF34DE48-EE4D-4780-ABCA-C6D5C02C7DF6}" dateTime="2017-04-19T11:11:27" maxSheetId="21" userName="marlene ramirez" r:id="rId838">
    <sheetIdMap count="15">
      <sheetId val="1"/>
      <sheetId val="2"/>
      <sheetId val="3"/>
      <sheetId val="4"/>
      <sheetId val="5"/>
      <sheetId val="11"/>
      <sheetId val="12"/>
      <sheetId val="13"/>
      <sheetId val="14"/>
      <sheetId val="15"/>
      <sheetId val="16"/>
      <sheetId val="17"/>
      <sheetId val="18"/>
      <sheetId val="19"/>
      <sheetId val="20"/>
    </sheetIdMap>
  </header>
  <header guid="{7787F457-D551-43CA-8383-BAAEF5C0405E}" dateTime="2017-04-19T11:30:22" maxSheetId="21" userName="marlene ramirez" r:id="rId839">
    <sheetIdMap count="15">
      <sheetId val="1"/>
      <sheetId val="2"/>
      <sheetId val="3"/>
      <sheetId val="4"/>
      <sheetId val="5"/>
      <sheetId val="11"/>
      <sheetId val="12"/>
      <sheetId val="13"/>
      <sheetId val="14"/>
      <sheetId val="15"/>
      <sheetId val="16"/>
      <sheetId val="17"/>
      <sheetId val="18"/>
      <sheetId val="19"/>
      <sheetId val="20"/>
    </sheetIdMap>
  </header>
  <header guid="{470F5B33-F6D7-4E88-A9FA-DED87F9C3A32}" dateTime="2017-04-19T11:30:29" maxSheetId="21" userName="marlene ramirez" r:id="rId840">
    <sheetIdMap count="15">
      <sheetId val="1"/>
      <sheetId val="2"/>
      <sheetId val="3"/>
      <sheetId val="4"/>
      <sheetId val="5"/>
      <sheetId val="11"/>
      <sheetId val="12"/>
      <sheetId val="13"/>
      <sheetId val="14"/>
      <sheetId val="15"/>
      <sheetId val="16"/>
      <sheetId val="17"/>
      <sheetId val="18"/>
      <sheetId val="19"/>
      <sheetId val="20"/>
    </sheetIdMap>
  </header>
  <header guid="{E26487F2-5DB4-4497-9FAC-991C26272361}" dateTime="2017-04-19T11:30:44" maxSheetId="21" userName="marlene ramirez" r:id="rId841">
    <sheetIdMap count="15">
      <sheetId val="1"/>
      <sheetId val="2"/>
      <sheetId val="3"/>
      <sheetId val="4"/>
      <sheetId val="5"/>
      <sheetId val="11"/>
      <sheetId val="12"/>
      <sheetId val="13"/>
      <sheetId val="14"/>
      <sheetId val="15"/>
      <sheetId val="16"/>
      <sheetId val="17"/>
      <sheetId val="18"/>
      <sheetId val="19"/>
      <sheetId val="20"/>
    </sheetIdMap>
  </header>
  <header guid="{E6822810-3F75-4674-A956-BCD4243BC924}" dateTime="2017-04-20T16:17:38" maxSheetId="21" userName="marlene ramirez" r:id="rId842">
    <sheetIdMap count="15">
      <sheetId val="1"/>
      <sheetId val="2"/>
      <sheetId val="3"/>
      <sheetId val="4"/>
      <sheetId val="5"/>
      <sheetId val="11"/>
      <sheetId val="12"/>
      <sheetId val="13"/>
      <sheetId val="14"/>
      <sheetId val="15"/>
      <sheetId val="16"/>
      <sheetId val="17"/>
      <sheetId val="18"/>
      <sheetId val="19"/>
      <sheetId val="20"/>
    </sheetIdMap>
  </header>
  <header guid="{786FFCE9-1690-4123-96E1-68908DE798E2}" dateTime="2017-04-20T16:17:44" maxSheetId="21" userName="marlene ramirez" r:id="rId843">
    <sheetIdMap count="15">
      <sheetId val="1"/>
      <sheetId val="2"/>
      <sheetId val="3"/>
      <sheetId val="4"/>
      <sheetId val="5"/>
      <sheetId val="11"/>
      <sheetId val="12"/>
      <sheetId val="13"/>
      <sheetId val="14"/>
      <sheetId val="15"/>
      <sheetId val="16"/>
      <sheetId val="17"/>
      <sheetId val="18"/>
      <sheetId val="19"/>
      <sheetId val="20"/>
    </sheetIdMap>
  </header>
  <header guid="{C3466D7D-5CB4-48F5-9548-0276736931B1}" dateTime="2017-04-21T11:13:45" maxSheetId="21" userName="marlene ramirez" r:id="rId844" minRId="42418" maxRId="42422">
    <sheetIdMap count="15">
      <sheetId val="1"/>
      <sheetId val="2"/>
      <sheetId val="3"/>
      <sheetId val="4"/>
      <sheetId val="5"/>
      <sheetId val="11"/>
      <sheetId val="12"/>
      <sheetId val="13"/>
      <sheetId val="14"/>
      <sheetId val="15"/>
      <sheetId val="16"/>
      <sheetId val="17"/>
      <sheetId val="18"/>
      <sheetId val="19"/>
      <sheetId val="20"/>
    </sheetIdMap>
  </header>
  <header guid="{21394A81-799B-4E34-9A02-74C0C5684D65}" dateTime="2017-04-21T16:39:48" maxSheetId="21" userName="marlene ramirez" r:id="rId845">
    <sheetIdMap count="15">
      <sheetId val="1"/>
      <sheetId val="2"/>
      <sheetId val="3"/>
      <sheetId val="4"/>
      <sheetId val="5"/>
      <sheetId val="11"/>
      <sheetId val="12"/>
      <sheetId val="13"/>
      <sheetId val="14"/>
      <sheetId val="15"/>
      <sheetId val="16"/>
      <sheetId val="17"/>
      <sheetId val="18"/>
      <sheetId val="19"/>
      <sheetId val="20"/>
    </sheetIdMap>
  </header>
  <header guid="{D400588B-9E78-449C-9DF8-2E5C255378BB}" dateTime="2017-04-24T09:11:58" maxSheetId="21" userName="marlene ramirez" r:id="rId846" minRId="42423" maxRId="42427">
    <sheetIdMap count="15">
      <sheetId val="1"/>
      <sheetId val="2"/>
      <sheetId val="3"/>
      <sheetId val="4"/>
      <sheetId val="5"/>
      <sheetId val="11"/>
      <sheetId val="12"/>
      <sheetId val="13"/>
      <sheetId val="14"/>
      <sheetId val="15"/>
      <sheetId val="16"/>
      <sheetId val="17"/>
      <sheetId val="18"/>
      <sheetId val="19"/>
      <sheetId val="20"/>
    </sheetIdMap>
  </header>
  <header guid="{D00709B4-ABCA-407E-A578-4C5DE9583CDE}" dateTime="2017-04-24T11:01:58" maxSheetId="21" userName="marlene ramirez" r:id="rId847" minRId="42428">
    <sheetIdMap count="15">
      <sheetId val="1"/>
      <sheetId val="2"/>
      <sheetId val="3"/>
      <sheetId val="4"/>
      <sheetId val="5"/>
      <sheetId val="11"/>
      <sheetId val="12"/>
      <sheetId val="13"/>
      <sheetId val="14"/>
      <sheetId val="15"/>
      <sheetId val="16"/>
      <sheetId val="17"/>
      <sheetId val="18"/>
      <sheetId val="19"/>
      <sheetId val="20"/>
    </sheetIdMap>
  </header>
  <header guid="{BF0B1D71-1E7F-4D83-8129-58CED39E1F9B}" dateTime="2017-04-24T11:15:12" maxSheetId="21" userName="marlene ramirez" r:id="rId848" minRId="42429" maxRId="42430">
    <sheetIdMap count="15">
      <sheetId val="1"/>
      <sheetId val="2"/>
      <sheetId val="3"/>
      <sheetId val="4"/>
      <sheetId val="5"/>
      <sheetId val="11"/>
      <sheetId val="12"/>
      <sheetId val="13"/>
      <sheetId val="14"/>
      <sheetId val="15"/>
      <sheetId val="16"/>
      <sheetId val="17"/>
      <sheetId val="18"/>
      <sheetId val="19"/>
      <sheetId val="20"/>
    </sheetIdMap>
  </header>
  <header guid="{D34F3FF6-468F-4133-B266-B6383AC9AE95}" dateTime="2017-04-25T10:47:31" maxSheetId="21" userName="marlene ramirez" r:id="rId849" minRId="42431" maxRId="42435">
    <sheetIdMap count="15">
      <sheetId val="1"/>
      <sheetId val="2"/>
      <sheetId val="3"/>
      <sheetId val="4"/>
      <sheetId val="5"/>
      <sheetId val="11"/>
      <sheetId val="12"/>
      <sheetId val="13"/>
      <sheetId val="14"/>
      <sheetId val="15"/>
      <sheetId val="16"/>
      <sheetId val="17"/>
      <sheetId val="18"/>
      <sheetId val="19"/>
      <sheetId val="20"/>
    </sheetIdMap>
  </header>
  <header guid="{72256DC5-9413-4D73-BFBE-4D964E001E86}" dateTime="2017-04-25T10:47:46" maxSheetId="21" userName="marlene ramirez" r:id="rId850" minRId="42436">
    <sheetIdMap count="15">
      <sheetId val="1"/>
      <sheetId val="2"/>
      <sheetId val="3"/>
      <sheetId val="4"/>
      <sheetId val="5"/>
      <sheetId val="11"/>
      <sheetId val="12"/>
      <sheetId val="13"/>
      <sheetId val="14"/>
      <sheetId val="15"/>
      <sheetId val="16"/>
      <sheetId val="17"/>
      <sheetId val="18"/>
      <sheetId val="19"/>
      <sheetId val="20"/>
    </sheetIdMap>
  </header>
  <header guid="{91A664FF-AD62-4889-AA75-AC2B7762A1BB}" dateTime="2017-04-25T13:24:37" maxSheetId="21" userName="marlene ramirez" r:id="rId851" minRId="42437" maxRId="42451">
    <sheetIdMap count="15">
      <sheetId val="1"/>
      <sheetId val="2"/>
      <sheetId val="3"/>
      <sheetId val="4"/>
      <sheetId val="5"/>
      <sheetId val="11"/>
      <sheetId val="12"/>
      <sheetId val="13"/>
      <sheetId val="14"/>
      <sheetId val="15"/>
      <sheetId val="16"/>
      <sheetId val="17"/>
      <sheetId val="18"/>
      <sheetId val="19"/>
      <sheetId val="20"/>
    </sheetIdMap>
  </header>
  <header guid="{3DA86385-55E4-45DD-96C4-2E841D5D1EC2}" dateTime="2017-04-25T13:24:53" maxSheetId="21" userName="marlene ramirez" r:id="rId852">
    <sheetIdMap count="15">
      <sheetId val="1"/>
      <sheetId val="2"/>
      <sheetId val="3"/>
      <sheetId val="4"/>
      <sheetId val="5"/>
      <sheetId val="11"/>
      <sheetId val="12"/>
      <sheetId val="13"/>
      <sheetId val="14"/>
      <sheetId val="15"/>
      <sheetId val="16"/>
      <sheetId val="17"/>
      <sheetId val="18"/>
      <sheetId val="19"/>
      <sheetId val="20"/>
    </sheetIdMap>
  </header>
  <header guid="{724C5177-EED3-4865-B7CB-D07C1C864850}" dateTime="2017-04-25T13:25:32" maxSheetId="21" userName="marlene ramirez" r:id="rId853" minRId="42452" maxRId="42454">
    <sheetIdMap count="15">
      <sheetId val="1"/>
      <sheetId val="2"/>
      <sheetId val="3"/>
      <sheetId val="4"/>
      <sheetId val="5"/>
      <sheetId val="11"/>
      <sheetId val="12"/>
      <sheetId val="13"/>
      <sheetId val="14"/>
      <sheetId val="15"/>
      <sheetId val="16"/>
      <sheetId val="17"/>
      <sheetId val="18"/>
      <sheetId val="19"/>
      <sheetId val="20"/>
    </sheetIdMap>
  </header>
  <header guid="{8E14EAA1-025A-4B90-B0D7-E2F5D6524B1B}" dateTime="2017-04-25T13:25:49" maxSheetId="21" userName="marlene ramirez" r:id="rId854">
    <sheetIdMap count="15">
      <sheetId val="1"/>
      <sheetId val="2"/>
      <sheetId val="3"/>
      <sheetId val="4"/>
      <sheetId val="5"/>
      <sheetId val="11"/>
      <sheetId val="12"/>
      <sheetId val="13"/>
      <sheetId val="14"/>
      <sheetId val="15"/>
      <sheetId val="16"/>
      <sheetId val="17"/>
      <sheetId val="18"/>
      <sheetId val="19"/>
      <sheetId val="20"/>
    </sheetIdMap>
  </header>
  <header guid="{69DAFAAB-D461-4D64-9C75-EC94AB1F368C}" dateTime="2017-04-25T16:01:57" maxSheetId="21" userName="marlene ramirez" r:id="rId855">
    <sheetIdMap count="15">
      <sheetId val="1"/>
      <sheetId val="2"/>
      <sheetId val="3"/>
      <sheetId val="4"/>
      <sheetId val="5"/>
      <sheetId val="11"/>
      <sheetId val="12"/>
      <sheetId val="13"/>
      <sheetId val="14"/>
      <sheetId val="15"/>
      <sheetId val="16"/>
      <sheetId val="17"/>
      <sheetId val="18"/>
      <sheetId val="19"/>
      <sheetId val="20"/>
    </sheetIdMap>
  </header>
  <header guid="{AD291AC3-E204-4FC1-B07F-9C1F884DA6ED}" dateTime="2017-04-26T12:02:03" maxSheetId="21" userName="marlene ramirez" r:id="rId856" minRId="42455" maxRId="42476">
    <sheetIdMap count="15">
      <sheetId val="1"/>
      <sheetId val="2"/>
      <sheetId val="3"/>
      <sheetId val="4"/>
      <sheetId val="5"/>
      <sheetId val="11"/>
      <sheetId val="12"/>
      <sheetId val="13"/>
      <sheetId val="14"/>
      <sheetId val="15"/>
      <sheetId val="16"/>
      <sheetId val="17"/>
      <sheetId val="18"/>
      <sheetId val="19"/>
      <sheetId val="20"/>
    </sheetIdMap>
  </header>
  <header guid="{4D7D8E71-CA85-4D25-ADC1-F4BAB99B14E0}" dateTime="2017-04-26T14:22:11" maxSheetId="21" userName="marlene ramirez" r:id="rId857" minRId="42477" maxRId="42482">
    <sheetIdMap count="15">
      <sheetId val="1"/>
      <sheetId val="2"/>
      <sheetId val="3"/>
      <sheetId val="4"/>
      <sheetId val="5"/>
      <sheetId val="11"/>
      <sheetId val="12"/>
      <sheetId val="13"/>
      <sheetId val="14"/>
      <sheetId val="15"/>
      <sheetId val="16"/>
      <sheetId val="17"/>
      <sheetId val="18"/>
      <sheetId val="19"/>
      <sheetId val="20"/>
    </sheetIdMap>
  </header>
  <header guid="{EDA92C79-5714-40A7-BFB1-C51133A64420}" dateTime="2017-04-26T14:25:41" maxSheetId="21" userName="marlene ramirez" r:id="rId858">
    <sheetIdMap count="15">
      <sheetId val="1"/>
      <sheetId val="2"/>
      <sheetId val="3"/>
      <sheetId val="4"/>
      <sheetId val="5"/>
      <sheetId val="11"/>
      <sheetId val="12"/>
      <sheetId val="13"/>
      <sheetId val="14"/>
      <sheetId val="15"/>
      <sheetId val="16"/>
      <sheetId val="17"/>
      <sheetId val="18"/>
      <sheetId val="19"/>
      <sheetId val="20"/>
    </sheetIdMap>
  </header>
  <header guid="{ACCB1A65-53C2-4B90-B7BC-F62EED4BB83D}" dateTime="2017-04-26T14:50:21" maxSheetId="21" userName="marlene ramirez" r:id="rId859" minRId="42483" maxRId="42505">
    <sheetIdMap count="15">
      <sheetId val="1"/>
      <sheetId val="2"/>
      <sheetId val="3"/>
      <sheetId val="4"/>
      <sheetId val="5"/>
      <sheetId val="11"/>
      <sheetId val="12"/>
      <sheetId val="13"/>
      <sheetId val="14"/>
      <sheetId val="15"/>
      <sheetId val="16"/>
      <sheetId val="17"/>
      <sheetId val="18"/>
      <sheetId val="19"/>
      <sheetId val="20"/>
    </sheetIdMap>
  </header>
  <header guid="{503118B2-008B-41EB-A562-A8FD92FA8B19}" dateTime="2017-04-26T14:51:33" maxSheetId="21" userName="marlene ramirez" r:id="rId860" minRId="42506" maxRId="42510">
    <sheetIdMap count="15">
      <sheetId val="1"/>
      <sheetId val="2"/>
      <sheetId val="3"/>
      <sheetId val="4"/>
      <sheetId val="5"/>
      <sheetId val="11"/>
      <sheetId val="12"/>
      <sheetId val="13"/>
      <sheetId val="14"/>
      <sheetId val="15"/>
      <sheetId val="16"/>
      <sheetId val="17"/>
      <sheetId val="18"/>
      <sheetId val="19"/>
      <sheetId val="20"/>
    </sheetIdMap>
  </header>
  <header guid="{47DC093E-2ECA-4977-B9CA-FDDCC536CA71}" dateTime="2017-04-26T15:01:31" maxSheetId="21" userName="marlene ramirez" r:id="rId861" minRId="42511" maxRId="42515">
    <sheetIdMap count="15">
      <sheetId val="1"/>
      <sheetId val="2"/>
      <sheetId val="3"/>
      <sheetId val="4"/>
      <sheetId val="5"/>
      <sheetId val="11"/>
      <sheetId val="12"/>
      <sheetId val="13"/>
      <sheetId val="14"/>
      <sheetId val="15"/>
      <sheetId val="16"/>
      <sheetId val="17"/>
      <sheetId val="18"/>
      <sheetId val="19"/>
      <sheetId val="20"/>
    </sheetIdMap>
  </header>
  <header guid="{BC211BC5-E8CF-4925-9319-BFF66FD09B93}" dateTime="2017-04-26T15:02:15" maxSheetId="21" userName="marlene ramirez" r:id="rId862" minRId="42516">
    <sheetIdMap count="15">
      <sheetId val="1"/>
      <sheetId val="2"/>
      <sheetId val="3"/>
      <sheetId val="4"/>
      <sheetId val="5"/>
      <sheetId val="11"/>
      <sheetId val="12"/>
      <sheetId val="13"/>
      <sheetId val="14"/>
      <sheetId val="15"/>
      <sheetId val="16"/>
      <sheetId val="17"/>
      <sheetId val="18"/>
      <sheetId val="19"/>
      <sheetId val="20"/>
    </sheetIdMap>
  </header>
  <header guid="{B3965749-AF29-4669-A121-3A9447F2F031}" dateTime="2017-04-26T15:02:54" maxSheetId="21" userName="marlene ramirez" r:id="rId863">
    <sheetIdMap count="15">
      <sheetId val="1"/>
      <sheetId val="2"/>
      <sheetId val="3"/>
      <sheetId val="4"/>
      <sheetId val="5"/>
      <sheetId val="11"/>
      <sheetId val="12"/>
      <sheetId val="13"/>
      <sheetId val="14"/>
      <sheetId val="15"/>
      <sheetId val="16"/>
      <sheetId val="17"/>
      <sheetId val="18"/>
      <sheetId val="19"/>
      <sheetId val="20"/>
    </sheetIdMap>
  </header>
  <header guid="{A50BBFB1-2483-48B9-9C42-9A7A1B5A2442}" dateTime="2017-04-26T15:18:47" maxSheetId="21" userName="marlene ramirez" r:id="rId864" minRId="42517" maxRId="42522">
    <sheetIdMap count="15">
      <sheetId val="1"/>
      <sheetId val="2"/>
      <sheetId val="3"/>
      <sheetId val="4"/>
      <sheetId val="5"/>
      <sheetId val="11"/>
      <sheetId val="12"/>
      <sheetId val="13"/>
      <sheetId val="14"/>
      <sheetId val="15"/>
      <sheetId val="16"/>
      <sheetId val="17"/>
      <sheetId val="18"/>
      <sheetId val="19"/>
      <sheetId val="20"/>
    </sheetIdMap>
  </header>
  <header guid="{D475ED1C-72C9-4111-A650-EA32E750DA7C}" dateTime="2017-04-26T15:24:43" maxSheetId="21" userName="marlene ramirez" r:id="rId865" minRId="42523" maxRId="42524">
    <sheetIdMap count="15">
      <sheetId val="1"/>
      <sheetId val="2"/>
      <sheetId val="3"/>
      <sheetId val="4"/>
      <sheetId val="5"/>
      <sheetId val="11"/>
      <sheetId val="12"/>
      <sheetId val="13"/>
      <sheetId val="14"/>
      <sheetId val="15"/>
      <sheetId val="16"/>
      <sheetId val="17"/>
      <sheetId val="18"/>
      <sheetId val="19"/>
      <sheetId val="20"/>
    </sheetIdMap>
  </header>
  <header guid="{789F0DFE-BC47-4214-88C6-F3FAFCCFA2DA}" dateTime="2017-04-26T15:27:10" maxSheetId="21" userName="marlene ramirez" r:id="rId866" minRId="42525">
    <sheetIdMap count="15">
      <sheetId val="1"/>
      <sheetId val="2"/>
      <sheetId val="3"/>
      <sheetId val="4"/>
      <sheetId val="5"/>
      <sheetId val="11"/>
      <sheetId val="12"/>
      <sheetId val="13"/>
      <sheetId val="14"/>
      <sheetId val="15"/>
      <sheetId val="16"/>
      <sheetId val="17"/>
      <sheetId val="18"/>
      <sheetId val="19"/>
      <sheetId val="20"/>
    </sheetIdMap>
  </header>
  <header guid="{4FA718B3-211D-4FE0-8AA0-0CBBA420EB44}" dateTime="2017-04-26T15:27:19" maxSheetId="21" userName="marlene ramirez" r:id="rId867">
    <sheetIdMap count="15">
      <sheetId val="1"/>
      <sheetId val="2"/>
      <sheetId val="3"/>
      <sheetId val="4"/>
      <sheetId val="5"/>
      <sheetId val="11"/>
      <sheetId val="12"/>
      <sheetId val="13"/>
      <sheetId val="14"/>
      <sheetId val="15"/>
      <sheetId val="16"/>
      <sheetId val="17"/>
      <sheetId val="18"/>
      <sheetId val="19"/>
      <sheetId val="20"/>
    </sheetIdMap>
  </header>
  <header guid="{EF823052-A34D-4462-B454-1884F3231A0C}" dateTime="2017-04-27T11:18:51" maxSheetId="21" userName="marlene ramirez" r:id="rId868" minRId="42526" maxRId="42530">
    <sheetIdMap count="15">
      <sheetId val="1"/>
      <sheetId val="2"/>
      <sheetId val="3"/>
      <sheetId val="4"/>
      <sheetId val="5"/>
      <sheetId val="11"/>
      <sheetId val="12"/>
      <sheetId val="13"/>
      <sheetId val="14"/>
      <sheetId val="15"/>
      <sheetId val="16"/>
      <sheetId val="17"/>
      <sheetId val="18"/>
      <sheetId val="19"/>
      <sheetId val="20"/>
    </sheetIdMap>
  </header>
  <header guid="{3177B25F-66BD-4662-8DEF-086E45EA90F5}" dateTime="2017-04-27T12:01:28" maxSheetId="21" userName="marlene ramirez" r:id="rId869" minRId="42531" maxRId="42535">
    <sheetIdMap count="15">
      <sheetId val="1"/>
      <sheetId val="2"/>
      <sheetId val="3"/>
      <sheetId val="4"/>
      <sheetId val="5"/>
      <sheetId val="11"/>
      <sheetId val="12"/>
      <sheetId val="13"/>
      <sheetId val="14"/>
      <sheetId val="15"/>
      <sheetId val="16"/>
      <sheetId val="17"/>
      <sheetId val="18"/>
      <sheetId val="19"/>
      <sheetId val="20"/>
    </sheetIdMap>
  </header>
  <header guid="{E9582E75-31AF-4702-BF5A-8EE8B2756A61}" dateTime="2017-04-27T12:04:44" maxSheetId="21" userName="marlene ramirez" r:id="rId870">
    <sheetIdMap count="15">
      <sheetId val="1"/>
      <sheetId val="2"/>
      <sheetId val="3"/>
      <sheetId val="4"/>
      <sheetId val="5"/>
      <sheetId val="11"/>
      <sheetId val="12"/>
      <sheetId val="13"/>
      <sheetId val="14"/>
      <sheetId val="15"/>
      <sheetId val="16"/>
      <sheetId val="17"/>
      <sheetId val="18"/>
      <sheetId val="19"/>
      <sheetId val="20"/>
    </sheetIdMap>
  </header>
  <header guid="{D7D120FD-FCF0-44BA-A2F1-FACAB33872D9}" dateTime="2017-04-27T14:24:10" maxSheetId="21" userName="marlene ramirez" r:id="rId871">
    <sheetIdMap count="15">
      <sheetId val="1"/>
      <sheetId val="2"/>
      <sheetId val="3"/>
      <sheetId val="4"/>
      <sheetId val="5"/>
      <sheetId val="11"/>
      <sheetId val="12"/>
      <sheetId val="13"/>
      <sheetId val="14"/>
      <sheetId val="15"/>
      <sheetId val="16"/>
      <sheetId val="17"/>
      <sheetId val="18"/>
      <sheetId val="19"/>
      <sheetId val="20"/>
    </sheetIdMap>
  </header>
  <header guid="{DBEB4AFA-964D-4019-BE9A-760373D11369}" dateTime="2017-04-27T14:27:45" maxSheetId="21" userName="marlene ramirez" r:id="rId872">
    <sheetIdMap count="15">
      <sheetId val="1"/>
      <sheetId val="2"/>
      <sheetId val="3"/>
      <sheetId val="4"/>
      <sheetId val="5"/>
      <sheetId val="11"/>
      <sheetId val="12"/>
      <sheetId val="13"/>
      <sheetId val="14"/>
      <sheetId val="15"/>
      <sheetId val="16"/>
      <sheetId val="17"/>
      <sheetId val="18"/>
      <sheetId val="19"/>
      <sheetId val="20"/>
    </sheetIdMap>
  </header>
  <header guid="{B1DB571D-F8C4-421F-9103-43CB6CDF5B86}" dateTime="2017-04-27T16:00:12" maxSheetId="21" userName="marlene ramirez" r:id="rId873">
    <sheetIdMap count="15">
      <sheetId val="1"/>
      <sheetId val="2"/>
      <sheetId val="3"/>
      <sheetId val="4"/>
      <sheetId val="5"/>
      <sheetId val="11"/>
      <sheetId val="12"/>
      <sheetId val="13"/>
      <sheetId val="14"/>
      <sheetId val="15"/>
      <sheetId val="16"/>
      <sheetId val="17"/>
      <sheetId val="18"/>
      <sheetId val="19"/>
      <sheetId val="20"/>
    </sheetIdMap>
  </header>
  <header guid="{B5450B80-26EF-46A6-AD6D-4C9DAA77208D}" dateTime="2017-05-02T09:09:32" maxSheetId="21" userName="marlene ramirez" r:id="rId874" minRId="42536" maxRId="42549">
    <sheetIdMap count="15">
      <sheetId val="1"/>
      <sheetId val="2"/>
      <sheetId val="3"/>
      <sheetId val="4"/>
      <sheetId val="5"/>
      <sheetId val="11"/>
      <sheetId val="12"/>
      <sheetId val="13"/>
      <sheetId val="14"/>
      <sheetId val="15"/>
      <sheetId val="16"/>
      <sheetId val="17"/>
      <sheetId val="18"/>
      <sheetId val="19"/>
      <sheetId val="20"/>
    </sheetIdMap>
  </header>
  <header guid="{0A4C7FDB-7538-4BF8-B129-E0765F717EBC}" dateTime="2017-05-02T09:09:39" maxSheetId="21" userName="marlene ramirez" r:id="rId875">
    <sheetIdMap count="15">
      <sheetId val="1"/>
      <sheetId val="2"/>
      <sheetId val="3"/>
      <sheetId val="4"/>
      <sheetId val="5"/>
      <sheetId val="11"/>
      <sheetId val="12"/>
      <sheetId val="13"/>
      <sheetId val="14"/>
      <sheetId val="15"/>
      <sheetId val="16"/>
      <sheetId val="17"/>
      <sheetId val="18"/>
      <sheetId val="19"/>
      <sheetId val="20"/>
    </sheetIdMap>
  </header>
  <header guid="{CFF5A32A-3800-45AF-95C1-09C802B86F0B}" dateTime="2017-05-02T09:10:42" maxSheetId="21" userName="marlene ramirez" r:id="rId876">
    <sheetIdMap count="15">
      <sheetId val="1"/>
      <sheetId val="2"/>
      <sheetId val="3"/>
      <sheetId val="4"/>
      <sheetId val="5"/>
      <sheetId val="11"/>
      <sheetId val="12"/>
      <sheetId val="13"/>
      <sheetId val="14"/>
      <sheetId val="15"/>
      <sheetId val="16"/>
      <sheetId val="17"/>
      <sheetId val="18"/>
      <sheetId val="19"/>
      <sheetId val="20"/>
    </sheetIdMap>
  </header>
  <header guid="{96635D06-C24F-4513-A7D5-AEAA0962C1C4}" dateTime="2017-05-02T09:11:04" maxSheetId="21" userName="marlene ramirez" r:id="rId877">
    <sheetIdMap count="15">
      <sheetId val="1"/>
      <sheetId val="2"/>
      <sheetId val="3"/>
      <sheetId val="4"/>
      <sheetId val="5"/>
      <sheetId val="11"/>
      <sheetId val="12"/>
      <sheetId val="13"/>
      <sheetId val="14"/>
      <sheetId val="15"/>
      <sheetId val="16"/>
      <sheetId val="17"/>
      <sheetId val="18"/>
      <sheetId val="19"/>
      <sheetId val="20"/>
    </sheetIdMap>
  </header>
  <header guid="{A3C43078-2F73-46AF-96E3-492CC085D954}" dateTime="2017-05-02T09:14:53" maxSheetId="21" userName="marlene ramirez" r:id="rId878">
    <sheetIdMap count="15">
      <sheetId val="1"/>
      <sheetId val="2"/>
      <sheetId val="3"/>
      <sheetId val="4"/>
      <sheetId val="5"/>
      <sheetId val="11"/>
      <sheetId val="12"/>
      <sheetId val="13"/>
      <sheetId val="14"/>
      <sheetId val="15"/>
      <sheetId val="16"/>
      <sheetId val="17"/>
      <sheetId val="18"/>
      <sheetId val="19"/>
      <sheetId val="20"/>
    </sheetIdMap>
  </header>
  <header guid="{933A438F-C08D-426F-A979-11DE5E2671EE}" dateTime="2017-05-02T09:15:26" maxSheetId="21" userName="marlene ramirez" r:id="rId879">
    <sheetIdMap count="15">
      <sheetId val="1"/>
      <sheetId val="2"/>
      <sheetId val="3"/>
      <sheetId val="4"/>
      <sheetId val="5"/>
      <sheetId val="11"/>
      <sheetId val="12"/>
      <sheetId val="13"/>
      <sheetId val="14"/>
      <sheetId val="15"/>
      <sheetId val="16"/>
      <sheetId val="17"/>
      <sheetId val="18"/>
      <sheetId val="19"/>
      <sheetId val="20"/>
    </sheetIdMap>
  </header>
  <header guid="{8E6E1B32-C25F-4830-8D8D-7A0BA297E053}" dateTime="2017-05-02T09:40:30" maxSheetId="21" userName="marlene ramirez" r:id="rId880" minRId="42550" maxRId="42566">
    <sheetIdMap count="15">
      <sheetId val="1"/>
      <sheetId val="2"/>
      <sheetId val="3"/>
      <sheetId val="4"/>
      <sheetId val="5"/>
      <sheetId val="11"/>
      <sheetId val="12"/>
      <sheetId val="13"/>
      <sheetId val="14"/>
      <sheetId val="15"/>
      <sheetId val="16"/>
      <sheetId val="17"/>
      <sheetId val="18"/>
      <sheetId val="19"/>
      <sheetId val="20"/>
    </sheetIdMap>
  </header>
  <header guid="{8074B925-ED7B-49DD-9A2F-454686861426}" dateTime="2017-05-02T09:40:43" maxSheetId="21" userName="marlene ramirez" r:id="rId881">
    <sheetIdMap count="15">
      <sheetId val="1"/>
      <sheetId val="2"/>
      <sheetId val="3"/>
      <sheetId val="4"/>
      <sheetId val="5"/>
      <sheetId val="11"/>
      <sheetId val="12"/>
      <sheetId val="13"/>
      <sheetId val="14"/>
      <sheetId val="15"/>
      <sheetId val="16"/>
      <sheetId val="17"/>
      <sheetId val="18"/>
      <sheetId val="19"/>
      <sheetId val="20"/>
    </sheetIdMap>
  </header>
  <header guid="{2C6CE173-28FC-4F35-A687-1EF84A82CA55}" dateTime="2017-05-02T09:40:53" maxSheetId="21" userName="marlene ramirez" r:id="rId882">
    <sheetIdMap count="15">
      <sheetId val="1"/>
      <sheetId val="2"/>
      <sheetId val="3"/>
      <sheetId val="4"/>
      <sheetId val="5"/>
      <sheetId val="11"/>
      <sheetId val="12"/>
      <sheetId val="13"/>
      <sheetId val="14"/>
      <sheetId val="15"/>
      <sheetId val="16"/>
      <sheetId val="17"/>
      <sheetId val="18"/>
      <sheetId val="19"/>
      <sheetId val="20"/>
    </sheetIdMap>
  </header>
  <header guid="{8271945A-4DD6-46CE-9CA7-6DBAE3BF4DFE}" dateTime="2017-05-02T11:54:57" maxSheetId="21" userName="marlene ramirez" r:id="rId883" minRId="42567" maxRId="42578">
    <sheetIdMap count="15">
      <sheetId val="1"/>
      <sheetId val="2"/>
      <sheetId val="3"/>
      <sheetId val="4"/>
      <sheetId val="5"/>
      <sheetId val="11"/>
      <sheetId val="12"/>
      <sheetId val="13"/>
      <sheetId val="14"/>
      <sheetId val="15"/>
      <sheetId val="16"/>
      <sheetId val="17"/>
      <sheetId val="18"/>
      <sheetId val="19"/>
      <sheetId val="20"/>
    </sheetIdMap>
  </header>
  <header guid="{657E8531-3491-4DA3-AB23-D4BE384A20F5}" dateTime="2017-05-02T11:56:59" maxSheetId="21" userName="marlene ramirez" r:id="rId884">
    <sheetIdMap count="15">
      <sheetId val="1"/>
      <sheetId val="2"/>
      <sheetId val="3"/>
      <sheetId val="4"/>
      <sheetId val="5"/>
      <sheetId val="11"/>
      <sheetId val="12"/>
      <sheetId val="13"/>
      <sheetId val="14"/>
      <sheetId val="15"/>
      <sheetId val="16"/>
      <sheetId val="17"/>
      <sheetId val="18"/>
      <sheetId val="19"/>
      <sheetId val="20"/>
    </sheetIdMap>
  </header>
  <header guid="{5D95FF26-0ED9-42F1-B521-F768B56FBF97}" dateTime="2017-05-02T15:54:30" maxSheetId="21" userName="marlene ramirez" r:id="rId885">
    <sheetIdMap count="15">
      <sheetId val="1"/>
      <sheetId val="2"/>
      <sheetId val="3"/>
      <sheetId val="4"/>
      <sheetId val="5"/>
      <sheetId val="11"/>
      <sheetId val="12"/>
      <sheetId val="13"/>
      <sheetId val="14"/>
      <sheetId val="15"/>
      <sheetId val="16"/>
      <sheetId val="17"/>
      <sheetId val="18"/>
      <sheetId val="19"/>
      <sheetId val="20"/>
    </sheetIdMap>
  </header>
  <header guid="{31D4AF12-F28F-4535-82ED-88704DF98918}" dateTime="2017-05-03T10:33:10" maxSheetId="21" userName="marlene ramirez" r:id="rId886" minRId="42579" maxRId="42583">
    <sheetIdMap count="15">
      <sheetId val="1"/>
      <sheetId val="2"/>
      <sheetId val="3"/>
      <sheetId val="4"/>
      <sheetId val="5"/>
      <sheetId val="11"/>
      <sheetId val="12"/>
      <sheetId val="13"/>
      <sheetId val="14"/>
      <sheetId val="15"/>
      <sheetId val="16"/>
      <sheetId val="17"/>
      <sheetId val="18"/>
      <sheetId val="19"/>
      <sheetId val="20"/>
    </sheetIdMap>
  </header>
  <header guid="{84D4A17E-99D0-4E43-9905-4F2CF9D2D6E5}" dateTime="2017-05-03T10:47:20" maxSheetId="21" userName="marlene ramirez" r:id="rId887" minRId="42584">
    <sheetIdMap count="15">
      <sheetId val="1"/>
      <sheetId val="2"/>
      <sheetId val="3"/>
      <sheetId val="4"/>
      <sheetId val="5"/>
      <sheetId val="11"/>
      <sheetId val="12"/>
      <sheetId val="13"/>
      <sheetId val="14"/>
      <sheetId val="15"/>
      <sheetId val="16"/>
      <sheetId val="17"/>
      <sheetId val="18"/>
      <sheetId val="19"/>
      <sheetId val="20"/>
    </sheetIdMap>
  </header>
  <header guid="{7A6B7E55-FC95-4508-B7F1-88E2CC704498}" dateTime="2017-05-03T13:17:46" maxSheetId="21" userName="marlene ramirez" r:id="rId888">
    <sheetIdMap count="15">
      <sheetId val="1"/>
      <sheetId val="2"/>
      <sheetId val="3"/>
      <sheetId val="4"/>
      <sheetId val="5"/>
      <sheetId val="11"/>
      <sheetId val="12"/>
      <sheetId val="13"/>
      <sheetId val="14"/>
      <sheetId val="15"/>
      <sheetId val="16"/>
      <sheetId val="17"/>
      <sheetId val="18"/>
      <sheetId val="19"/>
      <sheetId val="20"/>
    </sheetIdMap>
  </header>
  <header guid="{52A5364D-181F-4A13-9A8C-EAB3437728D7}" dateTime="2017-05-03T13:18:59" maxSheetId="21" userName="marlene ramirez" r:id="rId889">
    <sheetIdMap count="15">
      <sheetId val="1"/>
      <sheetId val="2"/>
      <sheetId val="3"/>
      <sheetId val="4"/>
      <sheetId val="5"/>
      <sheetId val="11"/>
      <sheetId val="12"/>
      <sheetId val="13"/>
      <sheetId val="14"/>
      <sheetId val="15"/>
      <sheetId val="16"/>
      <sheetId val="17"/>
      <sheetId val="18"/>
      <sheetId val="19"/>
      <sheetId val="20"/>
    </sheetIdMap>
  </header>
  <header guid="{B0D6E5CE-596E-44B9-9E28-444CDF680E8E}" dateTime="2017-05-03T13:19:12" maxSheetId="21" userName="marlene ramirez" r:id="rId890">
    <sheetIdMap count="15">
      <sheetId val="1"/>
      <sheetId val="2"/>
      <sheetId val="3"/>
      <sheetId val="4"/>
      <sheetId val="5"/>
      <sheetId val="11"/>
      <sheetId val="12"/>
      <sheetId val="13"/>
      <sheetId val="14"/>
      <sheetId val="15"/>
      <sheetId val="16"/>
      <sheetId val="17"/>
      <sheetId val="18"/>
      <sheetId val="19"/>
      <sheetId val="20"/>
    </sheetIdMap>
  </header>
  <header guid="{270657CD-2A4B-4EA3-8742-29F7B216C7C5}" dateTime="2017-05-03T13:19:32" maxSheetId="21" userName="marlene ramirez" r:id="rId891">
    <sheetIdMap count="15">
      <sheetId val="1"/>
      <sheetId val="2"/>
      <sheetId val="3"/>
      <sheetId val="4"/>
      <sheetId val="5"/>
      <sheetId val="11"/>
      <sheetId val="12"/>
      <sheetId val="13"/>
      <sheetId val="14"/>
      <sheetId val="15"/>
      <sheetId val="16"/>
      <sheetId val="17"/>
      <sheetId val="18"/>
      <sheetId val="19"/>
      <sheetId val="20"/>
    </sheetIdMap>
  </header>
  <header guid="{6650F534-8B69-4CF2-9CD9-725C6B40486B}" dateTime="2017-05-03T13:34:42" maxSheetId="21" userName="marlene ramirez" r:id="rId892">
    <sheetIdMap count="15">
      <sheetId val="1"/>
      <sheetId val="2"/>
      <sheetId val="3"/>
      <sheetId val="4"/>
      <sheetId val="5"/>
      <sheetId val="11"/>
      <sheetId val="12"/>
      <sheetId val="13"/>
      <sheetId val="14"/>
      <sheetId val="15"/>
      <sheetId val="16"/>
      <sheetId val="17"/>
      <sheetId val="18"/>
      <sheetId val="19"/>
      <sheetId val="20"/>
    </sheetIdMap>
  </header>
  <header guid="{BE9B6FE9-1926-4FB7-90B4-11E2CDD817BE}" dateTime="2017-05-03T16:10:30" maxSheetId="21" userName="marlene ramirez" r:id="rId893">
    <sheetIdMap count="15">
      <sheetId val="1"/>
      <sheetId val="2"/>
      <sheetId val="3"/>
      <sheetId val="4"/>
      <sheetId val="5"/>
      <sheetId val="11"/>
      <sheetId val="12"/>
      <sheetId val="13"/>
      <sheetId val="14"/>
      <sheetId val="15"/>
      <sheetId val="16"/>
      <sheetId val="17"/>
      <sheetId val="18"/>
      <sheetId val="19"/>
      <sheetId val="20"/>
    </sheetIdMap>
  </header>
  <header guid="{3D246EC1-7546-4A1D-917D-1EE4CB5E82C2}" dateTime="2017-05-04T15:45:16" maxSheetId="21" userName="marlene ramirez" r:id="rId894" minRId="42585" maxRId="42587">
    <sheetIdMap count="15">
      <sheetId val="1"/>
      <sheetId val="2"/>
      <sheetId val="3"/>
      <sheetId val="4"/>
      <sheetId val="5"/>
      <sheetId val="11"/>
      <sheetId val="12"/>
      <sheetId val="13"/>
      <sheetId val="14"/>
      <sheetId val="15"/>
      <sheetId val="16"/>
      <sheetId val="17"/>
      <sheetId val="18"/>
      <sheetId val="19"/>
      <sheetId val="20"/>
    </sheetIdMap>
  </header>
  <header guid="{8E434365-1665-407B-8456-0C696588CBAF}" dateTime="2017-05-04T15:45:33" maxSheetId="21" userName="marlene ramirez" r:id="rId895" minRId="42588" maxRId="42589">
    <sheetIdMap count="15">
      <sheetId val="1"/>
      <sheetId val="2"/>
      <sheetId val="3"/>
      <sheetId val="4"/>
      <sheetId val="5"/>
      <sheetId val="11"/>
      <sheetId val="12"/>
      <sheetId val="13"/>
      <sheetId val="14"/>
      <sheetId val="15"/>
      <sheetId val="16"/>
      <sheetId val="17"/>
      <sheetId val="18"/>
      <sheetId val="19"/>
      <sheetId val="20"/>
    </sheetIdMap>
  </header>
  <header guid="{FE4B44F5-BED3-40B3-AB74-041CA2ADFD04}" dateTime="2017-05-04T15:55:10" maxSheetId="21" userName="marlene ramirez" r:id="rId896">
    <sheetIdMap count="15">
      <sheetId val="1"/>
      <sheetId val="2"/>
      <sheetId val="3"/>
      <sheetId val="4"/>
      <sheetId val="5"/>
      <sheetId val="11"/>
      <sheetId val="12"/>
      <sheetId val="13"/>
      <sheetId val="14"/>
      <sheetId val="15"/>
      <sheetId val="16"/>
      <sheetId val="17"/>
      <sheetId val="18"/>
      <sheetId val="19"/>
      <sheetId val="20"/>
    </sheetIdMap>
  </header>
  <header guid="{12DBF94F-A2CA-4D10-AD2B-B550CD6AE69B}" dateTime="2017-05-05T09:38:49" maxSheetId="21" userName="marlene ramirez" r:id="rId897" minRId="42590" maxRId="42594">
    <sheetIdMap count="15">
      <sheetId val="1"/>
      <sheetId val="2"/>
      <sheetId val="3"/>
      <sheetId val="4"/>
      <sheetId val="5"/>
      <sheetId val="11"/>
      <sheetId val="12"/>
      <sheetId val="13"/>
      <sheetId val="14"/>
      <sheetId val="15"/>
      <sheetId val="16"/>
      <sheetId val="17"/>
      <sheetId val="18"/>
      <sheetId val="19"/>
      <sheetId val="20"/>
    </sheetIdMap>
  </header>
  <header guid="{2FF24768-72EA-465B-8033-51003DB15697}" dateTime="2017-05-05T10:16:53" maxSheetId="21" userName="marlene ramirez" r:id="rId898" minRId="42595" maxRId="42609">
    <sheetIdMap count="15">
      <sheetId val="1"/>
      <sheetId val="2"/>
      <sheetId val="3"/>
      <sheetId val="4"/>
      <sheetId val="5"/>
      <sheetId val="11"/>
      <sheetId val="12"/>
      <sheetId val="13"/>
      <sheetId val="14"/>
      <sheetId val="15"/>
      <sheetId val="16"/>
      <sheetId val="17"/>
      <sheetId val="18"/>
      <sheetId val="19"/>
      <sheetId val="20"/>
    </sheetIdMap>
  </header>
  <header guid="{4FCE9D59-FCA5-4651-B774-8214B9D9D379}" dateTime="2017-05-05T10:17:00" maxSheetId="21" userName="marlene ramirez" r:id="rId899">
    <sheetIdMap count="15">
      <sheetId val="1"/>
      <sheetId val="2"/>
      <sheetId val="3"/>
      <sheetId val="4"/>
      <sheetId val="5"/>
      <sheetId val="11"/>
      <sheetId val="12"/>
      <sheetId val="13"/>
      <sheetId val="14"/>
      <sheetId val="15"/>
      <sheetId val="16"/>
      <sheetId val="17"/>
      <sheetId val="18"/>
      <sheetId val="19"/>
      <sheetId val="20"/>
    </sheetIdMap>
  </header>
  <header guid="{7A9570EB-22B2-4D7B-85DA-3D018D806B03}" dateTime="2017-05-05T10:17:05" maxSheetId="21" userName="marlene ramirez" r:id="rId900">
    <sheetIdMap count="15">
      <sheetId val="1"/>
      <sheetId val="2"/>
      <sheetId val="3"/>
      <sheetId val="4"/>
      <sheetId val="5"/>
      <sheetId val="11"/>
      <sheetId val="12"/>
      <sheetId val="13"/>
      <sheetId val="14"/>
      <sheetId val="15"/>
      <sheetId val="16"/>
      <sheetId val="17"/>
      <sheetId val="18"/>
      <sheetId val="19"/>
      <sheetId val="20"/>
    </sheetIdMap>
  </header>
  <header guid="{653F3EB8-6BFC-42E8-AB09-736653CCF6F6}" dateTime="2017-05-08T14:18:17" maxSheetId="21" userName="marlene ramirez" r:id="rId901" minRId="42610" maxRId="42614">
    <sheetIdMap count="15">
      <sheetId val="1"/>
      <sheetId val="2"/>
      <sheetId val="3"/>
      <sheetId val="4"/>
      <sheetId val="5"/>
      <sheetId val="11"/>
      <sheetId val="12"/>
      <sheetId val="13"/>
      <sheetId val="14"/>
      <sheetId val="15"/>
      <sheetId val="16"/>
      <sheetId val="17"/>
      <sheetId val="18"/>
      <sheetId val="19"/>
      <sheetId val="20"/>
    </sheetIdMap>
  </header>
  <header guid="{B5117C7F-FBAB-4AE9-8928-AC3F46DA371D}" dateTime="2017-05-08T16:09:24" maxSheetId="21" userName="marlene ramirez" r:id="rId902">
    <sheetIdMap count="15">
      <sheetId val="1"/>
      <sheetId val="2"/>
      <sheetId val="3"/>
      <sheetId val="4"/>
      <sheetId val="5"/>
      <sheetId val="11"/>
      <sheetId val="12"/>
      <sheetId val="13"/>
      <sheetId val="14"/>
      <sheetId val="15"/>
      <sheetId val="16"/>
      <sheetId val="17"/>
      <sheetId val="18"/>
      <sheetId val="19"/>
      <sheetId val="20"/>
    </sheetIdMap>
  </header>
  <header guid="{FE83E6F6-5E72-4547-A871-247333F8FAA3}" dateTime="2017-05-08T16:15:05" maxSheetId="21" userName="marlene ramirez" r:id="rId903">
    <sheetIdMap count="15">
      <sheetId val="1"/>
      <sheetId val="2"/>
      <sheetId val="3"/>
      <sheetId val="4"/>
      <sheetId val="5"/>
      <sheetId val="11"/>
      <sheetId val="12"/>
      <sheetId val="13"/>
      <sheetId val="14"/>
      <sheetId val="15"/>
      <sheetId val="16"/>
      <sheetId val="17"/>
      <sheetId val="18"/>
      <sheetId val="19"/>
      <sheetId val="20"/>
    </sheetIdMap>
  </header>
  <header guid="{CD4EC39C-13D6-4C77-AF5E-1D3E69A8A42A}" dateTime="2017-05-09T14:36:12" maxSheetId="21" userName="marlene ramirez" r:id="rId904" minRId="42615" maxRId="42625">
    <sheetIdMap count="15">
      <sheetId val="1"/>
      <sheetId val="2"/>
      <sheetId val="3"/>
      <sheetId val="4"/>
      <sheetId val="5"/>
      <sheetId val="11"/>
      <sheetId val="12"/>
      <sheetId val="13"/>
      <sheetId val="14"/>
      <sheetId val="15"/>
      <sheetId val="16"/>
      <sheetId val="17"/>
      <sheetId val="18"/>
      <sheetId val="19"/>
      <sheetId val="20"/>
    </sheetIdMap>
  </header>
  <header guid="{E7CC9FB2-70F8-43FD-B086-FAB13967EAC1}" dateTime="2017-05-09T14:37:06" maxSheetId="21" userName="marlene ramirez" r:id="rId905">
    <sheetIdMap count="15">
      <sheetId val="1"/>
      <sheetId val="2"/>
      <sheetId val="3"/>
      <sheetId val="4"/>
      <sheetId val="5"/>
      <sheetId val="11"/>
      <sheetId val="12"/>
      <sheetId val="13"/>
      <sheetId val="14"/>
      <sheetId val="15"/>
      <sheetId val="16"/>
      <sheetId val="17"/>
      <sheetId val="18"/>
      <sheetId val="19"/>
      <sheetId val="20"/>
    </sheetIdMap>
  </header>
  <header guid="{F9F8CB8F-B6CD-41D7-8E65-46240793F08C}" dateTime="2017-05-09T14:37:22" maxSheetId="21" userName="marlene ramirez" r:id="rId906">
    <sheetIdMap count="15">
      <sheetId val="1"/>
      <sheetId val="2"/>
      <sheetId val="3"/>
      <sheetId val="4"/>
      <sheetId val="5"/>
      <sheetId val="11"/>
      <sheetId val="12"/>
      <sheetId val="13"/>
      <sheetId val="14"/>
      <sheetId val="15"/>
      <sheetId val="16"/>
      <sheetId val="17"/>
      <sheetId val="18"/>
      <sheetId val="19"/>
      <sheetId val="20"/>
    </sheetIdMap>
  </header>
  <header guid="{BABB28E7-FEF4-4E91-B023-63F4F6EDCDE0}" dateTime="2017-05-09T14:37:38" maxSheetId="21" userName="marlene ramirez" r:id="rId907">
    <sheetIdMap count="15">
      <sheetId val="1"/>
      <sheetId val="2"/>
      <sheetId val="3"/>
      <sheetId val="4"/>
      <sheetId val="5"/>
      <sheetId val="11"/>
      <sheetId val="12"/>
      <sheetId val="13"/>
      <sheetId val="14"/>
      <sheetId val="15"/>
      <sheetId val="16"/>
      <sheetId val="17"/>
      <sheetId val="18"/>
      <sheetId val="19"/>
      <sheetId val="20"/>
    </sheetIdMap>
  </header>
  <header guid="{79E887FD-DBF0-4A07-8AA9-71E828192E6F}" dateTime="2017-05-09T14:38:24" maxSheetId="21" userName="marlene ramirez" r:id="rId908">
    <sheetIdMap count="15">
      <sheetId val="1"/>
      <sheetId val="2"/>
      <sheetId val="3"/>
      <sheetId val="4"/>
      <sheetId val="5"/>
      <sheetId val="11"/>
      <sheetId val="12"/>
      <sheetId val="13"/>
      <sheetId val="14"/>
      <sheetId val="15"/>
      <sheetId val="16"/>
      <sheetId val="17"/>
      <sheetId val="18"/>
      <sheetId val="19"/>
      <sheetId val="20"/>
    </sheetIdMap>
  </header>
  <header guid="{A5114C15-8B73-4710-85F8-F0FAB1BD15B6}" dateTime="2017-05-09T14:38:40" maxSheetId="21" userName="marlene ramirez" r:id="rId909">
    <sheetIdMap count="15">
      <sheetId val="1"/>
      <sheetId val="2"/>
      <sheetId val="3"/>
      <sheetId val="4"/>
      <sheetId val="5"/>
      <sheetId val="11"/>
      <sheetId val="12"/>
      <sheetId val="13"/>
      <sheetId val="14"/>
      <sheetId val="15"/>
      <sheetId val="16"/>
      <sheetId val="17"/>
      <sheetId val="18"/>
      <sheetId val="19"/>
      <sheetId val="20"/>
    </sheetIdMap>
  </header>
  <header guid="{17407CC8-B575-40C5-96ED-4ADBB7D8445F}" dateTime="2017-05-09T14:58:32" maxSheetId="21" userName="marlene ramirez" r:id="rId910">
    <sheetIdMap count="15">
      <sheetId val="1"/>
      <sheetId val="2"/>
      <sheetId val="3"/>
      <sheetId val="4"/>
      <sheetId val="5"/>
      <sheetId val="11"/>
      <sheetId val="12"/>
      <sheetId val="13"/>
      <sheetId val="14"/>
      <sheetId val="15"/>
      <sheetId val="16"/>
      <sheetId val="17"/>
      <sheetId val="18"/>
      <sheetId val="19"/>
      <sheetId val="20"/>
    </sheetIdMap>
  </header>
  <header guid="{1228A274-2507-4CED-A9F0-2D405DBC4132}" dateTime="2017-05-09T16:10:54" maxSheetId="21" userName="marlene ramirez" r:id="rId911">
    <sheetIdMap count="15">
      <sheetId val="1"/>
      <sheetId val="2"/>
      <sheetId val="3"/>
      <sheetId val="4"/>
      <sheetId val="5"/>
      <sheetId val="11"/>
      <sheetId val="12"/>
      <sheetId val="13"/>
      <sheetId val="14"/>
      <sheetId val="15"/>
      <sheetId val="16"/>
      <sheetId val="17"/>
      <sheetId val="18"/>
      <sheetId val="19"/>
      <sheetId val="20"/>
    </sheetIdMap>
  </header>
  <header guid="{5D7DB1CD-CFCD-4349-9E5D-B1404FBF72B5}" dateTime="2017-05-10T09:13:37" maxSheetId="21" userName="marlene ramirez" r:id="rId912">
    <sheetIdMap count="15">
      <sheetId val="1"/>
      <sheetId val="2"/>
      <sheetId val="3"/>
      <sheetId val="4"/>
      <sheetId val="5"/>
      <sheetId val="11"/>
      <sheetId val="12"/>
      <sheetId val="13"/>
      <sheetId val="14"/>
      <sheetId val="15"/>
      <sheetId val="16"/>
      <sheetId val="17"/>
      <sheetId val="18"/>
      <sheetId val="19"/>
      <sheetId val="20"/>
    </sheetIdMap>
  </header>
  <header guid="{33A8DA67-7000-43B1-A9D1-BE2151E64036}" dateTime="2017-05-10T11:07:25" maxSheetId="21" userName="marlene ramirez" r:id="rId913" minRId="42626" maxRId="42629">
    <sheetIdMap count="15">
      <sheetId val="1"/>
      <sheetId val="2"/>
      <sheetId val="3"/>
      <sheetId val="4"/>
      <sheetId val="5"/>
      <sheetId val="11"/>
      <sheetId val="12"/>
      <sheetId val="13"/>
      <sheetId val="14"/>
      <sheetId val="15"/>
      <sheetId val="16"/>
      <sheetId val="17"/>
      <sheetId val="18"/>
      <sheetId val="19"/>
      <sheetId val="20"/>
    </sheetIdMap>
  </header>
  <header guid="{35D3F362-4976-466B-81CC-57A8ECB8EA58}" dateTime="2017-05-10T14:35:29" maxSheetId="21" userName="marlene ramirez" r:id="rId914">
    <sheetIdMap count="15">
      <sheetId val="1"/>
      <sheetId val="2"/>
      <sheetId val="3"/>
      <sheetId val="4"/>
      <sheetId val="5"/>
      <sheetId val="11"/>
      <sheetId val="12"/>
      <sheetId val="13"/>
      <sheetId val="14"/>
      <sheetId val="15"/>
      <sheetId val="16"/>
      <sheetId val="17"/>
      <sheetId val="18"/>
      <sheetId val="19"/>
      <sheetId val="20"/>
    </sheetIdMap>
  </header>
  <header guid="{5A32332B-654E-4E55-8BFA-5FCC27D28E93}" dateTime="2017-05-10T14:45:51" maxSheetId="21" userName="marlene ramirez" r:id="rId915">
    <sheetIdMap count="15">
      <sheetId val="1"/>
      <sheetId val="2"/>
      <sheetId val="3"/>
      <sheetId val="4"/>
      <sheetId val="5"/>
      <sheetId val="11"/>
      <sheetId val="12"/>
      <sheetId val="13"/>
      <sheetId val="14"/>
      <sheetId val="15"/>
      <sheetId val="16"/>
      <sheetId val="17"/>
      <sheetId val="18"/>
      <sheetId val="19"/>
      <sheetId val="20"/>
    </sheetIdMap>
  </header>
  <header guid="{24462EBA-B5FE-4380-AB5C-55EE7E118D15}" dateTime="2017-05-11T15:16:07" maxSheetId="21" userName="marlene ramirez" r:id="rId916">
    <sheetIdMap count="15">
      <sheetId val="1"/>
      <sheetId val="2"/>
      <sheetId val="3"/>
      <sheetId val="4"/>
      <sheetId val="5"/>
      <sheetId val="11"/>
      <sheetId val="12"/>
      <sheetId val="13"/>
      <sheetId val="14"/>
      <sheetId val="15"/>
      <sheetId val="16"/>
      <sheetId val="17"/>
      <sheetId val="18"/>
      <sheetId val="19"/>
      <sheetId val="20"/>
    </sheetIdMap>
  </header>
  <header guid="{C733AF01-0E8B-4E47-9F42-1BA7E1D5D348}" dateTime="2017-05-12T10:09:30" maxSheetId="21" userName="marlene ramirez" r:id="rId917" minRId="42630" maxRId="42644">
    <sheetIdMap count="15">
      <sheetId val="1"/>
      <sheetId val="2"/>
      <sheetId val="3"/>
      <sheetId val="4"/>
      <sheetId val="5"/>
      <sheetId val="11"/>
      <sheetId val="12"/>
      <sheetId val="13"/>
      <sheetId val="14"/>
      <sheetId val="15"/>
      <sheetId val="16"/>
      <sheetId val="17"/>
      <sheetId val="18"/>
      <sheetId val="19"/>
      <sheetId val="20"/>
    </sheetIdMap>
  </header>
  <header guid="{D3CDF1B8-BF6A-4FD2-8F02-89FF74A9091C}" dateTime="2017-05-12T10:13:13" maxSheetId="21" userName="marlene ramirez" r:id="rId918">
    <sheetIdMap count="15">
      <sheetId val="1"/>
      <sheetId val="2"/>
      <sheetId val="3"/>
      <sheetId val="4"/>
      <sheetId val="5"/>
      <sheetId val="11"/>
      <sheetId val="12"/>
      <sheetId val="13"/>
      <sheetId val="14"/>
      <sheetId val="15"/>
      <sheetId val="16"/>
      <sheetId val="17"/>
      <sheetId val="18"/>
      <sheetId val="19"/>
      <sheetId val="20"/>
    </sheetIdMap>
  </header>
  <header guid="{B7700580-C4B4-4D3E-9FBE-D83DF6C795E7}" dateTime="2017-05-12T10:28:33" maxSheetId="21" userName="marlene ramirez" r:id="rId919">
    <sheetIdMap count="15">
      <sheetId val="1"/>
      <sheetId val="2"/>
      <sheetId val="3"/>
      <sheetId val="4"/>
      <sheetId val="5"/>
      <sheetId val="11"/>
      <sheetId val="12"/>
      <sheetId val="13"/>
      <sheetId val="14"/>
      <sheetId val="15"/>
      <sheetId val="16"/>
      <sheetId val="17"/>
      <sheetId val="18"/>
      <sheetId val="19"/>
      <sheetId val="20"/>
    </sheetIdMap>
  </header>
  <header guid="{AD1E7F2C-4EDE-435F-B077-460FA053B06B}" dateTime="2017-05-12T10:29:56" maxSheetId="21" userName="marlene ramirez" r:id="rId920">
    <sheetIdMap count="15">
      <sheetId val="1"/>
      <sheetId val="2"/>
      <sheetId val="3"/>
      <sheetId val="4"/>
      <sheetId val="5"/>
      <sheetId val="11"/>
      <sheetId val="12"/>
      <sheetId val="13"/>
      <sheetId val="14"/>
      <sheetId val="15"/>
      <sheetId val="16"/>
      <sheetId val="17"/>
      <sheetId val="18"/>
      <sheetId val="19"/>
      <sheetId val="20"/>
    </sheetIdMap>
  </header>
  <header guid="{425E8360-6761-4D96-9840-825AEF8B8B38}" dateTime="2017-05-15T10:06:13" maxSheetId="21" userName="marlene ramirez" r:id="rId921" minRId="42645" maxRId="42651">
    <sheetIdMap count="15">
      <sheetId val="1"/>
      <sheetId val="2"/>
      <sheetId val="3"/>
      <sheetId val="4"/>
      <sheetId val="5"/>
      <sheetId val="11"/>
      <sheetId val="12"/>
      <sheetId val="13"/>
      <sheetId val="14"/>
      <sheetId val="15"/>
      <sheetId val="16"/>
      <sheetId val="17"/>
      <sheetId val="18"/>
      <sheetId val="19"/>
      <sheetId val="20"/>
    </sheetIdMap>
  </header>
  <header guid="{F474B8BA-A171-49C4-B69D-3B0CCF2B0D73}" dateTime="2017-05-15T10:06:21" maxSheetId="21" userName="marlene ramirez" r:id="rId922">
    <sheetIdMap count="15">
      <sheetId val="1"/>
      <sheetId val="2"/>
      <sheetId val="3"/>
      <sheetId val="4"/>
      <sheetId val="5"/>
      <sheetId val="11"/>
      <sheetId val="12"/>
      <sheetId val="13"/>
      <sheetId val="14"/>
      <sheetId val="15"/>
      <sheetId val="16"/>
      <sheetId val="17"/>
      <sheetId val="18"/>
      <sheetId val="19"/>
      <sheetId val="20"/>
    </sheetIdMap>
  </header>
  <header guid="{ACC76714-1A74-427C-A717-14E9CFFD0E80}" dateTime="2017-05-15T10:10:38" maxSheetId="21" userName="marlene ramirez" r:id="rId923">
    <sheetIdMap count="15">
      <sheetId val="1"/>
      <sheetId val="2"/>
      <sheetId val="3"/>
      <sheetId val="4"/>
      <sheetId val="5"/>
      <sheetId val="11"/>
      <sheetId val="12"/>
      <sheetId val="13"/>
      <sheetId val="14"/>
      <sheetId val="15"/>
      <sheetId val="16"/>
      <sheetId val="17"/>
      <sheetId val="18"/>
      <sheetId val="19"/>
      <sheetId val="20"/>
    </sheetIdMap>
  </header>
  <header guid="{46C5B016-315B-4426-B115-AE2B946C79A4}" dateTime="2017-05-15T15:50:32" maxSheetId="21" userName="marlene ramirez" r:id="rId924">
    <sheetIdMap count="15">
      <sheetId val="1"/>
      <sheetId val="2"/>
      <sheetId val="3"/>
      <sheetId val="4"/>
      <sheetId val="5"/>
      <sheetId val="11"/>
      <sheetId val="12"/>
      <sheetId val="13"/>
      <sheetId val="14"/>
      <sheetId val="15"/>
      <sheetId val="16"/>
      <sheetId val="17"/>
      <sheetId val="18"/>
      <sheetId val="19"/>
      <sheetId val="20"/>
    </sheetIdMap>
  </header>
  <header guid="{8FE672C6-E6B1-475B-B50F-087AF8321DBC}" dateTime="2017-05-16T11:31:02" maxSheetId="21" userName="marlene ramirez" r:id="rId925" minRId="42652" maxRId="42666">
    <sheetIdMap count="15">
      <sheetId val="1"/>
      <sheetId val="2"/>
      <sheetId val="3"/>
      <sheetId val="4"/>
      <sheetId val="5"/>
      <sheetId val="11"/>
      <sheetId val="12"/>
      <sheetId val="13"/>
      <sheetId val="14"/>
      <sheetId val="15"/>
      <sheetId val="16"/>
      <sheetId val="17"/>
      <sheetId val="18"/>
      <sheetId val="19"/>
      <sheetId val="20"/>
    </sheetIdMap>
  </header>
  <header guid="{E7A62C5E-5E23-45AD-838D-42718BDDC9E2}" dateTime="2017-05-16T11:36:56" maxSheetId="21" userName="marlene ramirez" r:id="rId926" minRId="42667" maxRId="42671">
    <sheetIdMap count="15">
      <sheetId val="1"/>
      <sheetId val="2"/>
      <sheetId val="3"/>
      <sheetId val="4"/>
      <sheetId val="5"/>
      <sheetId val="11"/>
      <sheetId val="12"/>
      <sheetId val="13"/>
      <sheetId val="14"/>
      <sheetId val="15"/>
      <sheetId val="16"/>
      <sheetId val="17"/>
      <sheetId val="18"/>
      <sheetId val="19"/>
      <sheetId val="20"/>
    </sheetIdMap>
  </header>
  <header guid="{0045C955-F441-44D8-94FE-743DB0118AC4}" dateTime="2017-05-16T11:37:08" maxSheetId="21" userName="marlene ramirez" r:id="rId927">
    <sheetIdMap count="15">
      <sheetId val="1"/>
      <sheetId val="2"/>
      <sheetId val="3"/>
      <sheetId val="4"/>
      <sheetId val="5"/>
      <sheetId val="11"/>
      <sheetId val="12"/>
      <sheetId val="13"/>
      <sheetId val="14"/>
      <sheetId val="15"/>
      <sheetId val="16"/>
      <sheetId val="17"/>
      <sheetId val="18"/>
      <sheetId val="19"/>
      <sheetId val="20"/>
    </sheetIdMap>
  </header>
  <header guid="{B1EE0704-4C60-40CB-B406-96ADCAFFD274}" dateTime="2017-05-16T11:37:15" maxSheetId="21" userName="marlene ramirez" r:id="rId928">
    <sheetIdMap count="15">
      <sheetId val="1"/>
      <sheetId val="2"/>
      <sheetId val="3"/>
      <sheetId val="4"/>
      <sheetId val="5"/>
      <sheetId val="11"/>
      <sheetId val="12"/>
      <sheetId val="13"/>
      <sheetId val="14"/>
      <sheetId val="15"/>
      <sheetId val="16"/>
      <sheetId val="17"/>
      <sheetId val="18"/>
      <sheetId val="19"/>
      <sheetId val="20"/>
    </sheetIdMap>
  </header>
  <header guid="{9CAF8F4D-98D3-422C-86F6-1659402E65BF}" dateTime="2017-05-16T12:24:52" maxSheetId="21" userName="marlene ramirez" r:id="rId929" minRId="42672" maxRId="42674">
    <sheetIdMap count="15">
      <sheetId val="1"/>
      <sheetId val="2"/>
      <sheetId val="3"/>
      <sheetId val="4"/>
      <sheetId val="5"/>
      <sheetId val="11"/>
      <sheetId val="12"/>
      <sheetId val="13"/>
      <sheetId val="14"/>
      <sheetId val="15"/>
      <sheetId val="16"/>
      <sheetId val="17"/>
      <sheetId val="18"/>
      <sheetId val="19"/>
      <sheetId val="20"/>
    </sheetIdMap>
  </header>
  <header guid="{55493390-66FE-4589-8964-8E6B9C64CCD6}" dateTime="2017-05-16T12:25:05" maxSheetId="21" userName="marlene ramirez" r:id="rId930" minRId="42675" maxRId="42676">
    <sheetIdMap count="15">
      <sheetId val="1"/>
      <sheetId val="2"/>
      <sheetId val="3"/>
      <sheetId val="4"/>
      <sheetId val="5"/>
      <sheetId val="11"/>
      <sheetId val="12"/>
      <sheetId val="13"/>
      <sheetId val="14"/>
      <sheetId val="15"/>
      <sheetId val="16"/>
      <sheetId val="17"/>
      <sheetId val="18"/>
      <sheetId val="19"/>
      <sheetId val="20"/>
    </sheetIdMap>
  </header>
  <header guid="{4FFAC273-6C41-4CC3-AC7E-06152D107346}" dateTime="2017-05-16T12:47:13" maxSheetId="21" userName="marlene ramirez" r:id="rId931">
    <sheetIdMap count="15">
      <sheetId val="1"/>
      <sheetId val="2"/>
      <sheetId val="3"/>
      <sheetId val="4"/>
      <sheetId val="5"/>
      <sheetId val="11"/>
      <sheetId val="12"/>
      <sheetId val="13"/>
      <sheetId val="14"/>
      <sheetId val="15"/>
      <sheetId val="16"/>
      <sheetId val="17"/>
      <sheetId val="18"/>
      <sheetId val="19"/>
      <sheetId val="20"/>
    </sheetIdMap>
  </header>
  <header guid="{5BF4D384-1986-4B62-B8AC-9E57378CDB2A}" dateTime="2017-05-16T12:48:07" maxSheetId="21" userName="marlene ramirez" r:id="rId932">
    <sheetIdMap count="15">
      <sheetId val="1"/>
      <sheetId val="2"/>
      <sheetId val="3"/>
      <sheetId val="4"/>
      <sheetId val="5"/>
      <sheetId val="11"/>
      <sheetId val="12"/>
      <sheetId val="13"/>
      <sheetId val="14"/>
      <sheetId val="15"/>
      <sheetId val="16"/>
      <sheetId val="17"/>
      <sheetId val="18"/>
      <sheetId val="19"/>
      <sheetId val="20"/>
    </sheetIdMap>
  </header>
  <header guid="{ED81FBF8-70F6-4207-A8AC-7F7B9AFA2540}" dateTime="2017-05-16T12:49:43" maxSheetId="21" userName="marlene ramirez" r:id="rId933">
    <sheetIdMap count="15">
      <sheetId val="1"/>
      <sheetId val="2"/>
      <sheetId val="3"/>
      <sheetId val="4"/>
      <sheetId val="5"/>
      <sheetId val="11"/>
      <sheetId val="12"/>
      <sheetId val="13"/>
      <sheetId val="14"/>
      <sheetId val="15"/>
      <sheetId val="16"/>
      <sheetId val="17"/>
      <sheetId val="18"/>
      <sheetId val="19"/>
      <sheetId val="20"/>
    </sheetIdMap>
  </header>
  <header guid="{25BD8CF2-67D7-4418-9144-F368D9702FF0}" dateTime="2017-05-16T12:56:35" maxSheetId="21" userName="marlene ramirez" r:id="rId934" minRId="42677" maxRId="42692">
    <sheetIdMap count="15">
      <sheetId val="1"/>
      <sheetId val="2"/>
      <sheetId val="3"/>
      <sheetId val="4"/>
      <sheetId val="5"/>
      <sheetId val="11"/>
      <sheetId val="12"/>
      <sheetId val="13"/>
      <sheetId val="14"/>
      <sheetId val="15"/>
      <sheetId val="16"/>
      <sheetId val="17"/>
      <sheetId val="18"/>
      <sheetId val="19"/>
      <sheetId val="20"/>
    </sheetIdMap>
  </header>
  <header guid="{4CD6A8C8-A4E2-4F15-8360-E0CEC5170F07}" dateTime="2017-05-16T12:57:27" maxSheetId="21" userName="marlene ramirez" r:id="rId935">
    <sheetIdMap count="15">
      <sheetId val="1"/>
      <sheetId val="2"/>
      <sheetId val="3"/>
      <sheetId val="4"/>
      <sheetId val="5"/>
      <sheetId val="11"/>
      <sheetId val="12"/>
      <sheetId val="13"/>
      <sheetId val="14"/>
      <sheetId val="15"/>
      <sheetId val="16"/>
      <sheetId val="17"/>
      <sheetId val="18"/>
      <sheetId val="19"/>
      <sheetId val="20"/>
    </sheetIdMap>
  </header>
  <header guid="{81279DD4-D98A-48F6-87CD-97AA43396C84}" dateTime="2017-05-16T12:57:39" maxSheetId="21" userName="marlene ramirez" r:id="rId936">
    <sheetIdMap count="15">
      <sheetId val="1"/>
      <sheetId val="2"/>
      <sheetId val="3"/>
      <sheetId val="4"/>
      <sheetId val="5"/>
      <sheetId val="11"/>
      <sheetId val="12"/>
      <sheetId val="13"/>
      <sheetId val="14"/>
      <sheetId val="15"/>
      <sheetId val="16"/>
      <sheetId val="17"/>
      <sheetId val="18"/>
      <sheetId val="19"/>
      <sheetId val="20"/>
    </sheetIdMap>
  </header>
  <header guid="{7AD601BF-2C93-4544-A2D0-608829637E1E}" dateTime="2017-05-16T13:01:40" maxSheetId="21" userName="marlene ramirez" r:id="rId937" minRId="42693" maxRId="42702">
    <sheetIdMap count="15">
      <sheetId val="1"/>
      <sheetId val="2"/>
      <sheetId val="3"/>
      <sheetId val="4"/>
      <sheetId val="5"/>
      <sheetId val="11"/>
      <sheetId val="12"/>
      <sheetId val="13"/>
      <sheetId val="14"/>
      <sheetId val="15"/>
      <sheetId val="16"/>
      <sheetId val="17"/>
      <sheetId val="18"/>
      <sheetId val="19"/>
      <sheetId val="20"/>
    </sheetIdMap>
  </header>
  <header guid="{D7291B4A-BB8C-48FE-BAD3-8FB8E9347772}" dateTime="2017-05-16T13:01:51" maxSheetId="21" userName="marlene ramirez" r:id="rId938">
    <sheetIdMap count="15">
      <sheetId val="1"/>
      <sheetId val="2"/>
      <sheetId val="3"/>
      <sheetId val="4"/>
      <sheetId val="5"/>
      <sheetId val="11"/>
      <sheetId val="12"/>
      <sheetId val="13"/>
      <sheetId val="14"/>
      <sheetId val="15"/>
      <sheetId val="16"/>
      <sheetId val="17"/>
      <sheetId val="18"/>
      <sheetId val="19"/>
      <sheetId val="20"/>
    </sheetIdMap>
  </header>
  <header guid="{73E6B8FB-2707-4337-BC9C-FA9D8C3DD91A}" dateTime="2017-05-16T13:02:01" maxSheetId="21" userName="marlene ramirez" r:id="rId939">
    <sheetIdMap count="15">
      <sheetId val="1"/>
      <sheetId val="2"/>
      <sheetId val="3"/>
      <sheetId val="4"/>
      <sheetId val="5"/>
      <sheetId val="11"/>
      <sheetId val="12"/>
      <sheetId val="13"/>
      <sheetId val="14"/>
      <sheetId val="15"/>
      <sheetId val="16"/>
      <sheetId val="17"/>
      <sheetId val="18"/>
      <sheetId val="19"/>
      <sheetId val="20"/>
    </sheetIdMap>
  </header>
  <header guid="{4703AF57-543E-49DC-87B5-3D6CE7D7EFE4}" dateTime="2017-05-16T15:19:04" maxSheetId="21" userName="marlene ramirez" r:id="rId940" minRId="42703" maxRId="42709">
    <sheetIdMap count="15">
      <sheetId val="1"/>
      <sheetId val="2"/>
      <sheetId val="3"/>
      <sheetId val="4"/>
      <sheetId val="5"/>
      <sheetId val="11"/>
      <sheetId val="12"/>
      <sheetId val="13"/>
      <sheetId val="14"/>
      <sheetId val="15"/>
      <sheetId val="16"/>
      <sheetId val="17"/>
      <sheetId val="18"/>
      <sheetId val="19"/>
      <sheetId val="20"/>
    </sheetIdMap>
  </header>
  <header guid="{44ED0E6A-44A4-4F1B-A5A2-4837C1CF65F4}" dateTime="2017-05-16T15:19:12" maxSheetId="21" userName="marlene ramirez" r:id="rId941">
    <sheetIdMap count="15">
      <sheetId val="1"/>
      <sheetId val="2"/>
      <sheetId val="3"/>
      <sheetId val="4"/>
      <sheetId val="5"/>
      <sheetId val="11"/>
      <sheetId val="12"/>
      <sheetId val="13"/>
      <sheetId val="14"/>
      <sheetId val="15"/>
      <sheetId val="16"/>
      <sheetId val="17"/>
      <sheetId val="18"/>
      <sheetId val="19"/>
      <sheetId val="20"/>
    </sheetIdMap>
  </header>
  <header guid="{D0C055A8-D8DD-49F1-ACDE-02428A1F3F07}" dateTime="2017-05-16T15:20:24" maxSheetId="21" userName="marlene ramirez" r:id="rId942">
    <sheetIdMap count="15">
      <sheetId val="1"/>
      <sheetId val="2"/>
      <sheetId val="3"/>
      <sheetId val="4"/>
      <sheetId val="5"/>
      <sheetId val="11"/>
      <sheetId val="12"/>
      <sheetId val="13"/>
      <sheetId val="14"/>
      <sheetId val="15"/>
      <sheetId val="16"/>
      <sheetId val="17"/>
      <sheetId val="18"/>
      <sheetId val="19"/>
      <sheetId val="20"/>
    </sheetIdMap>
  </header>
  <header guid="{29D47353-3779-4F6B-BB81-C78253DECCCC}" dateTime="2017-05-16T15:22:31" maxSheetId="21" userName="marlene ramirez" r:id="rId943">
    <sheetIdMap count="15">
      <sheetId val="1"/>
      <sheetId val="2"/>
      <sheetId val="3"/>
      <sheetId val="4"/>
      <sheetId val="5"/>
      <sheetId val="11"/>
      <sheetId val="12"/>
      <sheetId val="13"/>
      <sheetId val="14"/>
      <sheetId val="15"/>
      <sheetId val="16"/>
      <sheetId val="17"/>
      <sheetId val="18"/>
      <sheetId val="19"/>
      <sheetId val="20"/>
    </sheetIdMap>
  </header>
  <header guid="{72ED239B-B839-4A65-9F06-A1AE9BE3ACE3}" dateTime="2017-05-16T15:44:06" maxSheetId="21" userName="marlene ramirez" r:id="rId944">
    <sheetIdMap count="15">
      <sheetId val="1"/>
      <sheetId val="2"/>
      <sheetId val="3"/>
      <sheetId val="4"/>
      <sheetId val="5"/>
      <sheetId val="11"/>
      <sheetId val="12"/>
      <sheetId val="13"/>
      <sheetId val="14"/>
      <sheetId val="15"/>
      <sheetId val="16"/>
      <sheetId val="17"/>
      <sheetId val="18"/>
      <sheetId val="19"/>
      <sheetId val="20"/>
    </sheetIdMap>
  </header>
  <header guid="{A23E586B-0DAC-480C-B114-90591D2B9686}" dateTime="2017-05-16T16:10:01" maxSheetId="21" userName="marlene ramirez" r:id="rId945">
    <sheetIdMap count="15">
      <sheetId val="1"/>
      <sheetId val="2"/>
      <sheetId val="3"/>
      <sheetId val="4"/>
      <sheetId val="5"/>
      <sheetId val="11"/>
      <sheetId val="12"/>
      <sheetId val="13"/>
      <sheetId val="14"/>
      <sheetId val="15"/>
      <sheetId val="16"/>
      <sheetId val="17"/>
      <sheetId val="18"/>
      <sheetId val="19"/>
      <sheetId val="20"/>
    </sheetIdMap>
  </header>
  <header guid="{E96EDC16-3E7E-4C4E-9F0D-E41A2031E133}" dateTime="2017-05-16T16:11:49" maxSheetId="21" userName="Andreina" r:id="rId946" minRId="42710" maxRId="42721">
    <sheetIdMap count="15">
      <sheetId val="1"/>
      <sheetId val="2"/>
      <sheetId val="3"/>
      <sheetId val="4"/>
      <sheetId val="5"/>
      <sheetId val="11"/>
      <sheetId val="12"/>
      <sheetId val="13"/>
      <sheetId val="14"/>
      <sheetId val="15"/>
      <sheetId val="16"/>
      <sheetId val="17"/>
      <sheetId val="18"/>
      <sheetId val="19"/>
      <sheetId val="20"/>
    </sheetIdMap>
  </header>
  <header guid="{C6089287-F864-435F-8A53-535DBA34B80B}" dateTime="2017-05-17T13:20:53" maxSheetId="21" userName="marlene ramirez" r:id="rId947" minRId="42722" maxRId="42725">
    <sheetIdMap count="15">
      <sheetId val="1"/>
      <sheetId val="2"/>
      <sheetId val="3"/>
      <sheetId val="4"/>
      <sheetId val="5"/>
      <sheetId val="11"/>
      <sheetId val="12"/>
      <sheetId val="13"/>
      <sheetId val="14"/>
      <sheetId val="15"/>
      <sheetId val="16"/>
      <sheetId val="17"/>
      <sheetId val="18"/>
      <sheetId val="19"/>
      <sheetId val="20"/>
    </sheetIdMap>
  </header>
  <header guid="{7A51FD97-4805-4F0B-BA6A-E83737E3405A}" dateTime="2017-05-17T13:29:44" maxSheetId="21" userName="marlene ramirez" r:id="rId948">
    <sheetIdMap count="15">
      <sheetId val="1"/>
      <sheetId val="2"/>
      <sheetId val="3"/>
      <sheetId val="4"/>
      <sheetId val="5"/>
      <sheetId val="11"/>
      <sheetId val="12"/>
      <sheetId val="13"/>
      <sheetId val="14"/>
      <sheetId val="15"/>
      <sheetId val="16"/>
      <sheetId val="17"/>
      <sheetId val="18"/>
      <sheetId val="19"/>
      <sheetId val="20"/>
    </sheetIdMap>
  </header>
  <header guid="{F14AC8CD-2398-4AF5-A17B-61473FBB9694}" dateTime="2017-05-17T13:29:57" maxSheetId="21" userName="marlene ramirez" r:id="rId949">
    <sheetIdMap count="15">
      <sheetId val="1"/>
      <sheetId val="2"/>
      <sheetId val="3"/>
      <sheetId val="4"/>
      <sheetId val="5"/>
      <sheetId val="11"/>
      <sheetId val="12"/>
      <sheetId val="13"/>
      <sheetId val="14"/>
      <sheetId val="15"/>
      <sheetId val="16"/>
      <sheetId val="17"/>
      <sheetId val="18"/>
      <sheetId val="19"/>
      <sheetId val="20"/>
    </sheetIdMap>
  </header>
  <header guid="{E57AEEBE-516F-48DA-9FEA-57F6E2CCE63B}" dateTime="2017-05-17T13:38:31" maxSheetId="21" userName="marlene ramirez" r:id="rId950" minRId="42726" maxRId="42728">
    <sheetIdMap count="15">
      <sheetId val="1"/>
      <sheetId val="2"/>
      <sheetId val="3"/>
      <sheetId val="4"/>
      <sheetId val="5"/>
      <sheetId val="11"/>
      <sheetId val="12"/>
      <sheetId val="13"/>
      <sheetId val="14"/>
      <sheetId val="15"/>
      <sheetId val="16"/>
      <sheetId val="17"/>
      <sheetId val="18"/>
      <sheetId val="19"/>
      <sheetId val="20"/>
    </sheetIdMap>
  </header>
  <header guid="{FC47753C-25EA-44C4-929B-C17D39017012}" dateTime="2017-05-17T13:38:40" maxSheetId="21" userName="marlene ramirez" r:id="rId951">
    <sheetIdMap count="15">
      <sheetId val="1"/>
      <sheetId val="2"/>
      <sheetId val="3"/>
      <sheetId val="4"/>
      <sheetId val="5"/>
      <sheetId val="11"/>
      <sheetId val="12"/>
      <sheetId val="13"/>
      <sheetId val="14"/>
      <sheetId val="15"/>
      <sheetId val="16"/>
      <sheetId val="17"/>
      <sheetId val="18"/>
      <sheetId val="19"/>
      <sheetId val="20"/>
    </sheetIdMap>
  </header>
  <header guid="{1E94FF1D-E078-426D-A934-EDBF0E30ECEB}" dateTime="2017-05-17T13:54:35" maxSheetId="21" userName="marlene ramirez" r:id="rId952">
    <sheetIdMap count="15">
      <sheetId val="1"/>
      <sheetId val="2"/>
      <sheetId val="3"/>
      <sheetId val="4"/>
      <sheetId val="5"/>
      <sheetId val="11"/>
      <sheetId val="12"/>
      <sheetId val="13"/>
      <sheetId val="14"/>
      <sheetId val="15"/>
      <sheetId val="16"/>
      <sheetId val="17"/>
      <sheetId val="18"/>
      <sheetId val="19"/>
      <sheetId val="20"/>
    </sheetIdMap>
  </header>
  <header guid="{6143C240-4975-445A-99E1-6D2BF86C6596}" dateTime="2017-05-17T13:58:26" maxSheetId="21" userName="marlene ramirez" r:id="rId953">
    <sheetIdMap count="15">
      <sheetId val="1"/>
      <sheetId val="2"/>
      <sheetId val="3"/>
      <sheetId val="4"/>
      <sheetId val="5"/>
      <sheetId val="11"/>
      <sheetId val="12"/>
      <sheetId val="13"/>
      <sheetId val="14"/>
      <sheetId val="15"/>
      <sheetId val="16"/>
      <sheetId val="17"/>
      <sheetId val="18"/>
      <sheetId val="19"/>
      <sheetId val="20"/>
    </sheetIdMap>
  </header>
  <header guid="{46B84E07-9C9B-4660-930A-D31F2A3E45C0}" dateTime="2017-05-17T14:22:09" maxSheetId="21" userName="marlene ramirez" r:id="rId954" minRId="42729" maxRId="42735">
    <sheetIdMap count="15">
      <sheetId val="1"/>
      <sheetId val="2"/>
      <sheetId val="3"/>
      <sheetId val="4"/>
      <sheetId val="5"/>
      <sheetId val="11"/>
      <sheetId val="12"/>
      <sheetId val="13"/>
      <sheetId val="14"/>
      <sheetId val="15"/>
      <sheetId val="16"/>
      <sheetId val="17"/>
      <sheetId val="18"/>
      <sheetId val="19"/>
      <sheetId val="20"/>
    </sheetIdMap>
  </header>
  <header guid="{30C3C164-4146-4402-BFA7-C1F7343A3F48}" dateTime="2017-05-17T15:09:17" maxSheetId="21" userName="marlene ramirez" r:id="rId955">
    <sheetIdMap count="15">
      <sheetId val="1"/>
      <sheetId val="2"/>
      <sheetId val="3"/>
      <sheetId val="4"/>
      <sheetId val="5"/>
      <sheetId val="11"/>
      <sheetId val="12"/>
      <sheetId val="13"/>
      <sheetId val="14"/>
      <sheetId val="15"/>
      <sheetId val="16"/>
      <sheetId val="17"/>
      <sheetId val="18"/>
      <sheetId val="19"/>
      <sheetId val="20"/>
    </sheetIdMap>
  </header>
  <header guid="{44485D89-FC66-4E77-A91B-19D9AA4FF09D}" dateTime="2017-05-17T15:18:19" maxSheetId="21" userName="marlene ramirez" r:id="rId956" minRId="42736" maxRId="42743">
    <sheetIdMap count="15">
      <sheetId val="1"/>
      <sheetId val="2"/>
      <sheetId val="3"/>
      <sheetId val="4"/>
      <sheetId val="5"/>
      <sheetId val="11"/>
      <sheetId val="12"/>
      <sheetId val="13"/>
      <sheetId val="14"/>
      <sheetId val="15"/>
      <sheetId val="16"/>
      <sheetId val="17"/>
      <sheetId val="18"/>
      <sheetId val="19"/>
      <sheetId val="20"/>
    </sheetIdMap>
  </header>
  <header guid="{66EFA544-A838-4E02-9537-79E7A9665226}" dateTime="2017-05-17T15:34:07" maxSheetId="21" userName="Andreina" r:id="rId957" minRId="42744">
    <sheetIdMap count="15">
      <sheetId val="1"/>
      <sheetId val="2"/>
      <sheetId val="3"/>
      <sheetId val="4"/>
      <sheetId val="5"/>
      <sheetId val="11"/>
      <sheetId val="12"/>
      <sheetId val="13"/>
      <sheetId val="14"/>
      <sheetId val="15"/>
      <sheetId val="16"/>
      <sheetId val="17"/>
      <sheetId val="18"/>
      <sheetId val="19"/>
      <sheetId val="20"/>
    </sheetIdMap>
  </header>
  <header guid="{545B3EA2-39C9-462E-B7C8-D5526FDD164F}" dateTime="2017-05-18T12:22:23" maxSheetId="21" userName="marlene ramirez" r:id="rId958" minRId="42745" maxRId="42751">
    <sheetIdMap count="15">
      <sheetId val="1"/>
      <sheetId val="2"/>
      <sheetId val="3"/>
      <sheetId val="4"/>
      <sheetId val="5"/>
      <sheetId val="11"/>
      <sheetId val="12"/>
      <sheetId val="13"/>
      <sheetId val="14"/>
      <sheetId val="15"/>
      <sheetId val="16"/>
      <sheetId val="17"/>
      <sheetId val="18"/>
      <sheetId val="19"/>
      <sheetId val="20"/>
    </sheetIdMap>
  </header>
  <header guid="{7D63875D-44EE-4617-83D9-F40363504A70}" dateTime="2017-05-18T12:22:31" maxSheetId="21" userName="marlene ramirez" r:id="rId959">
    <sheetIdMap count="15">
      <sheetId val="1"/>
      <sheetId val="2"/>
      <sheetId val="3"/>
      <sheetId val="4"/>
      <sheetId val="5"/>
      <sheetId val="11"/>
      <sheetId val="12"/>
      <sheetId val="13"/>
      <sheetId val="14"/>
      <sheetId val="15"/>
      <sheetId val="16"/>
      <sheetId val="17"/>
      <sheetId val="18"/>
      <sheetId val="19"/>
      <sheetId val="20"/>
    </sheetIdMap>
  </header>
  <header guid="{F1D3431F-2EE0-4F3D-81E5-6C75DA19665D}" dateTime="2017-05-18T12:22:50" maxSheetId="21" userName="marlene ramirez" r:id="rId960">
    <sheetIdMap count="15">
      <sheetId val="1"/>
      <sheetId val="2"/>
      <sheetId val="3"/>
      <sheetId val="4"/>
      <sheetId val="5"/>
      <sheetId val="11"/>
      <sheetId val="12"/>
      <sheetId val="13"/>
      <sheetId val="14"/>
      <sheetId val="15"/>
      <sheetId val="16"/>
      <sheetId val="17"/>
      <sheetId val="18"/>
      <sheetId val="19"/>
      <sheetId val="20"/>
    </sheetIdMap>
  </header>
  <header guid="{D7724086-9E99-4888-AA57-55D6CBFA581E}" dateTime="2017-05-18T15:18:36" maxSheetId="21" userName="marlene ramirez" r:id="rId961">
    <sheetIdMap count="15">
      <sheetId val="1"/>
      <sheetId val="2"/>
      <sheetId val="3"/>
      <sheetId val="4"/>
      <sheetId val="5"/>
      <sheetId val="11"/>
      <sheetId val="12"/>
      <sheetId val="13"/>
      <sheetId val="14"/>
      <sheetId val="15"/>
      <sheetId val="16"/>
      <sheetId val="17"/>
      <sheetId val="18"/>
      <sheetId val="19"/>
      <sheetId val="20"/>
    </sheetIdMap>
  </header>
  <header guid="{35AC734E-7554-4DC7-ACAB-C52C790F915B}" dateTime="2017-05-19T11:51:10" maxSheetId="21" userName="marlene ramirez" r:id="rId962" minRId="42752">
    <sheetIdMap count="15">
      <sheetId val="1"/>
      <sheetId val="2"/>
      <sheetId val="3"/>
      <sheetId val="4"/>
      <sheetId val="5"/>
      <sheetId val="11"/>
      <sheetId val="12"/>
      <sheetId val="13"/>
      <sheetId val="14"/>
      <sheetId val="15"/>
      <sheetId val="16"/>
      <sheetId val="17"/>
      <sheetId val="18"/>
      <sheetId val="19"/>
      <sheetId val="20"/>
    </sheetIdMap>
  </header>
  <header guid="{38D74549-F4B9-4936-B73B-FAC4CD6ED42A}" dateTime="2017-05-22T11:04:56" maxSheetId="21" userName="Andreina" r:id="rId963" minRId="42753">
    <sheetIdMap count="15">
      <sheetId val="1"/>
      <sheetId val="2"/>
      <sheetId val="3"/>
      <sheetId val="4"/>
      <sheetId val="5"/>
      <sheetId val="11"/>
      <sheetId val="12"/>
      <sheetId val="13"/>
      <sheetId val="14"/>
      <sheetId val="15"/>
      <sheetId val="16"/>
      <sheetId val="17"/>
      <sheetId val="18"/>
      <sheetId val="19"/>
      <sheetId val="20"/>
    </sheetIdMap>
  </header>
  <header guid="{46112ACC-BC9C-45F6-A63C-EB15DAA58246}" dateTime="2017-05-22T11:05:17" maxSheetId="21" userName="Andreina" r:id="rId964" minRId="42754">
    <sheetIdMap count="15">
      <sheetId val="1"/>
      <sheetId val="2"/>
      <sheetId val="3"/>
      <sheetId val="4"/>
      <sheetId val="5"/>
      <sheetId val="11"/>
      <sheetId val="12"/>
      <sheetId val="13"/>
      <sheetId val="14"/>
      <sheetId val="15"/>
      <sheetId val="16"/>
      <sheetId val="17"/>
      <sheetId val="18"/>
      <sheetId val="19"/>
      <sheetId val="20"/>
    </sheetIdMap>
  </header>
  <header guid="{416C98FD-F1C3-420E-B2E1-B5690AFA9130}" dateTime="2017-05-22T11:44:18" maxSheetId="21" userName="marlene ramirez" r:id="rId965" minRId="42755" maxRId="42763">
    <sheetIdMap count="15">
      <sheetId val="1"/>
      <sheetId val="2"/>
      <sheetId val="3"/>
      <sheetId val="4"/>
      <sheetId val="5"/>
      <sheetId val="11"/>
      <sheetId val="12"/>
      <sheetId val="13"/>
      <sheetId val="14"/>
      <sheetId val="15"/>
      <sheetId val="16"/>
      <sheetId val="17"/>
      <sheetId val="18"/>
      <sheetId val="19"/>
      <sheetId val="20"/>
    </sheetIdMap>
  </header>
  <header guid="{A977D386-908D-44FB-BA9C-A19E35C68C04}" dateTime="2017-05-22T11:55:57" maxSheetId="21" userName="marlene ramirez" r:id="rId966" minRId="42764" maxRId="42766">
    <sheetIdMap count="15">
      <sheetId val="1"/>
      <sheetId val="2"/>
      <sheetId val="3"/>
      <sheetId val="4"/>
      <sheetId val="5"/>
      <sheetId val="11"/>
      <sheetId val="12"/>
      <sheetId val="13"/>
      <sheetId val="14"/>
      <sheetId val="15"/>
      <sheetId val="16"/>
      <sheetId val="17"/>
      <sheetId val="18"/>
      <sheetId val="19"/>
      <sheetId val="20"/>
    </sheetIdMap>
  </header>
  <header guid="{7E896F1D-C1FA-4AB5-B97E-FB7FD6358970}" dateTime="2017-05-22T15:36:24" maxSheetId="21" userName="marlene ramirez" r:id="rId967" minRId="42767" maxRId="42778">
    <sheetIdMap count="15">
      <sheetId val="1"/>
      <sheetId val="2"/>
      <sheetId val="3"/>
      <sheetId val="4"/>
      <sheetId val="5"/>
      <sheetId val="11"/>
      <sheetId val="12"/>
      <sheetId val="13"/>
      <sheetId val="14"/>
      <sheetId val="15"/>
      <sheetId val="16"/>
      <sheetId val="17"/>
      <sheetId val="18"/>
      <sheetId val="19"/>
      <sheetId val="20"/>
    </sheetIdMap>
  </header>
  <header guid="{AD1D82B4-6BC2-4565-A29F-18C2E1601F03}" dateTime="2017-05-23T15:09:42" maxSheetId="21" userName="marlene ramirez" r:id="rId968" minRId="42779" maxRId="42807">
    <sheetIdMap count="15">
      <sheetId val="1"/>
      <sheetId val="2"/>
      <sheetId val="3"/>
      <sheetId val="4"/>
      <sheetId val="5"/>
      <sheetId val="11"/>
      <sheetId val="12"/>
      <sheetId val="13"/>
      <sheetId val="14"/>
      <sheetId val="15"/>
      <sheetId val="16"/>
      <sheetId val="17"/>
      <sheetId val="18"/>
      <sheetId val="19"/>
      <sheetId val="20"/>
    </sheetIdMap>
  </header>
  <header guid="{430ED30A-0F6A-4A83-9ED3-8D6E2313D282}" dateTime="2017-05-23T15:09:53" maxSheetId="21" userName="marlene ramirez" r:id="rId969" minRId="42808">
    <sheetIdMap count="15">
      <sheetId val="1"/>
      <sheetId val="2"/>
      <sheetId val="3"/>
      <sheetId val="4"/>
      <sheetId val="5"/>
      <sheetId val="11"/>
      <sheetId val="12"/>
      <sheetId val="13"/>
      <sheetId val="14"/>
      <sheetId val="15"/>
      <sheetId val="16"/>
      <sheetId val="17"/>
      <sheetId val="18"/>
      <sheetId val="19"/>
      <sheetId val="20"/>
    </sheetIdMap>
  </header>
  <header guid="{279F3288-7640-4E5B-B783-943B9B4B01EA}" dateTime="2017-05-23T15:10:51" maxSheetId="21" userName="marlene ramirez" r:id="rId970">
    <sheetIdMap count="15">
      <sheetId val="1"/>
      <sheetId val="2"/>
      <sheetId val="3"/>
      <sheetId val="4"/>
      <sheetId val="5"/>
      <sheetId val="11"/>
      <sheetId val="12"/>
      <sheetId val="13"/>
      <sheetId val="14"/>
      <sheetId val="15"/>
      <sheetId val="16"/>
      <sheetId val="17"/>
      <sheetId val="18"/>
      <sheetId val="19"/>
      <sheetId val="20"/>
    </sheetIdMap>
  </header>
  <header guid="{64F2238D-E3A1-4E09-B5EF-75AC817D7D40}" dateTime="2017-05-23T15:11:24" maxSheetId="21" userName="marlene ramirez" r:id="rId971" minRId="42809">
    <sheetIdMap count="15">
      <sheetId val="1"/>
      <sheetId val="2"/>
      <sheetId val="3"/>
      <sheetId val="4"/>
      <sheetId val="5"/>
      <sheetId val="11"/>
      <sheetId val="12"/>
      <sheetId val="13"/>
      <sheetId val="14"/>
      <sheetId val="15"/>
      <sheetId val="16"/>
      <sheetId val="17"/>
      <sheetId val="18"/>
      <sheetId val="19"/>
      <sheetId val="20"/>
    </sheetIdMap>
  </header>
  <header guid="{8C13121D-629C-4833-94B8-AD745E834D10}" dateTime="2017-05-23T15:11:41" maxSheetId="21" userName="marlene ramirez" r:id="rId972">
    <sheetIdMap count="15">
      <sheetId val="1"/>
      <sheetId val="2"/>
      <sheetId val="3"/>
      <sheetId val="4"/>
      <sheetId val="5"/>
      <sheetId val="11"/>
      <sheetId val="12"/>
      <sheetId val="13"/>
      <sheetId val="14"/>
      <sheetId val="15"/>
      <sheetId val="16"/>
      <sheetId val="17"/>
      <sheetId val="18"/>
      <sheetId val="19"/>
      <sheetId val="20"/>
    </sheetIdMap>
  </header>
  <header guid="{D951B613-6C20-4859-8726-D3E7A46C7A08}" dateTime="2017-05-23T15:14:46" maxSheetId="21" userName="marlene ramirez" r:id="rId973" minRId="42810" maxRId="42811">
    <sheetIdMap count="15">
      <sheetId val="1"/>
      <sheetId val="2"/>
      <sheetId val="3"/>
      <sheetId val="4"/>
      <sheetId val="5"/>
      <sheetId val="11"/>
      <sheetId val="12"/>
      <sheetId val="13"/>
      <sheetId val="14"/>
      <sheetId val="15"/>
      <sheetId val="16"/>
      <sheetId val="17"/>
      <sheetId val="18"/>
      <sheetId val="19"/>
      <sheetId val="20"/>
    </sheetIdMap>
  </header>
  <header guid="{FC314F06-B8A6-4923-8E74-EA9D88CFE058}" dateTime="2017-05-24T11:19:33" maxSheetId="21" userName="marlene ramirez" r:id="rId974" minRId="42812" maxRId="42819">
    <sheetIdMap count="15">
      <sheetId val="1"/>
      <sheetId val="2"/>
      <sheetId val="3"/>
      <sheetId val="4"/>
      <sheetId val="5"/>
      <sheetId val="11"/>
      <sheetId val="12"/>
      <sheetId val="13"/>
      <sheetId val="14"/>
      <sheetId val="15"/>
      <sheetId val="16"/>
      <sheetId val="17"/>
      <sheetId val="18"/>
      <sheetId val="19"/>
      <sheetId val="20"/>
    </sheetIdMap>
  </header>
  <header guid="{CA3734E0-7770-42A2-BBC6-66F233B2B59F}" dateTime="2017-05-24T11:21:00" maxSheetId="21" userName="marlene ramirez" r:id="rId975">
    <sheetIdMap count="15">
      <sheetId val="1"/>
      <sheetId val="2"/>
      <sheetId val="3"/>
      <sheetId val="4"/>
      <sheetId val="5"/>
      <sheetId val="11"/>
      <sheetId val="12"/>
      <sheetId val="13"/>
      <sheetId val="14"/>
      <sheetId val="15"/>
      <sheetId val="16"/>
      <sheetId val="17"/>
      <sheetId val="18"/>
      <sheetId val="19"/>
      <sheetId val="20"/>
    </sheetIdMap>
  </header>
  <header guid="{5DAA93A9-F7D4-439E-935E-5EE55D7F3DD8}" dateTime="2017-05-24T11:33:28" maxSheetId="21" userName="marlene ramirez" r:id="rId976" minRId="42820" maxRId="42824">
    <sheetIdMap count="15">
      <sheetId val="1"/>
      <sheetId val="2"/>
      <sheetId val="3"/>
      <sheetId val="4"/>
      <sheetId val="5"/>
      <sheetId val="11"/>
      <sheetId val="12"/>
      <sheetId val="13"/>
      <sheetId val="14"/>
      <sheetId val="15"/>
      <sheetId val="16"/>
      <sheetId val="17"/>
      <sheetId val="18"/>
      <sheetId val="19"/>
      <sheetId val="20"/>
    </sheetIdMap>
  </header>
  <header guid="{0A850714-2EC3-4295-8D02-69D2D5ED8690}" dateTime="2017-05-24T11:33:33" maxSheetId="21" userName="marlene ramirez" r:id="rId977">
    <sheetIdMap count="15">
      <sheetId val="1"/>
      <sheetId val="2"/>
      <sheetId val="3"/>
      <sheetId val="4"/>
      <sheetId val="5"/>
      <sheetId val="11"/>
      <sheetId val="12"/>
      <sheetId val="13"/>
      <sheetId val="14"/>
      <sheetId val="15"/>
      <sheetId val="16"/>
      <sheetId val="17"/>
      <sheetId val="18"/>
      <sheetId val="19"/>
      <sheetId val="20"/>
    </sheetIdMap>
  </header>
  <header guid="{E01F5850-B5FA-45B5-86D5-09CA9CCE32E0}" dateTime="2017-05-24T14:40:40" maxSheetId="21" userName="marlene ramirez" r:id="rId978">
    <sheetIdMap count="15">
      <sheetId val="1"/>
      <sheetId val="2"/>
      <sheetId val="3"/>
      <sheetId val="4"/>
      <sheetId val="5"/>
      <sheetId val="11"/>
      <sheetId val="12"/>
      <sheetId val="13"/>
      <sheetId val="14"/>
      <sheetId val="15"/>
      <sheetId val="16"/>
      <sheetId val="17"/>
      <sheetId val="18"/>
      <sheetId val="19"/>
      <sheetId val="20"/>
    </sheetIdMap>
  </header>
  <header guid="{C2C74432-E5E3-458F-95AF-B2C364D62EE7}" dateTime="2017-05-24T16:40:09" maxSheetId="21" userName="marlene ramirez" r:id="rId979">
    <sheetIdMap count="15">
      <sheetId val="1"/>
      <sheetId val="2"/>
      <sheetId val="3"/>
      <sheetId val="4"/>
      <sheetId val="5"/>
      <sheetId val="11"/>
      <sheetId val="12"/>
      <sheetId val="13"/>
      <sheetId val="14"/>
      <sheetId val="15"/>
      <sheetId val="16"/>
      <sheetId val="17"/>
      <sheetId val="18"/>
      <sheetId val="19"/>
      <sheetId val="20"/>
    </sheetIdMap>
  </header>
  <header guid="{5BB194CB-1C2E-4D17-B81E-ADF65675BE2E}" dateTime="2017-05-29T15:05:51" maxSheetId="21" userName="marlene ramirez" r:id="rId980" minRId="42825" maxRId="42829">
    <sheetIdMap count="15">
      <sheetId val="1"/>
      <sheetId val="2"/>
      <sheetId val="3"/>
      <sheetId val="4"/>
      <sheetId val="5"/>
      <sheetId val="11"/>
      <sheetId val="12"/>
      <sheetId val="13"/>
      <sheetId val="14"/>
      <sheetId val="15"/>
      <sheetId val="16"/>
      <sheetId val="17"/>
      <sheetId val="18"/>
      <sheetId val="19"/>
      <sheetId val="20"/>
    </sheetIdMap>
  </header>
  <header guid="{27D0DB20-1F8C-4335-9CB5-112602089F09}" dateTime="2017-05-29T15:09:58" maxSheetId="21" userName="marlene ramirez" r:id="rId981">
    <sheetIdMap count="15">
      <sheetId val="1"/>
      <sheetId val="2"/>
      <sheetId val="3"/>
      <sheetId val="4"/>
      <sheetId val="5"/>
      <sheetId val="11"/>
      <sheetId val="12"/>
      <sheetId val="13"/>
      <sheetId val="14"/>
      <sheetId val="15"/>
      <sheetId val="16"/>
      <sheetId val="17"/>
      <sheetId val="18"/>
      <sheetId val="19"/>
      <sheetId val="20"/>
    </sheetIdMap>
  </header>
  <header guid="{BA38FD5C-1B5D-4F9E-AD77-5E5C87EDB2A3}" dateTime="2017-05-29T16:33:25" maxSheetId="21" userName="marlene ramirez" r:id="rId982">
    <sheetIdMap count="15">
      <sheetId val="1"/>
      <sheetId val="2"/>
      <sheetId val="3"/>
      <sheetId val="4"/>
      <sheetId val="5"/>
      <sheetId val="11"/>
      <sheetId val="12"/>
      <sheetId val="13"/>
      <sheetId val="14"/>
      <sheetId val="15"/>
      <sheetId val="16"/>
      <sheetId val="17"/>
      <sheetId val="18"/>
      <sheetId val="19"/>
      <sheetId val="20"/>
    </sheetIdMap>
  </header>
  <header guid="{9B6569C3-0111-4F10-A929-394959B5A99C}" dateTime="2017-06-05T10:53:47" maxSheetId="21" userName="Andreina" r:id="rId983" minRId="42830" maxRId="42850">
    <sheetIdMap count="15">
      <sheetId val="1"/>
      <sheetId val="2"/>
      <sheetId val="3"/>
      <sheetId val="4"/>
      <sheetId val="5"/>
      <sheetId val="11"/>
      <sheetId val="12"/>
      <sheetId val="13"/>
      <sheetId val="14"/>
      <sheetId val="15"/>
      <sheetId val="16"/>
      <sheetId val="17"/>
      <sheetId val="18"/>
      <sheetId val="19"/>
      <sheetId val="20"/>
    </sheetIdMap>
  </header>
  <header guid="{22600338-DFBA-475B-8BE4-BE7840A3DCC3}" dateTime="2017-06-05T11:37:11" maxSheetId="21" userName="marlene ramirez" r:id="rId984">
    <sheetIdMap count="15">
      <sheetId val="1"/>
      <sheetId val="2"/>
      <sheetId val="3"/>
      <sheetId val="4"/>
      <sheetId val="5"/>
      <sheetId val="11"/>
      <sheetId val="12"/>
      <sheetId val="13"/>
      <sheetId val="14"/>
      <sheetId val="15"/>
      <sheetId val="16"/>
      <sheetId val="17"/>
      <sheetId val="18"/>
      <sheetId val="19"/>
      <sheetId val="20"/>
    </sheetIdMap>
  </header>
  <header guid="{E6C757FF-7A32-4C25-8943-6F13F5D46F51}" dateTime="2017-06-05T12:00:24" maxSheetId="21" userName="marlene ramirez" r:id="rId985" minRId="42851" maxRId="42852">
    <sheetIdMap count="15">
      <sheetId val="1"/>
      <sheetId val="2"/>
      <sheetId val="3"/>
      <sheetId val="4"/>
      <sheetId val="5"/>
      <sheetId val="11"/>
      <sheetId val="12"/>
      <sheetId val="13"/>
      <sheetId val="14"/>
      <sheetId val="15"/>
      <sheetId val="16"/>
      <sheetId val="17"/>
      <sheetId val="18"/>
      <sheetId val="19"/>
      <sheetId val="20"/>
    </sheetIdMap>
  </header>
  <header guid="{93963372-047F-4CEF-9247-58654897D019}" dateTime="2017-06-05T14:23:54" maxSheetId="21" userName="Andreina" r:id="rId986" minRId="42853" maxRId="42854">
    <sheetIdMap count="15">
      <sheetId val="1"/>
      <sheetId val="2"/>
      <sheetId val="3"/>
      <sheetId val="4"/>
      <sheetId val="5"/>
      <sheetId val="11"/>
      <sheetId val="12"/>
      <sheetId val="13"/>
      <sheetId val="14"/>
      <sheetId val="15"/>
      <sheetId val="16"/>
      <sheetId val="17"/>
      <sheetId val="18"/>
      <sheetId val="19"/>
      <sheetId val="20"/>
    </sheetIdMap>
  </header>
  <header guid="{4D41BF3E-F5FF-46B1-A0A9-4993284AF70D}" dateTime="2017-06-06T09:42:42" maxSheetId="21" userName="marlene ramirez" r:id="rId987" minRId="42855" maxRId="42858">
    <sheetIdMap count="15">
      <sheetId val="1"/>
      <sheetId val="2"/>
      <sheetId val="3"/>
      <sheetId val="4"/>
      <sheetId val="5"/>
      <sheetId val="11"/>
      <sheetId val="12"/>
      <sheetId val="13"/>
      <sheetId val="14"/>
      <sheetId val="15"/>
      <sheetId val="16"/>
      <sheetId val="17"/>
      <sheetId val="18"/>
      <sheetId val="19"/>
      <sheetId val="20"/>
    </sheetIdMap>
  </header>
  <header guid="{49A300C6-1888-411F-944A-61E4F27E43E8}" dateTime="2017-06-06T12:30:59" maxSheetId="21" userName="Andreina" r:id="rId988" minRId="42859" maxRId="42878">
    <sheetIdMap count="15">
      <sheetId val="1"/>
      <sheetId val="2"/>
      <sheetId val="3"/>
      <sheetId val="4"/>
      <sheetId val="5"/>
      <sheetId val="11"/>
      <sheetId val="12"/>
      <sheetId val="13"/>
      <sheetId val="14"/>
      <sheetId val="15"/>
      <sheetId val="16"/>
      <sheetId val="17"/>
      <sheetId val="18"/>
      <sheetId val="19"/>
      <sheetId val="20"/>
    </sheetIdMap>
  </header>
  <header guid="{77C29B02-1575-4CAF-B628-719C3856BB53}" dateTime="2017-06-06T12:31:13" maxSheetId="21" userName="Andreina" r:id="rId989">
    <sheetIdMap count="15">
      <sheetId val="1"/>
      <sheetId val="2"/>
      <sheetId val="3"/>
      <sheetId val="4"/>
      <sheetId val="5"/>
      <sheetId val="11"/>
      <sheetId val="12"/>
      <sheetId val="13"/>
      <sheetId val="14"/>
      <sheetId val="15"/>
      <sheetId val="16"/>
      <sheetId val="17"/>
      <sheetId val="18"/>
      <sheetId val="19"/>
      <sheetId val="20"/>
    </sheetIdMap>
  </header>
  <header guid="{D97BE4F7-A087-45E8-A0FF-AF4EA18828B8}" dateTime="2017-06-06T16:16:25" maxSheetId="21" userName="marlene ramirez" r:id="rId990">
    <sheetIdMap count="15">
      <sheetId val="1"/>
      <sheetId val="2"/>
      <sheetId val="3"/>
      <sheetId val="4"/>
      <sheetId val="5"/>
      <sheetId val="11"/>
      <sheetId val="12"/>
      <sheetId val="13"/>
      <sheetId val="14"/>
      <sheetId val="15"/>
      <sheetId val="16"/>
      <sheetId val="17"/>
      <sheetId val="18"/>
      <sheetId val="19"/>
      <sheetId val="20"/>
    </sheetIdMap>
  </header>
  <header guid="{AEAF2DDA-C067-4D6E-BF58-70D3BDD024B5}" dateTime="2017-06-06T16:29:48" maxSheetId="21" userName="marlene ramirez" r:id="rId991">
    <sheetIdMap count="15">
      <sheetId val="1"/>
      <sheetId val="2"/>
      <sheetId val="3"/>
      <sheetId val="4"/>
      <sheetId val="5"/>
      <sheetId val="11"/>
      <sheetId val="12"/>
      <sheetId val="13"/>
      <sheetId val="14"/>
      <sheetId val="15"/>
      <sheetId val="16"/>
      <sheetId val="17"/>
      <sheetId val="18"/>
      <sheetId val="19"/>
      <sheetId val="20"/>
    </sheetIdMap>
  </header>
  <header guid="{83946035-BB04-4DBE-B10A-402672582856}" dateTime="2017-06-07T09:40:36" maxSheetId="21" userName="marlene ramirez" r:id="rId992">
    <sheetIdMap count="15">
      <sheetId val="1"/>
      <sheetId val="2"/>
      <sheetId val="3"/>
      <sheetId val="4"/>
      <sheetId val="5"/>
      <sheetId val="11"/>
      <sheetId val="12"/>
      <sheetId val="13"/>
      <sheetId val="14"/>
      <sheetId val="15"/>
      <sheetId val="16"/>
      <sheetId val="17"/>
      <sheetId val="18"/>
      <sheetId val="19"/>
      <sheetId val="20"/>
    </sheetIdMap>
  </header>
  <header guid="{91496BB5-9DE9-43E6-B309-DD37A60B8BBC}" dateTime="2017-06-07T09:41:31" maxSheetId="21" userName="marlene ramirez" r:id="rId993">
    <sheetIdMap count="15">
      <sheetId val="1"/>
      <sheetId val="2"/>
      <sheetId val="3"/>
      <sheetId val="4"/>
      <sheetId val="5"/>
      <sheetId val="11"/>
      <sheetId val="12"/>
      <sheetId val="13"/>
      <sheetId val="14"/>
      <sheetId val="15"/>
      <sheetId val="16"/>
      <sheetId val="17"/>
      <sheetId val="18"/>
      <sheetId val="19"/>
      <sheetId val="20"/>
    </sheetIdMap>
  </header>
  <header guid="{6A1C2125-E331-4564-8855-79CEF2790B16}" dateTime="2017-06-07T09:41:44" maxSheetId="21" userName="marlene ramirez" r:id="rId994">
    <sheetIdMap count="15">
      <sheetId val="1"/>
      <sheetId val="2"/>
      <sheetId val="3"/>
      <sheetId val="4"/>
      <sheetId val="5"/>
      <sheetId val="11"/>
      <sheetId val="12"/>
      <sheetId val="13"/>
      <sheetId val="14"/>
      <sheetId val="15"/>
      <sheetId val="16"/>
      <sheetId val="17"/>
      <sheetId val="18"/>
      <sheetId val="19"/>
      <sheetId val="20"/>
    </sheetIdMap>
  </header>
  <header guid="{798635E4-B8F4-4407-B314-1BF0579F5C9C}" dateTime="2017-06-07T09:42:18" maxSheetId="21" userName="marlene ramirez" r:id="rId995" minRId="42879" maxRId="42882">
    <sheetIdMap count="15">
      <sheetId val="1"/>
      <sheetId val="2"/>
      <sheetId val="3"/>
      <sheetId val="4"/>
      <sheetId val="5"/>
      <sheetId val="11"/>
      <sheetId val="12"/>
      <sheetId val="13"/>
      <sheetId val="14"/>
      <sheetId val="15"/>
      <sheetId val="16"/>
      <sheetId val="17"/>
      <sheetId val="18"/>
      <sheetId val="19"/>
      <sheetId val="20"/>
    </sheetIdMap>
  </header>
  <header guid="{69B387EC-AC22-4F50-B607-2CF6C3072B0E}" dateTime="2017-06-07T09:43:03" maxSheetId="21" userName="marlene ramirez" r:id="rId996" minRId="42883" maxRId="42886">
    <sheetIdMap count="15">
      <sheetId val="1"/>
      <sheetId val="2"/>
      <sheetId val="3"/>
      <sheetId val="4"/>
      <sheetId val="5"/>
      <sheetId val="11"/>
      <sheetId val="12"/>
      <sheetId val="13"/>
      <sheetId val="14"/>
      <sheetId val="15"/>
      <sheetId val="16"/>
      <sheetId val="17"/>
      <sheetId val="18"/>
      <sheetId val="19"/>
      <sheetId val="20"/>
    </sheetIdMap>
  </header>
  <header guid="{A6B85A1E-648D-497F-A4C3-5313AD3B7C1C}" dateTime="2017-06-07T09:44:10" maxSheetId="21" userName="marlene ramirez" r:id="rId997">
    <sheetIdMap count="15">
      <sheetId val="1"/>
      <sheetId val="2"/>
      <sheetId val="3"/>
      <sheetId val="4"/>
      <sheetId val="5"/>
      <sheetId val="11"/>
      <sheetId val="12"/>
      <sheetId val="13"/>
      <sheetId val="14"/>
      <sheetId val="15"/>
      <sheetId val="16"/>
      <sheetId val="17"/>
      <sheetId val="18"/>
      <sheetId val="19"/>
      <sheetId val="20"/>
    </sheetIdMap>
  </header>
  <header guid="{260CDABE-4BE2-41C6-ACF8-F9BD9F38DAA5}" dateTime="2017-06-07T11:24:09" maxSheetId="21" userName="marlene ramirez" r:id="rId998" minRId="42887" maxRId="42900">
    <sheetIdMap count="15">
      <sheetId val="1"/>
      <sheetId val="2"/>
      <sheetId val="3"/>
      <sheetId val="4"/>
      <sheetId val="5"/>
      <sheetId val="11"/>
      <sheetId val="12"/>
      <sheetId val="13"/>
      <sheetId val="14"/>
      <sheetId val="15"/>
      <sheetId val="16"/>
      <sheetId val="17"/>
      <sheetId val="18"/>
      <sheetId val="19"/>
      <sheetId val="20"/>
    </sheetIdMap>
  </header>
  <header guid="{AEECFDC2-06E8-490A-B845-0ED93E8C57F5}" dateTime="2017-06-07T11:31:51" maxSheetId="21" userName="marlene ramirez" r:id="rId999" minRId="42901" maxRId="42905">
    <sheetIdMap count="15">
      <sheetId val="1"/>
      <sheetId val="2"/>
      <sheetId val="3"/>
      <sheetId val="4"/>
      <sheetId val="5"/>
      <sheetId val="11"/>
      <sheetId val="12"/>
      <sheetId val="13"/>
      <sheetId val="14"/>
      <sheetId val="15"/>
      <sheetId val="16"/>
      <sheetId val="17"/>
      <sheetId val="18"/>
      <sheetId val="19"/>
      <sheetId val="20"/>
    </sheetIdMap>
  </header>
  <header guid="{10133261-2AD7-4DBF-BA98-DFB25A250525}" dateTime="2017-06-07T11:35:15" maxSheetId="21" userName="marlene ramirez" r:id="rId1000" minRId="42906" maxRId="42907">
    <sheetIdMap count="15">
      <sheetId val="1"/>
      <sheetId val="2"/>
      <sheetId val="3"/>
      <sheetId val="4"/>
      <sheetId val="5"/>
      <sheetId val="11"/>
      <sheetId val="12"/>
      <sheetId val="13"/>
      <sheetId val="14"/>
      <sheetId val="15"/>
      <sheetId val="16"/>
      <sheetId val="17"/>
      <sheetId val="18"/>
      <sheetId val="19"/>
      <sheetId val="20"/>
    </sheetIdMap>
  </header>
  <header guid="{5C43D619-3AD5-4A29-87E4-3B33806CE954}" dateTime="2017-06-07T11:38:13" maxSheetId="21" userName="marlene ramirez" r:id="rId1001" minRId="42908">
    <sheetIdMap count="15">
      <sheetId val="1"/>
      <sheetId val="2"/>
      <sheetId val="3"/>
      <sheetId val="4"/>
      <sheetId val="5"/>
      <sheetId val="11"/>
      <sheetId val="12"/>
      <sheetId val="13"/>
      <sheetId val="14"/>
      <sheetId val="15"/>
      <sheetId val="16"/>
      <sheetId val="17"/>
      <sheetId val="18"/>
      <sheetId val="19"/>
      <sheetId val="20"/>
    </sheetIdMap>
  </header>
  <header guid="{FAA7AC57-E1ED-4ADB-8715-FDD6EB37DA15}" dateTime="2017-06-07T11:38:37" maxSheetId="21" userName="marlene ramirez" r:id="rId1002">
    <sheetIdMap count="15">
      <sheetId val="1"/>
      <sheetId val="2"/>
      <sheetId val="3"/>
      <sheetId val="4"/>
      <sheetId val="5"/>
      <sheetId val="11"/>
      <sheetId val="12"/>
      <sheetId val="13"/>
      <sheetId val="14"/>
      <sheetId val="15"/>
      <sheetId val="16"/>
      <sheetId val="17"/>
      <sheetId val="18"/>
      <sheetId val="19"/>
      <sheetId val="20"/>
    </sheetIdMap>
  </header>
  <header guid="{C407FD75-AA83-4236-8B2E-BB639E42771E}" dateTime="2017-06-07T11:39:10" maxSheetId="21" userName="marlene ramirez" r:id="rId1003" minRId="42909" maxRId="42910">
    <sheetIdMap count="15">
      <sheetId val="1"/>
      <sheetId val="2"/>
      <sheetId val="3"/>
      <sheetId val="4"/>
      <sheetId val="5"/>
      <sheetId val="11"/>
      <sheetId val="12"/>
      <sheetId val="13"/>
      <sheetId val="14"/>
      <sheetId val="15"/>
      <sheetId val="16"/>
      <sheetId val="17"/>
      <sheetId val="18"/>
      <sheetId val="19"/>
      <sheetId val="20"/>
    </sheetIdMap>
  </header>
  <header guid="{0BC0CD93-3E19-46AB-9049-A7E191A87FB1}" dateTime="2017-06-07T11:39:18" maxSheetId="21" userName="marlene ramirez" r:id="rId1004">
    <sheetIdMap count="15">
      <sheetId val="1"/>
      <sheetId val="2"/>
      <sheetId val="3"/>
      <sheetId val="4"/>
      <sheetId val="5"/>
      <sheetId val="11"/>
      <sheetId val="12"/>
      <sheetId val="13"/>
      <sheetId val="14"/>
      <sheetId val="15"/>
      <sheetId val="16"/>
      <sheetId val="17"/>
      <sheetId val="18"/>
      <sheetId val="19"/>
      <sheetId val="20"/>
    </sheetIdMap>
  </header>
  <header guid="{A258CD71-CF0E-4F12-A202-A3068BE11D49}" dateTime="2017-06-07T11:39:54" maxSheetId="21" userName="marlene ramirez" r:id="rId1005">
    <sheetIdMap count="15">
      <sheetId val="1"/>
      <sheetId val="2"/>
      <sheetId val="3"/>
      <sheetId val="4"/>
      <sheetId val="5"/>
      <sheetId val="11"/>
      <sheetId val="12"/>
      <sheetId val="13"/>
      <sheetId val="14"/>
      <sheetId val="15"/>
      <sheetId val="16"/>
      <sheetId val="17"/>
      <sheetId val="18"/>
      <sheetId val="19"/>
      <sheetId val="20"/>
    </sheetIdMap>
  </header>
  <header guid="{BD7787C3-66ED-46F0-B776-6D5647B01DB3}" dateTime="2017-06-07T11:40:11" maxSheetId="21" userName="marlene ramirez" r:id="rId1006">
    <sheetIdMap count="15">
      <sheetId val="1"/>
      <sheetId val="2"/>
      <sheetId val="3"/>
      <sheetId val="4"/>
      <sheetId val="5"/>
      <sheetId val="11"/>
      <sheetId val="12"/>
      <sheetId val="13"/>
      <sheetId val="14"/>
      <sheetId val="15"/>
      <sheetId val="16"/>
      <sheetId val="17"/>
      <sheetId val="18"/>
      <sheetId val="19"/>
      <sheetId val="20"/>
    </sheetIdMap>
  </header>
  <header guid="{9ACB0BB1-D4BA-4927-8E0B-989D7EB00FE5}" dateTime="2017-06-07T11:58:16" maxSheetId="21" userName="marlene ramirez" r:id="rId1007" minRId="42911" maxRId="42916">
    <sheetIdMap count="15">
      <sheetId val="1"/>
      <sheetId val="2"/>
      <sheetId val="3"/>
      <sheetId val="4"/>
      <sheetId val="5"/>
      <sheetId val="11"/>
      <sheetId val="12"/>
      <sheetId val="13"/>
      <sheetId val="14"/>
      <sheetId val="15"/>
      <sheetId val="16"/>
      <sheetId val="17"/>
      <sheetId val="18"/>
      <sheetId val="19"/>
      <sheetId val="20"/>
    </sheetIdMap>
  </header>
  <header guid="{5AC7B397-5F3C-4616-A179-DB84DDCD974C}" dateTime="2017-06-07T11:58:29" maxSheetId="21" userName="marlene ramirez" r:id="rId1008" minRId="42917" maxRId="42918">
    <sheetIdMap count="15">
      <sheetId val="1"/>
      <sheetId val="2"/>
      <sheetId val="3"/>
      <sheetId val="4"/>
      <sheetId val="5"/>
      <sheetId val="11"/>
      <sheetId val="12"/>
      <sheetId val="13"/>
      <sheetId val="14"/>
      <sheetId val="15"/>
      <sheetId val="16"/>
      <sheetId val="17"/>
      <sheetId val="18"/>
      <sheetId val="19"/>
      <sheetId val="20"/>
    </sheetIdMap>
  </header>
  <header guid="{F7B065FB-7B65-41E2-BE7D-1887CBD04799}" dateTime="2017-06-07T11:58:58" maxSheetId="21" userName="marlene ramirez" r:id="rId1009" minRId="42919" maxRId="42926">
    <sheetIdMap count="15">
      <sheetId val="1"/>
      <sheetId val="2"/>
      <sheetId val="3"/>
      <sheetId val="4"/>
      <sheetId val="5"/>
      <sheetId val="11"/>
      <sheetId val="12"/>
      <sheetId val="13"/>
      <sheetId val="14"/>
      <sheetId val="15"/>
      <sheetId val="16"/>
      <sheetId val="17"/>
      <sheetId val="18"/>
      <sheetId val="19"/>
      <sheetId val="20"/>
    </sheetIdMap>
  </header>
  <header guid="{F037A443-E0A9-4546-ADDD-238C4D8A0653}" dateTime="2017-06-07T11:59:47" maxSheetId="21" userName="marlene ramirez" r:id="rId1010">
    <sheetIdMap count="15">
      <sheetId val="1"/>
      <sheetId val="2"/>
      <sheetId val="3"/>
      <sheetId val="4"/>
      <sheetId val="5"/>
      <sheetId val="11"/>
      <sheetId val="12"/>
      <sheetId val="13"/>
      <sheetId val="14"/>
      <sheetId val="15"/>
      <sheetId val="16"/>
      <sheetId val="17"/>
      <sheetId val="18"/>
      <sheetId val="19"/>
      <sheetId val="20"/>
    </sheetIdMap>
  </header>
  <header guid="{643A3811-4DC9-42F0-BEBF-BAEBC60BD383}" dateTime="2017-06-07T12:03:50" maxSheetId="21" userName="marlene ramirez" r:id="rId1011">
    <sheetIdMap count="15">
      <sheetId val="1"/>
      <sheetId val="2"/>
      <sheetId val="3"/>
      <sheetId val="4"/>
      <sheetId val="5"/>
      <sheetId val="11"/>
      <sheetId val="12"/>
      <sheetId val="13"/>
      <sheetId val="14"/>
      <sheetId val="15"/>
      <sheetId val="16"/>
      <sheetId val="17"/>
      <sheetId val="18"/>
      <sheetId val="19"/>
      <sheetId val="20"/>
    </sheetIdMap>
  </header>
  <header guid="{351C9DD6-76DD-4CC1-9BFE-70E79EDA9422}" dateTime="2017-06-07T16:32:34" maxSheetId="21" userName="marlene ramirez" r:id="rId1012">
    <sheetIdMap count="15">
      <sheetId val="1"/>
      <sheetId val="2"/>
      <sheetId val="3"/>
      <sheetId val="4"/>
      <sheetId val="5"/>
      <sheetId val="11"/>
      <sheetId val="12"/>
      <sheetId val="13"/>
      <sheetId val="14"/>
      <sheetId val="15"/>
      <sheetId val="16"/>
      <sheetId val="17"/>
      <sheetId val="18"/>
      <sheetId val="19"/>
      <sheetId val="20"/>
    </sheetIdMap>
  </header>
  <header guid="{D44534D9-0915-465B-96C9-E54CF55BBB10}" dateTime="2017-06-08T12:26:22" maxSheetId="21" userName="Andreina" r:id="rId1013" minRId="42927" maxRId="42929">
    <sheetIdMap count="15">
      <sheetId val="1"/>
      <sheetId val="2"/>
      <sheetId val="3"/>
      <sheetId val="4"/>
      <sheetId val="5"/>
      <sheetId val="11"/>
      <sheetId val="12"/>
      <sheetId val="13"/>
      <sheetId val="14"/>
      <sheetId val="15"/>
      <sheetId val="16"/>
      <sheetId val="17"/>
      <sheetId val="18"/>
      <sheetId val="19"/>
      <sheetId val="20"/>
    </sheetIdMap>
  </header>
  <header guid="{EC297CD7-F53D-46D7-9509-169E90D0575A}" dateTime="2017-06-08T12:26:30" maxSheetId="21" userName="Andreina" r:id="rId1014">
    <sheetIdMap count="15">
      <sheetId val="1"/>
      <sheetId val="2"/>
      <sheetId val="3"/>
      <sheetId val="4"/>
      <sheetId val="5"/>
      <sheetId val="11"/>
      <sheetId val="12"/>
      <sheetId val="13"/>
      <sheetId val="14"/>
      <sheetId val="15"/>
      <sheetId val="16"/>
      <sheetId val="17"/>
      <sheetId val="18"/>
      <sheetId val="19"/>
      <sheetId val="20"/>
    </sheetIdMap>
  </header>
  <header guid="{A6897138-DFB9-4464-8DAE-38A393E36000}" dateTime="2017-06-08T15:35:50" maxSheetId="21" userName="marlene ramirez" r:id="rId1015" minRId="42930" maxRId="42931">
    <sheetIdMap count="15">
      <sheetId val="1"/>
      <sheetId val="2"/>
      <sheetId val="3"/>
      <sheetId val="4"/>
      <sheetId val="5"/>
      <sheetId val="11"/>
      <sheetId val="12"/>
      <sheetId val="13"/>
      <sheetId val="14"/>
      <sheetId val="15"/>
      <sheetId val="16"/>
      <sheetId val="17"/>
      <sheetId val="18"/>
      <sheetId val="19"/>
      <sheetId val="20"/>
    </sheetIdMap>
  </header>
  <header guid="{F07FA5AD-E369-46B8-B370-8B3832902F84}" dateTime="2017-06-08T15:49:16" maxSheetId="21" userName="marlene ramirez" r:id="rId1016" minRId="42932" maxRId="42945">
    <sheetIdMap count="15">
      <sheetId val="1"/>
      <sheetId val="2"/>
      <sheetId val="3"/>
      <sheetId val="4"/>
      <sheetId val="5"/>
      <sheetId val="11"/>
      <sheetId val="12"/>
      <sheetId val="13"/>
      <sheetId val="14"/>
      <sheetId val="15"/>
      <sheetId val="16"/>
      <sheetId val="17"/>
      <sheetId val="18"/>
      <sheetId val="19"/>
      <sheetId val="20"/>
    </sheetIdMap>
  </header>
  <header guid="{64AE91F2-6E78-4B86-BB73-AAF360F0BB35}" dateTime="2017-06-08T15:49:49" maxSheetId="21" userName="marlene ramirez" r:id="rId1017" minRId="42946">
    <sheetIdMap count="15">
      <sheetId val="1"/>
      <sheetId val="2"/>
      <sheetId val="3"/>
      <sheetId val="4"/>
      <sheetId val="5"/>
      <sheetId val="11"/>
      <sheetId val="12"/>
      <sheetId val="13"/>
      <sheetId val="14"/>
      <sheetId val="15"/>
      <sheetId val="16"/>
      <sheetId val="17"/>
      <sheetId val="18"/>
      <sheetId val="19"/>
      <sheetId val="20"/>
    </sheetIdMap>
  </header>
  <header guid="{7FDB16E1-569B-42D7-A763-1EBC59C40B36}" dateTime="2017-06-08T15:55:45" maxSheetId="21" userName="marlene ramirez" r:id="rId1018">
    <sheetIdMap count="15">
      <sheetId val="1"/>
      <sheetId val="2"/>
      <sheetId val="3"/>
      <sheetId val="4"/>
      <sheetId val="5"/>
      <sheetId val="11"/>
      <sheetId val="12"/>
      <sheetId val="13"/>
      <sheetId val="14"/>
      <sheetId val="15"/>
      <sheetId val="16"/>
      <sheetId val="17"/>
      <sheetId val="18"/>
      <sheetId val="19"/>
      <sheetId val="20"/>
    </sheetIdMap>
  </header>
  <header guid="{8422A855-76A5-448B-9DA8-2E087FD7F2EE}" dateTime="2017-06-08T16:10:56" maxSheetId="21" userName="marlene ramirez" r:id="rId1019">
    <sheetIdMap count="15">
      <sheetId val="1"/>
      <sheetId val="2"/>
      <sheetId val="3"/>
      <sheetId val="4"/>
      <sheetId val="5"/>
      <sheetId val="11"/>
      <sheetId val="12"/>
      <sheetId val="13"/>
      <sheetId val="14"/>
      <sheetId val="15"/>
      <sheetId val="16"/>
      <sheetId val="17"/>
      <sheetId val="18"/>
      <sheetId val="19"/>
      <sheetId val="20"/>
    </sheetIdMap>
  </header>
  <header guid="{84352295-5308-47B6-BA8C-588019AFFDCF}" dateTime="2017-06-16T14:21:10" maxSheetId="21" userName="marlene ramirez" r:id="rId1020">
    <sheetIdMap count="15">
      <sheetId val="1"/>
      <sheetId val="2"/>
      <sheetId val="3"/>
      <sheetId val="4"/>
      <sheetId val="5"/>
      <sheetId val="11"/>
      <sheetId val="12"/>
      <sheetId val="13"/>
      <sheetId val="14"/>
      <sheetId val="15"/>
      <sheetId val="16"/>
      <sheetId val="17"/>
      <sheetId val="18"/>
      <sheetId val="19"/>
      <sheetId val="20"/>
    </sheetIdMap>
  </header>
  <header guid="{9047E8D8-FF34-4A48-A5A1-7D1152F5C7AB}" dateTime="2017-06-19T10:42:42" maxSheetId="21" userName="RosannaPC" r:id="rId1021">
    <sheetIdMap count="15">
      <sheetId val="1"/>
      <sheetId val="2"/>
      <sheetId val="3"/>
      <sheetId val="4"/>
      <sheetId val="5"/>
      <sheetId val="11"/>
      <sheetId val="12"/>
      <sheetId val="13"/>
      <sheetId val="14"/>
      <sheetId val="15"/>
      <sheetId val="16"/>
      <sheetId val="17"/>
      <sheetId val="18"/>
      <sheetId val="19"/>
      <sheetId val="20"/>
    </sheetIdMap>
  </header>
  <header guid="{ACF74EDB-FD5E-4E0A-9431-AD290398199B}" dateTime="2017-06-19T10:44:06" maxSheetId="21" userName="RosannaPC" r:id="rId1022" minRId="42947" maxRId="43037">
    <sheetIdMap count="15">
      <sheetId val="1"/>
      <sheetId val="2"/>
      <sheetId val="3"/>
      <sheetId val="4"/>
      <sheetId val="5"/>
      <sheetId val="11"/>
      <sheetId val="12"/>
      <sheetId val="13"/>
      <sheetId val="14"/>
      <sheetId val="15"/>
      <sheetId val="16"/>
      <sheetId val="17"/>
      <sheetId val="18"/>
      <sheetId val="19"/>
      <sheetId val="20"/>
    </sheetIdMap>
  </header>
  <header guid="{1A20AB9C-C944-41D0-89F7-3F39ADE5C3A0}" dateTime="2017-06-20T09:57:53" maxSheetId="21" userName="RosannaPC" r:id="rId1023" minRId="43038" maxRId="43275">
    <sheetIdMap count="15">
      <sheetId val="1"/>
      <sheetId val="2"/>
      <sheetId val="3"/>
      <sheetId val="4"/>
      <sheetId val="5"/>
      <sheetId val="11"/>
      <sheetId val="12"/>
      <sheetId val="13"/>
      <sheetId val="14"/>
      <sheetId val="15"/>
      <sheetId val="16"/>
      <sheetId val="17"/>
      <sheetId val="18"/>
      <sheetId val="19"/>
      <sheetId val="20"/>
    </sheetIdMap>
  </header>
  <header guid="{D85EA2D8-4CE5-44CC-B5D9-CB25CA5CE3E6}" dateTime="2017-06-20T10:01:48" maxSheetId="21" userName="RosannaPC" r:id="rId1024" minRId="43276" maxRId="43287">
    <sheetIdMap count="15">
      <sheetId val="1"/>
      <sheetId val="2"/>
      <sheetId val="3"/>
      <sheetId val="4"/>
      <sheetId val="5"/>
      <sheetId val="11"/>
      <sheetId val="12"/>
      <sheetId val="13"/>
      <sheetId val="14"/>
      <sheetId val="15"/>
      <sheetId val="16"/>
      <sheetId val="17"/>
      <sheetId val="18"/>
      <sheetId val="19"/>
      <sheetId val="20"/>
    </sheetIdMap>
  </header>
  <header guid="{20B5E9B4-8042-4569-968B-F4CAAA18EC3F}" dateTime="2017-06-20T10:05:10" maxSheetId="21" userName="RosannaPC" r:id="rId1025" minRId="43288" maxRId="43508">
    <sheetIdMap count="15">
      <sheetId val="1"/>
      <sheetId val="2"/>
      <sheetId val="3"/>
      <sheetId val="4"/>
      <sheetId val="5"/>
      <sheetId val="11"/>
      <sheetId val="12"/>
      <sheetId val="13"/>
      <sheetId val="14"/>
      <sheetId val="15"/>
      <sheetId val="16"/>
      <sheetId val="17"/>
      <sheetId val="18"/>
      <sheetId val="19"/>
      <sheetId val="20"/>
    </sheetIdMap>
  </header>
  <header guid="{0A1FBF83-A048-4297-B1AB-E9FA1877D024}" dateTime="2017-06-20T10:07:31" maxSheetId="21" userName="RosannaPC" r:id="rId1026">
    <sheetIdMap count="15">
      <sheetId val="1"/>
      <sheetId val="2"/>
      <sheetId val="3"/>
      <sheetId val="4"/>
      <sheetId val="5"/>
      <sheetId val="11"/>
      <sheetId val="12"/>
      <sheetId val="13"/>
      <sheetId val="14"/>
      <sheetId val="15"/>
      <sheetId val="16"/>
      <sheetId val="17"/>
      <sheetId val="18"/>
      <sheetId val="19"/>
      <sheetId val="20"/>
    </sheetIdMap>
  </header>
  <header guid="{0DA01A45-5D85-4542-9752-AABC279154B3}" dateTime="2017-06-20T10:10:41" maxSheetId="21" userName="RosannaPC" r:id="rId1027" minRId="43509" maxRId="43700">
    <sheetIdMap count="15">
      <sheetId val="1"/>
      <sheetId val="2"/>
      <sheetId val="3"/>
      <sheetId val="4"/>
      <sheetId val="5"/>
      <sheetId val="11"/>
      <sheetId val="12"/>
      <sheetId val="13"/>
      <sheetId val="14"/>
      <sheetId val="15"/>
      <sheetId val="16"/>
      <sheetId val="17"/>
      <sheetId val="18"/>
      <sheetId val="19"/>
      <sheetId val="20"/>
    </sheetIdMap>
  </header>
  <header guid="{F1CA8A74-8396-4FD8-A05E-CD1C674122DB}" dateTime="2017-06-20T10:14:13" maxSheetId="21" userName="RosannaPC" r:id="rId1028" minRId="43701" maxRId="43930">
    <sheetIdMap count="15">
      <sheetId val="1"/>
      <sheetId val="2"/>
      <sheetId val="3"/>
      <sheetId val="4"/>
      <sheetId val="5"/>
      <sheetId val="11"/>
      <sheetId val="12"/>
      <sheetId val="13"/>
      <sheetId val="14"/>
      <sheetId val="15"/>
      <sheetId val="16"/>
      <sheetId val="17"/>
      <sheetId val="18"/>
      <sheetId val="19"/>
      <sheetId val="20"/>
    </sheetIdMap>
  </header>
  <header guid="{4D532A08-D4AF-4ECE-86C8-2211DABBC6BB}" dateTime="2017-06-20T10:14:45" maxSheetId="21" userName="RosannaPC" r:id="rId1029">
    <sheetIdMap count="15">
      <sheetId val="1"/>
      <sheetId val="2"/>
      <sheetId val="3"/>
      <sheetId val="4"/>
      <sheetId val="5"/>
      <sheetId val="11"/>
      <sheetId val="12"/>
      <sheetId val="13"/>
      <sheetId val="14"/>
      <sheetId val="15"/>
      <sheetId val="16"/>
      <sheetId val="17"/>
      <sheetId val="18"/>
      <sheetId val="19"/>
      <sheetId val="20"/>
    </sheetIdMap>
  </header>
  <header guid="{3115892B-64DE-4C0B-B377-022F55EDDD77}" dateTime="2017-06-20T10:18:35" maxSheetId="21" userName="RosannaPC" r:id="rId1030" minRId="43931" maxRId="44061">
    <sheetIdMap count="15">
      <sheetId val="1"/>
      <sheetId val="2"/>
      <sheetId val="3"/>
      <sheetId val="4"/>
      <sheetId val="5"/>
      <sheetId val="11"/>
      <sheetId val="12"/>
      <sheetId val="13"/>
      <sheetId val="14"/>
      <sheetId val="15"/>
      <sheetId val="16"/>
      <sheetId val="17"/>
      <sheetId val="18"/>
      <sheetId val="19"/>
      <sheetId val="20"/>
    </sheetIdMap>
  </header>
  <header guid="{5C4944C3-D3AE-4CB9-A021-BFBFD3FD73D9}" dateTime="2017-06-20T10:21:27" maxSheetId="21" userName="RosannaPC" r:id="rId1031">
    <sheetIdMap count="15">
      <sheetId val="1"/>
      <sheetId val="2"/>
      <sheetId val="3"/>
      <sheetId val="4"/>
      <sheetId val="5"/>
      <sheetId val="11"/>
      <sheetId val="12"/>
      <sheetId val="13"/>
      <sheetId val="14"/>
      <sheetId val="15"/>
      <sheetId val="16"/>
      <sheetId val="17"/>
      <sheetId val="18"/>
      <sheetId val="19"/>
      <sheetId val="20"/>
    </sheetIdMap>
  </header>
  <header guid="{2E7B6630-1E2E-490C-BB92-62AC288B3D14}" dateTime="2017-06-20T10:23:57" maxSheetId="21" userName="RosannaPC" r:id="rId1032" minRId="44062" maxRId="44064">
    <sheetIdMap count="15">
      <sheetId val="1"/>
      <sheetId val="2"/>
      <sheetId val="3"/>
      <sheetId val="4"/>
      <sheetId val="5"/>
      <sheetId val="11"/>
      <sheetId val="12"/>
      <sheetId val="13"/>
      <sheetId val="14"/>
      <sheetId val="15"/>
      <sheetId val="16"/>
      <sheetId val="17"/>
      <sheetId val="18"/>
      <sheetId val="19"/>
      <sheetId val="20"/>
    </sheetIdMap>
  </header>
  <header guid="{273529FF-08AF-42BE-9BB1-3867F0A9A259}" dateTime="2017-06-20T10:24:11" maxSheetId="21" userName="RosannaPC" r:id="rId1033" minRId="44065" maxRId="44067">
    <sheetIdMap count="15">
      <sheetId val="1"/>
      <sheetId val="2"/>
      <sheetId val="3"/>
      <sheetId val="4"/>
      <sheetId val="5"/>
      <sheetId val="11"/>
      <sheetId val="12"/>
      <sheetId val="13"/>
      <sheetId val="14"/>
      <sheetId val="15"/>
      <sheetId val="16"/>
      <sheetId val="17"/>
      <sheetId val="18"/>
      <sheetId val="19"/>
      <sheetId val="20"/>
    </sheetIdMap>
  </header>
  <header guid="{C65B3381-64A7-4ABA-9517-589A8000A96E}" dateTime="2017-06-20T10:24:58" maxSheetId="21" userName="RosannaPC" r:id="rId1034" minRId="44068">
    <sheetIdMap count="15">
      <sheetId val="1"/>
      <sheetId val="2"/>
      <sheetId val="3"/>
      <sheetId val="4"/>
      <sheetId val="5"/>
      <sheetId val="11"/>
      <sheetId val="12"/>
      <sheetId val="13"/>
      <sheetId val="14"/>
      <sheetId val="15"/>
      <sheetId val="16"/>
      <sheetId val="17"/>
      <sheetId val="18"/>
      <sheetId val="19"/>
      <sheetId val="20"/>
    </sheetIdMap>
  </header>
  <header guid="{D9E2BB6C-A0AD-4090-BBC1-A9BCAB6C85D1}" dateTime="2017-06-20T10:30:38" maxSheetId="21" userName="RosannaPC" r:id="rId1035" minRId="44069">
    <sheetIdMap count="15">
      <sheetId val="1"/>
      <sheetId val="2"/>
      <sheetId val="3"/>
      <sheetId val="4"/>
      <sheetId val="5"/>
      <sheetId val="11"/>
      <sheetId val="12"/>
      <sheetId val="13"/>
      <sheetId val="14"/>
      <sheetId val="15"/>
      <sheetId val="16"/>
      <sheetId val="17"/>
      <sheetId val="18"/>
      <sheetId val="19"/>
      <sheetId val="20"/>
    </sheetIdMap>
  </header>
  <header guid="{A3DE27F7-9D18-4D9A-B6DB-5D89F45D705B}" dateTime="2017-06-20T10:40:03" maxSheetId="21" userName="RosannaPC" r:id="rId1036" minRId="44070" maxRId="44074">
    <sheetIdMap count="15">
      <sheetId val="1"/>
      <sheetId val="2"/>
      <sheetId val="3"/>
      <sheetId val="4"/>
      <sheetId val="5"/>
      <sheetId val="11"/>
      <sheetId val="12"/>
      <sheetId val="13"/>
      <sheetId val="14"/>
      <sheetId val="15"/>
      <sheetId val="16"/>
      <sheetId val="17"/>
      <sheetId val="18"/>
      <sheetId val="19"/>
      <sheetId val="20"/>
    </sheetIdMap>
  </header>
</headers>
</file>

<file path=xl/revisions/revisionLog1.xml><?xml version="1.0" encoding="utf-8"?>
<revisions xmlns="http://schemas.openxmlformats.org/spreadsheetml/2006/main" xmlns:r="http://schemas.openxmlformats.org/officeDocument/2006/relationships">
  <rsnm rId="44070" sheetId="12" oldName="[INGRESOS Y EGRESOS  2017.xlsx]Enero" newName="[INGRESOS Y EGRESOS  2017.xlsx]Enero 17 "/>
  <rsnm rId="44071" sheetId="13" oldName="[INGRESOS Y EGRESOS  2017.xlsx]Febrero" newName="[INGRESOS Y EGRESOS  2017.xlsx]Febrero 17"/>
  <rsnm rId="44072" sheetId="14" oldName="[INGRESOS Y EGRESOS  2017.xlsx]Marzo" newName="[INGRESOS Y EGRESOS  2017.xlsx]Marzo 17"/>
  <rsnm rId="44073" sheetId="15" oldName="[INGRESOS Y EGRESOS  2017.xlsx]Abril" newName="[INGRESOS Y EGRESOS  2017.xlsx]Abril 17"/>
  <rsnm rId="44074" sheetId="16" oldName="[INGRESOS Y EGRESOS  2017.xlsx]Mayo" newName="[INGRESOS Y EGRESOS  2017.xlsx]Mayo 17"/>
</revisions>
</file>

<file path=xl/revisions/revisionLog11.xml><?xml version="1.0" encoding="utf-8"?>
<revisions xmlns="http://schemas.openxmlformats.org/spreadsheetml/2006/main" xmlns:r="http://schemas.openxmlformats.org/officeDocument/2006/relationships">
  <rfmt sheetId="11" sqref="C92">
    <dxf>
      <fill>
        <patternFill patternType="solid">
          <bgColor rgb="FFFFFF00"/>
        </patternFill>
      </fill>
    </dxf>
  </rfmt>
  <rcc rId="42055" sId="11">
    <nc r="B92" t="inlineStr">
      <is>
        <t>14634</t>
      </is>
    </nc>
  </rcc>
  <rcc rId="42056" sId="11" numFmtId="19">
    <nc r="A92">
      <v>42797</v>
    </nc>
  </rcc>
  <rcv guid="{A4F024A0-B144-4722-804A-716CE18877E5}" action="delete"/>
  <rcv guid="{A4F024A0-B144-4722-804A-716CE18877E5}" action="add"/>
</revisions>
</file>

<file path=xl/revisions/revisionLog110.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0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011.xml><?xml version="1.0" encoding="utf-8"?>
<revisions xmlns="http://schemas.openxmlformats.org/spreadsheetml/2006/main" xmlns:r="http://schemas.openxmlformats.org/officeDocument/2006/relationships">
  <rfmt sheetId="11" sqref="B218:B221" start="0" length="2147483647">
    <dxf>
      <font>
        <b/>
      </font>
    </dxf>
  </rfmt>
  <rcv guid="{5EBE4193-7345-4348-8FA0-5B4E92B2210A}" action="delete"/>
  <rcv guid="{5EBE4193-7345-4348-8FA0-5B4E92B2210A}" action="add"/>
</revisions>
</file>

<file path=xl/revisions/revisionLog1101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01111.xml><?xml version="1.0" encoding="utf-8"?>
<revisions xmlns="http://schemas.openxmlformats.org/spreadsheetml/2006/main" xmlns:r="http://schemas.openxmlformats.org/officeDocument/2006/relationships">
  <rcc rId="42808" sId="11">
    <oc r="B199">
      <v>14696</v>
    </oc>
    <nc r="B199">
      <v>14695</v>
    </nc>
  </rcc>
  <rcv guid="{A4F024A0-B144-4722-804A-716CE18877E5}" action="delete"/>
  <rcv guid="{A4F024A0-B144-4722-804A-716CE18877E5}" action="add"/>
</revisions>
</file>

<file path=xl/revisions/revisionLog11011111.xml><?xml version="1.0" encoding="utf-8"?>
<revisions xmlns="http://schemas.openxmlformats.org/spreadsheetml/2006/main" xmlns:r="http://schemas.openxmlformats.org/officeDocument/2006/relationships">
  <rfmt sheetId="11" sqref="C198">
    <dxf>
      <fill>
        <patternFill patternType="solid">
          <bgColor rgb="FFFFFF00"/>
        </patternFill>
      </fill>
    </dxf>
  </rfmt>
  <rcv guid="{A4F024A0-B144-4722-804A-716CE18877E5}" action="delete"/>
  <rcv guid="{A4F024A0-B144-4722-804A-716CE18877E5}" action="add"/>
</revisions>
</file>

<file path=xl/revisions/revisionLog1101111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011111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011111111.xml><?xml version="1.0" encoding="utf-8"?>
<revisions xmlns="http://schemas.openxmlformats.org/spreadsheetml/2006/main" xmlns:r="http://schemas.openxmlformats.org/officeDocument/2006/relationships">
  <rfmt sheetId="11" sqref="A40:F70" start="0" length="2147483647">
    <dxf>
      <font>
        <sz val="9"/>
      </font>
    </dxf>
  </rfmt>
  <rfmt sheetId="11" sqref="A40:F70" start="0" length="2147483647">
    <dxf>
      <font>
        <name val="Arial"/>
        <scheme val="none"/>
      </font>
    </dxf>
  </rfmt>
  <rcc rId="41912" sId="11">
    <oc r="C67" t="inlineStr">
      <is>
        <r>
          <t>RD$16,162.00 a nombre de</t>
        </r>
        <r>
          <rPr>
            <b/>
            <sz val="9"/>
            <color indexed="64"/>
            <rFont val="Arial"/>
            <family val="2"/>
          </rPr>
          <t xml:space="preserve"> Anafranc De Los Santos Arias, Cédula de Identidad 001-1717387-2, </t>
        </r>
        <r>
          <rPr>
            <sz val="9"/>
            <color indexed="64"/>
            <rFont val="Arial"/>
            <family val="2"/>
          </rPr>
          <t>Auxiliar Administrativo I,</t>
        </r>
        <r>
          <rPr>
            <b/>
            <sz val="9"/>
            <color indexed="64"/>
            <rFont val="Arial"/>
            <family val="2"/>
          </rPr>
          <t xml:space="preserve"> </t>
        </r>
        <r>
          <rPr>
            <sz val="9"/>
            <color indexed="64"/>
            <rFont val="Arial"/>
            <family val="2"/>
          </rPr>
          <t>reposición de fondo de caja chica, del comprobante #6821 al #6863, en fecha del 28 de diciembre/16 hasta el 14 de febrero del 2017, según relación de gastos y facturas anexas.</t>
        </r>
      </is>
    </oc>
    <nc r="C67" t="inlineStr">
      <is>
        <r>
          <rPr>
            <b/>
            <sz val="9"/>
            <color indexed="64"/>
            <rFont val="Arial"/>
            <family val="2"/>
          </rPr>
          <t xml:space="preserve">ANAFRANC DE LOS SANTOS, </t>
        </r>
        <r>
          <rPr>
            <sz val="9"/>
            <color indexed="64"/>
            <rFont val="Arial"/>
            <family val="2"/>
          </rPr>
          <t>Auxiliar Administrativo I,</t>
        </r>
        <r>
          <rPr>
            <b/>
            <sz val="9"/>
            <color indexed="64"/>
            <rFont val="Arial"/>
            <family val="2"/>
          </rPr>
          <t xml:space="preserve"> </t>
        </r>
        <r>
          <rPr>
            <sz val="9"/>
            <color indexed="64"/>
            <rFont val="Arial"/>
            <family val="2"/>
          </rPr>
          <t>reposición de fondo de caja chica, del comprobante #6821 al #6863, en fecha del 28 de diciembre/16 hasta el 14 de febrero del 2017, según relación de gastos y facturas anexas.</t>
        </r>
      </is>
    </nc>
  </rcc>
  <rfmt sheetId="11" sqref="C65:C66" start="0" length="2147483647">
    <dxf>
      <font>
        <b/>
      </font>
    </dxf>
  </rfmt>
  <rfmt sheetId="11" sqref="E65:E66" start="0" length="2147483647">
    <dxf>
      <font>
        <color rgb="FFFF0000"/>
      </font>
    </dxf>
  </rfmt>
  <rcc rId="41913" sId="11">
    <oc r="C63" t="inlineStr">
      <is>
        <t>EYMI YUDESKY DE JESUS ABREU, Cédula De Identidad No. 026-0125476-2, Transferida temporalmente como Técnico del Depto. de Capacitación y Difusión de Tecnologías de la institución, como apoyo logístico para cubrir gastos de alimentacion, material de practica y combustible en el curso-taller de “Conservacion de Forraje para Ganado Bovino”, el cual será realizado en el Municipio de las Yayas de Viajama, Prov. Azua, los dias 24 y 25 de febrero del 2017, según solicitud, presupuestos  y documentación anexas. Cheque sujeto a liquidación</t>
      </is>
    </oc>
    <nc r="C63" t="inlineStr">
      <is>
        <r>
          <rPr>
            <b/>
            <sz val="9"/>
            <color indexed="64"/>
            <rFont val="Arial"/>
            <family val="2"/>
          </rPr>
          <t>EYMI YUDESKY DE JESUS ABREU</t>
        </r>
        <r>
          <rPr>
            <sz val="9"/>
            <color indexed="64"/>
            <rFont val="Arial"/>
            <family val="2"/>
          </rPr>
          <t>, Cédula De Identidad No. 026-0125476-2, Transferida temporalmente como Técnico del Depto. de Capacitación y Difusión de Tecnologías de la institución, como apoyo logístico para cubrir gastos de alimentacion, material de practica y combustible en el curso-taller de “Conservacion de Forraje para Ganado Bovino”, el cual será realizado en el Municipio de las Yayas de Viajama, Prov. Azua, los dias 24 y 25 de febrero del 2017, según solicitud, presupuestos  y documentación anexas. Cheque sujeto a liquidación</t>
        </r>
      </is>
    </nc>
  </rcc>
  <rcc rId="41914" sId="11">
    <oc r="C62" t="inlineStr">
      <is>
        <r>
          <t>RD$5,000.00 a nombre de</t>
        </r>
        <r>
          <rPr>
            <b/>
            <sz val="9"/>
            <color indexed="64"/>
            <rFont val="Arial"/>
            <family val="2"/>
          </rPr>
          <t xml:space="preserve"> ASOCIACION  DOMINICANA DE INGENIEROS AGRONOMOS (ADIA)</t>
        </r>
        <r>
          <rPr>
            <sz val="9"/>
            <color indexed="64"/>
            <rFont val="Arial"/>
            <family val="2"/>
          </rPr>
          <t xml:space="preserve">. Aporte del CONIAF para la publicacion del boletin </t>
        </r>
        <r>
          <rPr>
            <b/>
            <sz val="9"/>
            <color indexed="64"/>
            <rFont val="Arial"/>
            <family val="2"/>
          </rPr>
          <t xml:space="preserve">“Correo de la Adia”, </t>
        </r>
        <r>
          <rPr>
            <sz val="9"/>
            <color indexed="64"/>
            <rFont val="Arial"/>
            <family val="2"/>
          </rPr>
          <t>según solicitud y documentacion anexa.</t>
        </r>
      </is>
    </oc>
    <nc r="C62" t="inlineStr">
      <is>
        <r>
          <rPr>
            <b/>
            <sz val="9"/>
            <color indexed="64"/>
            <rFont val="Arial"/>
            <family val="2"/>
          </rPr>
          <t>ASOCIACION  DOMINICANA DE INGENIEROS AGRONOMOS (ADIA)</t>
        </r>
        <r>
          <rPr>
            <sz val="9"/>
            <color indexed="64"/>
            <rFont val="Arial"/>
            <family val="2"/>
          </rPr>
          <t xml:space="preserve">. Aporte del CONIAF para la publicacion del boletin </t>
        </r>
        <r>
          <rPr>
            <b/>
            <sz val="9"/>
            <color indexed="64"/>
            <rFont val="Arial"/>
            <family val="2"/>
          </rPr>
          <t xml:space="preserve">“Correo de la Adia”, </t>
        </r>
        <r>
          <rPr>
            <sz val="9"/>
            <color indexed="64"/>
            <rFont val="Arial"/>
            <family val="2"/>
          </rPr>
          <t>según solicitud y documentacion anexa.</t>
        </r>
      </is>
    </nc>
  </rcc>
  <rcv guid="{A4F024A0-B144-4722-804A-716CE18877E5}" action="delete"/>
  <rcv guid="{A4F024A0-B144-4722-804A-716CE18877E5}" action="add"/>
</revisions>
</file>

<file path=xl/revisions/revisionLog1101111111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011112.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01112.xml><?xml version="1.0" encoding="utf-8"?>
<revisions xmlns="http://schemas.openxmlformats.org/spreadsheetml/2006/main" xmlns:r="http://schemas.openxmlformats.org/officeDocument/2006/relationships">
  <rcc rId="41697" sId="11" numFmtId="19">
    <oc r="A32">
      <v>42761</v>
    </oc>
    <nc r="A32">
      <v>42762</v>
    </nc>
  </rcc>
  <rcv guid="{A4F024A0-B144-4722-804A-716CE18877E5}" action="delete"/>
  <rcv guid="{A4F024A0-B144-4722-804A-716CE18877E5}" action="add"/>
</revisions>
</file>

<file path=xl/revisions/revisionLog110112.xml><?xml version="1.0" encoding="utf-8"?>
<revisions xmlns="http://schemas.openxmlformats.org/spreadsheetml/2006/main" xmlns:r="http://schemas.openxmlformats.org/officeDocument/2006/relationships">
  <rcc rId="41757" sId="11">
    <nc r="D35">
      <f>SUM(D5:D34)</f>
    </nc>
  </rcc>
  <rfmt sheetId="11" sqref="D35">
    <dxf>
      <numFmt numFmtId="167" formatCode="_-* #,##0.00\ _p_t_a_-;\-* #,##0.00\ _p_t_a_-;_-* &quot;-&quot;??\ _p_t_a_-;_-@_-"/>
    </dxf>
  </rfmt>
  <rcc rId="41758" sId="11">
    <nc r="E35">
      <f>SUM(E5:E34)</f>
    </nc>
  </rcc>
  <rcv guid="{42CC8B4D-7DBB-4762-B1E5-9831FAA8E6A5}" action="add"/>
</revisions>
</file>

<file path=xl/revisions/revisionLog1102.xml><?xml version="1.0" encoding="utf-8"?>
<revisions xmlns="http://schemas.openxmlformats.org/spreadsheetml/2006/main" xmlns:r="http://schemas.openxmlformats.org/officeDocument/2006/relationships">
  <rrc rId="41922" sId="11" ref="A70:XFD70" action="insertRow"/>
  <rfmt sheetId="11" sqref="C69" start="0" length="0">
    <dxf>
      <border>
        <left style="thin">
          <color indexed="64"/>
        </left>
        <right style="thin">
          <color indexed="64"/>
        </right>
        <top style="thin">
          <color indexed="64"/>
        </top>
        <bottom style="thin">
          <color indexed="64"/>
        </bottom>
      </border>
    </dxf>
  </rfmt>
  <rfmt sheetId="11" sqref="C70">
    <dxf>
      <fill>
        <patternFill>
          <bgColor theme="0"/>
        </patternFill>
      </fill>
    </dxf>
  </rfmt>
  <rcc rId="41923" sId="11" odxf="1" dxf="1">
    <nc r="C70" t="inlineStr">
      <is>
        <r>
          <t>JOSE ANTONIO  NOVA  VASQUEZ, Cedula de Identidad No.001-0007066-3</t>
        </r>
        <r>
          <rPr>
            <sz val="9"/>
            <color indexed="64"/>
            <rFont val="Arial"/>
            <family val="2"/>
          </rPr>
          <t xml:space="preserve">, Enc. Dpto. de Medio Ambiente y Recursos Naturales, para cubrir apoyo logístico en la realización de charla sobre </t>
        </r>
        <r>
          <rPr>
            <b/>
            <sz val="9"/>
            <color indexed="64"/>
            <rFont val="Arial"/>
            <family val="2"/>
          </rPr>
          <t>“Gestión de Suelo y Agua”</t>
        </r>
        <r>
          <rPr>
            <sz val="9"/>
            <color indexed="64"/>
            <rFont val="Arial"/>
            <family val="2"/>
          </rPr>
          <t xml:space="preserve">  y </t>
        </r>
        <r>
          <rPr>
            <b/>
            <sz val="9"/>
            <color indexed="64"/>
            <rFont val="Arial"/>
            <family val="2"/>
          </rPr>
          <t xml:space="preserve">“Empoderamiento y Asociatividad”, </t>
        </r>
        <r>
          <rPr>
            <sz val="9"/>
            <color indexed="64"/>
            <rFont val="Arial"/>
            <family val="2"/>
          </rPr>
          <t xml:space="preserve"> el cual será realizado los dias 23 y 24 de febrero 2017, en Puesto Escondido, Prov. Independencia, según solicitud y documentación anexa. Cheque sujeto a liquidación con documentación en originales.</t>
        </r>
      </is>
    </nc>
    <odxf>
      <fill>
        <patternFill patternType="solid">
          <bgColor theme="0"/>
        </patternFill>
      </fill>
      <alignment horizontal="justify" wrapText="0" readingOrder="0"/>
      <border outline="0">
        <left/>
        <right/>
        <top/>
        <bottom/>
      </border>
    </odxf>
    <ndxf>
      <fill>
        <patternFill patternType="none">
          <bgColor indexed="65"/>
        </patternFill>
      </fill>
      <alignment horizontal="general" wrapText="1" readingOrder="0"/>
      <border outline="0">
        <left style="thin">
          <color indexed="64"/>
        </left>
        <right style="thin">
          <color indexed="64"/>
        </right>
        <top style="thin">
          <color indexed="64"/>
        </top>
        <bottom style="thin">
          <color indexed="64"/>
        </bottom>
      </border>
    </ndxf>
  </rcc>
  <rcc rId="41924" sId="11" numFmtId="34">
    <nc r="E70">
      <v>24532.2</v>
    </nc>
  </rcc>
  <rcc rId="41925" sId="11">
    <oc r="C68" t="inlineStr">
      <is>
        <r>
          <t>JOSE ANTONIO  NOVA  VASQUEZ, Cedula de Identidad No.001-0007066-3</t>
        </r>
        <r>
          <rPr>
            <sz val="9"/>
            <color indexed="64"/>
            <rFont val="Arial"/>
            <family val="2"/>
          </rPr>
          <t xml:space="preserve">, Enc. Dpto. de Medio Ambiente y Recursos Naturales, para cubrir apoyo logístico en la realización de charla sobre </t>
        </r>
        <r>
          <rPr>
            <b/>
            <sz val="9"/>
            <color indexed="64"/>
            <rFont val="Arial"/>
            <family val="2"/>
          </rPr>
          <t>“Gestión de Suelo y Agua”</t>
        </r>
        <r>
          <rPr>
            <sz val="9"/>
            <color indexed="64"/>
            <rFont val="Arial"/>
            <family val="2"/>
          </rPr>
          <t xml:space="preserve">  y </t>
        </r>
        <r>
          <rPr>
            <b/>
            <sz val="9"/>
            <color indexed="64"/>
            <rFont val="Arial"/>
            <family val="2"/>
          </rPr>
          <t xml:space="preserve">“Empoderamiento y Asociatividad”, </t>
        </r>
        <r>
          <rPr>
            <sz val="9"/>
            <color indexed="64"/>
            <rFont val="Arial"/>
            <family val="2"/>
          </rPr>
          <t xml:space="preserve"> el cual será realizado los dias 23 y 24 de febrero 2017, en Puesto Escondido, Prov. Independencia, según solicitud y documentación anexa. Cheque sujeto a liquidación con documentación en originales.</t>
        </r>
      </is>
    </oc>
    <nc r="C68" t="inlineStr">
      <is>
        <t>NULO</t>
      </is>
    </nc>
  </rcc>
  <rcc rId="41926" sId="11" numFmtId="34">
    <oc r="E68">
      <v>24532.2</v>
    </oc>
    <nc r="E68">
      <v>0.01</v>
    </nc>
  </rcc>
  <rfmt sheetId="11" sqref="E68" start="0" length="2147483647">
    <dxf>
      <font>
        <color rgb="FFFF0000"/>
      </font>
    </dxf>
  </rfmt>
  <rrc rId="41927" sId="11" ref="A69:XFD69" action="insertRow"/>
  <rcc rId="41928" sId="11">
    <nc r="F69">
      <f>F68+D69-E69</f>
    </nc>
  </rcc>
  <rcc rId="41929" sId="11">
    <nc r="F71">
      <f>F70+D71-E71</f>
    </nc>
  </rcc>
  <rcc rId="41930" sId="11">
    <nc r="C69" t="inlineStr">
      <is>
        <t>NULO</t>
      </is>
    </nc>
  </rcc>
  <rcc rId="41931" sId="11">
    <nc r="B69">
      <v>14624</v>
    </nc>
  </rcc>
  <rcc rId="41932" sId="11">
    <nc r="B71">
      <v>14626</v>
    </nc>
  </rcc>
  <rrc rId="41933" sId="11" ref="A70:XFD70" action="insertRow"/>
  <rcc rId="41934" sId="11">
    <nc r="C70" t="inlineStr">
      <is>
        <r>
          <t>JOSE ANTONIO  NOVA  VASQUEZ, Cedula de Identidad No.001-0007066-3</t>
        </r>
        <r>
          <rPr>
            <sz val="9"/>
            <color indexed="64"/>
            <rFont val="Arial"/>
            <family val="2"/>
          </rPr>
          <t xml:space="preserve">, Enc. Dpto. de Medio Ambiente y Recursos Naturales, para cubrir apoyo logístico en la realización de charla sobre </t>
        </r>
        <r>
          <rPr>
            <b/>
            <sz val="9"/>
            <color indexed="64"/>
            <rFont val="Arial"/>
            <family val="2"/>
          </rPr>
          <t>“Gestión de Suelo y Agua”</t>
        </r>
        <r>
          <rPr>
            <sz val="9"/>
            <color indexed="64"/>
            <rFont val="Arial"/>
            <family val="2"/>
          </rPr>
          <t xml:space="preserve">  y </t>
        </r>
        <r>
          <rPr>
            <b/>
            <sz val="9"/>
            <color indexed="64"/>
            <rFont val="Arial"/>
            <family val="2"/>
          </rPr>
          <t xml:space="preserve">“Empoderamiento y Asociatividad”, </t>
        </r>
        <r>
          <rPr>
            <sz val="9"/>
            <color indexed="64"/>
            <rFont val="Arial"/>
            <family val="2"/>
          </rPr>
          <t xml:space="preserve"> el cual será realizado los dias 23 y 24 de febrero 2017, en Puesto Escondido, Prov. Independencia, según solicitud y documentación anexa. Cheque sujeto a liquidación con documentación en originales.</t>
        </r>
      </is>
    </nc>
  </rcc>
  <rcc rId="41935" sId="11">
    <nc r="B70">
      <v>14625</v>
    </nc>
  </rcc>
  <rcc rId="41936" sId="11">
    <oc r="B71">
      <v>14624</v>
    </oc>
    <nc r="B71">
      <v>14626</v>
    </nc>
  </rcc>
  <rcc rId="41937" sId="11" numFmtId="34">
    <nc r="E70">
      <v>24532.2</v>
    </nc>
  </rcc>
  <rfmt sheetId="11" sqref="E70" start="0" length="2147483647">
    <dxf>
      <font>
        <color theme="1"/>
      </font>
    </dxf>
  </rfmt>
  <rrc rId="41938" sId="11" ref="A72:XFD72" action="deleteRow">
    <undo index="0" exp="ref" v="1" dr="F72" r="F73" sId="11"/>
    <rfmt sheetId="11" xfDxf="1" sqref="A72:XFD72" start="0" length="0"/>
    <rfmt sheetId="11" sqref="A72" start="0" length="0">
      <dxf>
        <font>
          <sz val="9"/>
          <color indexed="64"/>
          <name val="Arial"/>
          <scheme val="none"/>
        </font>
        <numFmt numFmtId="19" formatCode="dd/mm/yyyy"/>
        <border outline="0">
          <left style="thin">
            <color indexed="64"/>
          </left>
          <right style="thin">
            <color indexed="64"/>
          </right>
          <top style="thin">
            <color indexed="64"/>
          </top>
          <bottom style="thin">
            <color indexed="64"/>
          </bottom>
        </border>
      </dxf>
    </rfmt>
    <rcc rId="0" sId="11" dxf="1">
      <nc r="B72">
        <v>14626</v>
      </nc>
      <n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0" sId="11" dxf="1">
      <nc r="C72" t="inlineStr">
        <is>
          <r>
            <t>JOSE ANTONIO  NOVA  VASQUEZ, Cedula de Identidad No.001-0007066-3</t>
          </r>
          <r>
            <rPr>
              <sz val="9"/>
              <color indexed="64"/>
              <rFont val="Arial"/>
              <family val="2"/>
            </rPr>
            <t xml:space="preserve">, Enc. Dpto. de Medio Ambiente y Recursos Naturales, para cubrir apoyo logístico en la realización de charla sobre </t>
          </r>
          <r>
            <rPr>
              <b/>
              <sz val="9"/>
              <color indexed="64"/>
              <rFont val="Arial"/>
              <family val="2"/>
            </rPr>
            <t>“Gestión de Suelo y Agua”</t>
          </r>
          <r>
            <rPr>
              <sz val="9"/>
              <color indexed="64"/>
              <rFont val="Arial"/>
              <family val="2"/>
            </rPr>
            <t xml:space="preserve">  y </t>
          </r>
          <r>
            <rPr>
              <b/>
              <sz val="9"/>
              <color indexed="64"/>
              <rFont val="Arial"/>
              <family val="2"/>
            </rPr>
            <t xml:space="preserve">“Empoderamiento y Asociatividad”, </t>
          </r>
          <r>
            <rPr>
              <sz val="9"/>
              <color indexed="64"/>
              <rFont val="Arial"/>
              <family val="2"/>
            </rPr>
            <t xml:space="preserve"> el cual será realizado los dias 23 y 24 de febrero 2017, en Puesto Escondido, Prov. Independencia, según solicitud y documentación anexa. Cheque sujeto a liquidación con documentación en originales.</t>
          </r>
        </is>
      </nc>
      <ndxf>
        <font>
          <b/>
          <sz val="9"/>
          <color indexed="64"/>
          <name val="Arial"/>
          <scheme val="none"/>
        </font>
        <alignment vertical="top" wrapText="1" readingOrder="0"/>
        <border outline="0">
          <left style="thin">
            <color indexed="64"/>
          </left>
          <right style="thin">
            <color indexed="64"/>
          </right>
          <top style="thin">
            <color indexed="64"/>
          </top>
          <bottom style="thin">
            <color indexed="64"/>
          </bottom>
        </border>
      </ndxf>
    </rcc>
    <rfmt sheetId="11" sqref="D72" start="0" length="0">
      <dxf>
        <font>
          <sz val="9"/>
          <color indexed="64"/>
          <name val="Arial"/>
          <scheme val="none"/>
        </font>
        <numFmt numFmtId="167" formatCode="_-* #,##0.00\ _p_t_a_-;\-* #,##0.00\ _p_t_a_-;_-* &quot;-&quot;??\ _p_t_a_-;_-@_-"/>
        <alignment vertical="top" wrapText="1" readingOrder="0"/>
        <border outline="0">
          <left style="thin">
            <color indexed="64"/>
          </left>
          <right style="thin">
            <color indexed="64"/>
          </right>
          <top style="thin">
            <color indexed="64"/>
          </top>
          <bottom style="thin">
            <color indexed="64"/>
          </bottom>
        </border>
      </dxf>
    </rfmt>
    <rcc rId="0" sId="11" s="1" dxf="1" numFmtId="34">
      <nc r="E72">
        <v>24532.2</v>
      </nc>
      <ndxf>
        <font>
          <b/>
          <sz val="9"/>
          <color indexed="64"/>
          <name val="Arial"/>
          <scheme val="none"/>
        </font>
        <numFmt numFmtId="167"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0" sId="11" s="1" dxf="1">
      <nc r="F72">
        <f>F71+D72-E72</f>
      </nc>
      <ndxf>
        <font>
          <b/>
          <sz val="9"/>
          <color indexed="64"/>
          <name val="Arial"/>
          <scheme val="none"/>
        </font>
        <numFmt numFmtId="167" formatCode="_-* #,##0.00\ _p_t_a_-;\-* #,##0.00\ _p_t_a_-;_-* &quot;-&quot;??\ _p_t_a_-;_-@_-"/>
        <alignment horizontal="center" readingOrder="0"/>
        <border outline="0">
          <left style="thin">
            <color indexed="64"/>
          </left>
          <right style="thin">
            <color indexed="64"/>
          </right>
          <bottom style="thin">
            <color indexed="64"/>
          </bottom>
        </border>
      </ndxf>
    </rcc>
    <rfmt sheetId="11" sqref="G72" start="0" length="0">
      <dxf>
        <font>
          <sz val="9"/>
          <color indexed="64"/>
          <name val="Verdana"/>
          <scheme val="none"/>
        </font>
        <fill>
          <patternFill patternType="solid">
            <bgColor theme="0"/>
          </patternFill>
        </fill>
      </dxf>
    </rfmt>
    <rfmt sheetId="11" sqref="H72" start="0" length="0">
      <dxf>
        <fill>
          <patternFill patternType="solid">
            <bgColor theme="0"/>
          </patternFill>
        </fill>
      </dxf>
    </rfmt>
  </rrc>
  <rcc rId="41939" sId="11">
    <nc r="F70">
      <f>F69+D70-E70</f>
    </nc>
  </rcc>
  <rcc rId="41940" sId="11">
    <oc r="F71">
      <f>F68+D70-E70</f>
    </oc>
    <nc r="F71">
      <f>F70+D71-E71</f>
    </nc>
  </rcc>
  <rcc rId="41941" sId="11">
    <oc r="F72">
      <f>F70+D72-E72</f>
    </oc>
    <nc r="F72">
      <f>F71+D72-E72</f>
    </nc>
  </rcc>
  <rcc rId="41942" sId="11">
    <oc r="F73">
      <f>F72+D73-E73</f>
    </oc>
    <nc r="F73">
      <f>F72+D73-E73</f>
    </nc>
  </rcc>
  <rcc rId="41943" sId="11" numFmtId="19">
    <nc r="A70">
      <v>42786</v>
    </nc>
  </rcc>
  <rcc rId="41944" sId="11" numFmtId="19">
    <oc r="A68">
      <v>42783</v>
    </oc>
    <nc r="A68">
      <v>42786</v>
    </nc>
  </rcc>
  <rcc rId="41945" sId="11" numFmtId="19">
    <nc r="A69">
      <v>42786</v>
    </nc>
  </rcc>
  <rcv guid="{A4F024A0-B144-4722-804A-716CE18877E5}" action="delete"/>
  <rcv guid="{A4F024A0-B144-4722-804A-716CE18877E5}" action="add"/>
</revisions>
</file>

<file path=xl/revisions/revisionLog111.xml><?xml version="1.0" encoding="utf-8"?>
<revisions xmlns="http://schemas.openxmlformats.org/spreadsheetml/2006/main" xmlns:r="http://schemas.openxmlformats.org/officeDocument/2006/relationships">
  <rfmt sheetId="11" sqref="C55" start="0" length="0">
    <dxf>
      <alignment horizontal="left" readingOrder="0"/>
    </dxf>
  </rfmt>
  <rcc rId="41753" sId="11">
    <nc r="C55" t="inlineStr">
      <is>
        <r>
          <rPr>
            <b/>
            <sz val="9"/>
            <color indexed="64"/>
            <rFont val="Arial"/>
            <family val="2"/>
          </rPr>
          <t>ERIDANIA DEL VILLAR DE LOS SANTOS</t>
        </r>
        <r>
          <rPr>
            <sz val="9"/>
            <color indexed="64"/>
            <rFont val="Arial"/>
            <family val="2"/>
          </rPr>
          <t>. Compensación por gastos de alimentación a personal administrativo de la institución,correspondiente a febrero/17</t>
        </r>
      </is>
    </nc>
  </rcc>
  <rcc rId="41754" sId="11" numFmtId="34">
    <nc r="E55">
      <v>5000</v>
    </nc>
  </rcc>
  <rcc rId="41755" sId="11">
    <nc r="F55">
      <f>F54+D55-E55</f>
    </nc>
  </rcc>
  <rcv guid="{A4F024A0-B144-4722-804A-716CE18877E5}" action="delete"/>
  <rcv guid="{A4F024A0-B144-4722-804A-716CE18877E5}" action="add"/>
</revisions>
</file>

<file path=xl/revisions/revisionLog1111.xml><?xml version="1.0" encoding="utf-8"?>
<revisions xmlns="http://schemas.openxmlformats.org/spreadsheetml/2006/main" xmlns:r="http://schemas.openxmlformats.org/officeDocument/2006/relationships">
  <rfmt sheetId="11" sqref="B35" start="0" length="0">
    <dxf>
      <font>
        <b/>
        <sz val="9"/>
        <color theme="1"/>
        <name val="Arial"/>
        <scheme val="none"/>
      </font>
    </dxf>
  </rfmt>
  <rfmt sheetId="11" sqref="B36" start="0" length="0">
    <dxf>
      <font>
        <b/>
        <sz val="9"/>
        <color theme="1"/>
        <name val="Arial"/>
        <scheme val="none"/>
      </font>
    </dxf>
  </rfmt>
  <rfmt sheetId="11" sqref="B37" start="0" length="0">
    <dxf>
      <alignment wrapText="0" readingOrder="0"/>
    </dxf>
  </rfmt>
  <rcc rId="41742" sId="11">
    <nc r="B53">
      <v>14606</v>
    </nc>
  </rcc>
  <rcc rId="41743" sId="11">
    <nc r="B54">
      <v>14607</v>
    </nc>
  </rcc>
  <rcc rId="41744" sId="11" numFmtId="19">
    <nc r="A54">
      <v>42767</v>
    </nc>
  </rcc>
  <rcc rId="41745" sId="11" numFmtId="19">
    <nc r="A53">
      <v>42767</v>
    </nc>
  </rcc>
  <rcc rId="41746" sId="11" numFmtId="19">
    <nc r="A55">
      <v>42767</v>
    </nc>
  </rcc>
  <rcc rId="41747" sId="11">
    <nc r="B55">
      <v>14608</v>
    </nc>
  </rcc>
  <rfmt sheetId="11" sqref="B50:B55" start="0" length="2147483647">
    <dxf>
      <font>
        <b/>
      </font>
    </dxf>
  </rfmt>
  <rcc rId="41748" sId="11">
    <nc r="C53" t="inlineStr">
      <is>
        <t>NULO</t>
      </is>
    </nc>
  </rcc>
  <rcc rId="41749" sId="11" numFmtId="34">
    <nc r="E53">
      <v>0.01</v>
    </nc>
  </rcc>
  <rfmt sheetId="11" sqref="E53" start="0" length="2147483647">
    <dxf>
      <font>
        <color rgb="FFFF0000"/>
      </font>
    </dxf>
  </rfmt>
  <rfmt sheetId="11" sqref="C53" start="0" length="2147483647">
    <dxf>
      <font>
        <b/>
      </font>
    </dxf>
  </rfmt>
  <rfmt sheetId="11" sqref="E53" start="0" length="2147483647">
    <dxf>
      <font>
        <b/>
      </font>
    </dxf>
  </rfmt>
  <rfmt sheetId="11" sqref="C54" start="0" length="0">
    <dxf>
      <font>
        <sz val="12"/>
        <color indexed="64"/>
        <name val="Verdana"/>
        <scheme val="none"/>
      </font>
      <fill>
        <patternFill patternType="none">
          <bgColor indexed="65"/>
        </patternFill>
      </fill>
      <alignment vertical="bottom" wrapText="0" readingOrder="0"/>
      <border outline="0">
        <left/>
        <right/>
        <top/>
        <bottom/>
      </border>
    </dxf>
  </rfmt>
  <rfmt sheetId="11" sqref="C54" start="0" length="0">
    <dxf>
      <font>
        <b/>
        <i/>
        <sz val="14"/>
        <color indexed="64"/>
        <name val="Times New Roman"/>
        <scheme val="none"/>
      </font>
    </dxf>
  </rfmt>
  <rcc rId="41750" sId="11" xfDxf="1" dxf="1">
    <nc r="C54" t="inlineStr">
      <is>
        <r>
          <t xml:space="preserve">CARLOS MANUEL ANTONIO SANQUINTIN BERAS,  Asesor de la Dirección Ejecutiva de esta institución,  </t>
        </r>
        <r>
          <rPr>
            <i/>
            <sz val="14"/>
            <color indexed="64"/>
            <rFont val="Times New Roman"/>
            <family val="1"/>
          </rPr>
          <t>pago de  sueldo correspondiente al mes de enero 2017</t>
        </r>
      </is>
    </nc>
    <ndxf>
      <font>
        <b/>
        <i/>
        <sz val="14"/>
        <name val="Times New Roman"/>
        <scheme val="none"/>
      </font>
    </ndxf>
  </rcc>
  <rfmt sheetId="11" sqref="C54">
    <dxf>
      <alignment wrapText="1" readingOrder="0"/>
    </dxf>
  </rfmt>
  <rfmt sheetId="11" sqref="C54" start="0" length="2147483647">
    <dxf>
      <font>
        <sz val="9"/>
      </font>
    </dxf>
  </rfmt>
  <rfmt sheetId="11" sqref="C54" start="0" length="2147483647">
    <dxf>
      <font>
        <name val="Arial"/>
        <scheme val="none"/>
      </font>
    </dxf>
  </rfmt>
  <rfmt sheetId="11" sqref="C54" start="0" length="2147483647">
    <dxf>
      <font>
        <i val="0"/>
      </font>
    </dxf>
  </rfmt>
  <rcc rId="41751" sId="11" numFmtId="34">
    <nc r="E54">
      <v>105855.44</v>
    </nc>
  </rcc>
  <rcc rId="41752" sId="11">
    <nc r="F54">
      <f>F53+D54-E54</f>
    </nc>
  </rcc>
  <rfmt sheetId="11" sqref="C54">
    <dxf>
      <fill>
        <patternFill patternType="solid">
          <bgColor rgb="FFFFFF00"/>
        </patternFill>
      </fill>
    </dxf>
  </rfmt>
  <rcv guid="{A4F024A0-B144-4722-804A-716CE18877E5}" action="delete"/>
  <rcv guid="{A4F024A0-B144-4722-804A-716CE18877E5}" action="add"/>
</revisions>
</file>

<file path=xl/revisions/revisionLog11111.xml><?xml version="1.0" encoding="utf-8"?>
<revisions xmlns="http://schemas.openxmlformats.org/spreadsheetml/2006/main" xmlns:r="http://schemas.openxmlformats.org/officeDocument/2006/relationships">
  <rfmt sheetId="11" sqref="C32" start="0" length="0">
    <dxf>
      <font>
        <sz val="12"/>
        <color indexed="64"/>
        <name val="Verdana"/>
        <scheme val="none"/>
      </font>
      <fill>
        <patternFill patternType="none">
          <bgColor indexed="65"/>
        </patternFill>
      </fill>
      <alignment vertical="bottom" wrapText="0" readingOrder="0"/>
      <border outline="0">
        <left/>
        <right/>
        <top/>
        <bottom/>
      </border>
    </dxf>
  </rfmt>
  <rfmt sheetId="11" sqref="C32" start="0" length="0">
    <dxf>
      <font>
        <b/>
        <i/>
        <sz val="14"/>
        <color indexed="64"/>
        <name val="Times New Roman"/>
        <scheme val="none"/>
      </font>
    </dxf>
  </rfmt>
  <rfmt sheetId="11" xfDxf="1" sqref="C32" start="0" length="0">
    <dxf>
      <font>
        <b/>
        <i/>
        <sz val="14"/>
        <name val="Times New Roman"/>
        <scheme val="none"/>
      </font>
    </dxf>
  </rfmt>
  <rfmt sheetId="11" sqref="C32">
    <dxf>
      <alignment wrapText="1" readingOrder="0"/>
    </dxf>
  </rfmt>
  <rfmt sheetId="11" sqref="C32" start="0" length="2147483647">
    <dxf>
      <font>
        <sz val="9"/>
      </font>
    </dxf>
  </rfmt>
  <rfmt sheetId="11" sqref="C32" start="0" length="2147483647">
    <dxf>
      <font>
        <name val="Arial"/>
        <scheme val="none"/>
      </font>
    </dxf>
  </rfmt>
  <rfmt sheetId="11" sqref="C32" start="0" length="2147483647">
    <dxf>
      <font>
        <i val="0"/>
      </font>
    </dxf>
  </rfmt>
  <rcc rId="41693" sId="11">
    <nc r="C32" t="inlineStr">
      <is>
        <r>
          <t>JOSE DE LOS ANGELES CEPEDA UREÑA</t>
        </r>
        <r>
          <rPr>
            <sz val="9"/>
            <color indexed="64"/>
            <rFont val="Arial"/>
            <family val="2"/>
          </rPr>
          <t xml:space="preserve">, </t>
        </r>
        <r>
          <rPr>
            <b/>
            <sz val="9"/>
            <color indexed="64"/>
            <rFont val="Arial"/>
            <family val="2"/>
          </rPr>
          <t>Enc</t>
        </r>
        <r>
          <rPr>
            <sz val="9"/>
            <color indexed="64"/>
            <rFont val="Arial"/>
            <family val="2"/>
          </rPr>
          <t xml:space="preserve">.  </t>
        </r>
        <r>
          <rPr>
            <b/>
            <sz val="9"/>
            <color indexed="64"/>
            <rFont val="Arial"/>
            <family val="2"/>
          </rPr>
          <t xml:space="preserve">Depto. Acceso a las Ciencias Modernas, </t>
        </r>
        <r>
          <rPr>
            <sz val="9"/>
            <color indexed="64"/>
            <rFont val="Arial"/>
            <family val="2"/>
          </rPr>
          <t>para cubrir apoyo logístico para gasto de almuerzos y refrigerio en la realización del curso sobre “</t>
        </r>
        <r>
          <rPr>
            <b/>
            <sz val="9"/>
            <color indexed="64"/>
            <rFont val="Arial"/>
            <family val="2"/>
          </rPr>
          <t>Producción de Habichuela enla Zona Sur</t>
        </r>
        <r>
          <rPr>
            <sz val="9"/>
            <color indexed="64"/>
            <rFont val="Arial"/>
            <family val="2"/>
          </rPr>
          <t>”</t>
        </r>
        <r>
          <rPr>
            <b/>
            <sz val="9"/>
            <color indexed="64"/>
            <rFont val="Arial"/>
            <family val="2"/>
          </rPr>
          <t>,</t>
        </r>
        <r>
          <rPr>
            <sz val="9"/>
            <color indexed="64"/>
            <rFont val="Arial"/>
            <family val="2"/>
          </rPr>
          <t xml:space="preserve"> a realizarse en fecha 10 de febrero/17, en Tierra Nueva, Boca de Cachón, La Descubierta, Provincia Indepencia</t>
        </r>
      </is>
    </nc>
  </rcc>
  <rcc rId="41694" sId="11" numFmtId="34">
    <nc r="E32">
      <v>8047</v>
    </nc>
  </rcc>
  <rfmt sheetId="11" sqref="C32" start="0" length="0">
    <dxf>
      <border>
        <left style="thin">
          <color indexed="64"/>
        </left>
        <right style="thin">
          <color indexed="64"/>
        </right>
        <top style="thin">
          <color indexed="64"/>
        </top>
        <bottom style="thin">
          <color indexed="64"/>
        </bottom>
      </border>
    </dxf>
  </rfmt>
  <rcc rId="41695" sId="11">
    <nc r="B32" t="inlineStr">
      <is>
        <t>14603</t>
      </is>
    </nc>
  </rcc>
  <rcc rId="41696" sId="11" numFmtId="19">
    <nc r="A32">
      <v>42761</v>
    </nc>
  </rcc>
  <rcv guid="{A4F024A0-B144-4722-804A-716CE18877E5}" action="delete"/>
  <rcv guid="{A4F024A0-B144-4722-804A-716CE18877E5}" action="add"/>
</revisions>
</file>

<file path=xl/revisions/revisionLog11112.xml><?xml version="1.0" encoding="utf-8"?>
<revisions xmlns="http://schemas.openxmlformats.org/spreadsheetml/2006/main" xmlns:r="http://schemas.openxmlformats.org/officeDocument/2006/relationships">
  <rfmt sheetId="11" sqref="C34" start="0" length="0">
    <dxf>
      <font>
        <b val="0"/>
        <sz val="12"/>
        <color indexed="64"/>
        <name val="Verdana"/>
        <scheme val="none"/>
      </font>
      <fill>
        <patternFill patternType="none">
          <bgColor indexed="65"/>
        </patternFill>
      </fill>
      <alignment horizontal="general" vertical="bottom" readingOrder="0"/>
    </dxf>
  </rfmt>
  <rfmt sheetId="11" sqref="C34" start="0" length="0">
    <dxf>
      <font>
        <i/>
        <sz val="14"/>
        <color indexed="64"/>
        <name val="Times New Roman"/>
        <scheme val="none"/>
      </font>
    </dxf>
  </rfmt>
  <rfmt sheetId="11" xfDxf="1" sqref="C34" start="0" length="0">
    <dxf>
      <font>
        <i/>
        <sz val="14"/>
        <name val="Times New Roman"/>
        <scheme val="none"/>
      </font>
    </dxf>
  </rfmt>
  <rfmt sheetId="11" sqref="C34">
    <dxf>
      <alignment wrapText="1" readingOrder="0"/>
    </dxf>
  </rfmt>
  <rfmt sheetId="11" sqref="C34" start="0" length="2147483647">
    <dxf>
      <font>
        <sz val="9"/>
      </font>
    </dxf>
  </rfmt>
  <rfmt sheetId="11" sqref="C34" start="0" length="2147483647">
    <dxf>
      <font>
        <name val="Arial"/>
        <scheme val="none"/>
      </font>
    </dxf>
  </rfmt>
  <rfmt sheetId="11" sqref="C34" start="0" length="2147483647">
    <dxf>
      <font>
        <i val="0"/>
      </font>
    </dxf>
  </rfmt>
  <rcc rId="41705" sId="11" odxf="1" dxf="1">
    <nc r="C34" t="inlineStr">
      <is>
        <r>
          <rPr>
            <b/>
            <sz val="9"/>
            <color indexed="64"/>
            <rFont val="Arial"/>
            <family val="2"/>
          </rPr>
          <t xml:space="preserve">RD$35,870.85 (US$765.00 a una tasa de RD$46.89 x 1) a favor de </t>
        </r>
        <r>
          <rPr>
            <b/>
            <sz val="9"/>
            <color rgb="FFFF0000"/>
            <rFont val="Arial"/>
            <family val="2"/>
          </rPr>
          <t>PONTIFICIA UNIVERSIDAD CATOLICA MADRE Y MAESTRA</t>
        </r>
        <r>
          <rPr>
            <b/>
            <sz val="9"/>
            <color indexed="64"/>
            <rFont val="Arial"/>
            <family val="2"/>
          </rPr>
          <t>,  por concepto de pago del 6to. desembolso como aporte del CONIAF en la realización de Maestría en “Dirección de Proyectos” a Mistral Valenzuela Mateo, matricula 2016-5790, s/contrato No.018-2016</t>
        </r>
      </is>
    </nc>
    <ndxf>
      <font>
        <b/>
        <sz val="9"/>
        <name val="Arial"/>
        <scheme val="none"/>
      </font>
    </ndxf>
  </rcc>
  <rcc rId="41706" sId="11" numFmtId="34">
    <nc r="E34">
      <v>35870.85</v>
    </nc>
  </rcc>
  <rcc rId="41707" sId="11" odxf="1" dxf="1">
    <nc r="F34">
      <f>F33+D34-E34</f>
    </nc>
    <odxf>
      <font>
        <b/>
        <sz val="9"/>
        <name val="Arial"/>
        <scheme val="none"/>
      </font>
      <border outline="0">
        <top/>
      </border>
    </odxf>
    <ndxf>
      <font>
        <b val="0"/>
        <sz val="9"/>
        <name val="Arial"/>
        <scheme val="none"/>
      </font>
      <border outline="0">
        <top style="thin">
          <color indexed="64"/>
        </top>
      </border>
    </ndxf>
  </rcc>
  <rcc rId="41708" sId="11">
    <nc r="B34" t="inlineStr">
      <is>
        <t>14605</t>
      </is>
    </nc>
  </rcc>
  <rcc rId="41709" sId="11" numFmtId="19">
    <nc r="A34">
      <v>42762</v>
    </nc>
  </rcc>
  <rfmt sheetId="11" sqref="B34" start="0" length="2147483647">
    <dxf>
      <font>
        <b/>
      </font>
    </dxf>
  </rfmt>
  <rcv guid="{A4F024A0-B144-4722-804A-716CE18877E5}" action="delete"/>
  <rcv guid="{A4F024A0-B144-4722-804A-716CE18877E5}" action="add"/>
</revisions>
</file>

<file path=xl/revisions/revisionLog11112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2.xml><?xml version="1.0" encoding="utf-8"?>
<revisions xmlns="http://schemas.openxmlformats.org/spreadsheetml/2006/main" xmlns:r="http://schemas.openxmlformats.org/officeDocument/2006/relationships">
  <rrc rId="43038" sId="12" ref="A2:XFD2" action="deleteRow">
    <rfmt sheetId="12" xfDxf="1" sqref="A2:XFD2" start="0" length="0"/>
    <rcc rId="0" sId="12" dxf="1">
      <nc r="A2" t="inlineStr">
        <is>
          <t>CONIAF RELACION CHEQUES 2015</t>
        </is>
      </nc>
      <ndxf>
        <font>
          <b/>
          <sz val="9"/>
          <color auto="1"/>
          <name val="Arial"/>
          <scheme val="none"/>
        </font>
      </ndxf>
    </rcc>
    <rfmt sheetId="12" sqref="B2" start="0" length="0">
      <dxf>
        <font>
          <b/>
          <sz val="9"/>
          <color auto="1"/>
          <name val="Arial"/>
          <scheme val="none"/>
        </font>
      </dxf>
    </rfmt>
    <rfmt sheetId="12" sqref="C2" start="0" length="0">
      <dxf>
        <font>
          <b/>
          <sz val="9"/>
          <color auto="1"/>
          <name val="Arial"/>
          <scheme val="none"/>
        </font>
      </dxf>
    </rfmt>
    <rfmt sheetId="12" sqref="D2" start="0" length="0">
      <dxf>
        <font>
          <b/>
          <sz val="9"/>
          <color auto="1"/>
          <name val="Arial"/>
          <scheme val="none"/>
        </font>
      </dxf>
    </rfmt>
    <rfmt sheetId="12" sqref="E2" start="0" length="0">
      <dxf>
        <font>
          <b/>
          <sz val="9"/>
          <color auto="1"/>
          <name val="Arial"/>
          <scheme val="none"/>
        </font>
        <alignment horizontal="center" vertical="top" readingOrder="0"/>
      </dxf>
    </rfmt>
  </rrc>
  <rrc rId="43039" sId="12" ref="A2:XFD2" action="deleteRow">
    <rfmt sheetId="12" xfDxf="1" sqref="A2:XFD2" start="0" length="0"/>
    <rcc rId="0" sId="12" dxf="1">
      <nc r="A2" t="inlineStr">
        <is>
          <t xml:space="preserve">ENERO </t>
        </is>
      </nc>
      <ndxf>
        <font>
          <b/>
          <sz val="9"/>
          <color auto="1"/>
          <name val="Arial"/>
          <scheme val="none"/>
        </font>
        <border outline="0">
          <bottom style="thin">
            <color indexed="64"/>
          </bottom>
        </border>
      </ndxf>
    </rcc>
    <rcc rId="0" sId="12" dxf="1">
      <nc r="B2" t="inlineStr">
        <is>
          <t>Cta. 240-006802-4</t>
        </is>
      </nc>
      <ndxf>
        <font>
          <b/>
          <sz val="9"/>
          <color auto="1"/>
          <name val="Arial"/>
          <scheme val="none"/>
        </font>
        <border outline="0">
          <bottom style="thin">
            <color indexed="64"/>
          </bottom>
        </border>
      </ndxf>
    </rcc>
    <rfmt sheetId="12" sqref="C2" start="0" length="0">
      <dxf>
        <font>
          <sz val="9"/>
          <color indexed="64"/>
          <name val="Verdana"/>
          <scheme val="none"/>
        </font>
      </dxf>
    </rfmt>
    <rfmt sheetId="12" sqref="D2" start="0" length="0">
      <dxf>
        <font>
          <sz val="9"/>
          <color auto="1"/>
          <name val="Arial"/>
          <scheme val="none"/>
        </font>
        <numFmt numFmtId="4" formatCode="#,##0.00"/>
        <border outline="0">
          <bottom style="thin">
            <color indexed="64"/>
          </bottom>
        </border>
      </dxf>
    </rfmt>
    <rfmt sheetId="12" sqref="E2" start="0" length="0">
      <dxf>
        <font>
          <sz val="9"/>
          <color auto="1"/>
          <name val="Arial"/>
          <scheme val="none"/>
        </font>
        <numFmt numFmtId="166" formatCode="_-* #,##0.00\ _p_t_a_-;\-* #,##0.00\ _p_t_a_-;_-* &quot;-&quot;??\ _p_t_a_-;_-@_-"/>
        <alignment horizontal="center" vertical="top" readingOrder="0"/>
        <border outline="0">
          <bottom style="thin">
            <color indexed="64"/>
          </bottom>
        </border>
      </dxf>
    </rfmt>
  </rrc>
  <rrc rId="43040" sId="12" ref="A2:XFD2" action="deleteRow">
    <rfmt sheetId="12" xfDxf="1" sqref="A2:XFD2" start="0" length="0"/>
    <rfmt sheetId="12" sqref="A2" start="0" length="0">
      <dxf>
        <font>
          <sz val="9"/>
          <color indexed="64"/>
          <name val="Verdana"/>
          <scheme val="none"/>
        </font>
      </dxf>
    </rfmt>
    <rfmt sheetId="12" sqref="B2" start="0" length="0">
      <dxf>
        <font>
          <sz val="9"/>
          <color indexed="64"/>
          <name val="Verdana"/>
          <scheme val="none"/>
        </font>
      </dxf>
    </rfmt>
    <rfmt sheetId="12" sqref="C2" start="0" length="0">
      <dxf>
        <font>
          <sz val="9"/>
          <color auto="1"/>
          <name val="Arial"/>
          <scheme val="none"/>
        </font>
        <border outline="0">
          <left style="thin">
            <color indexed="64"/>
          </left>
          <right style="thin">
            <color indexed="64"/>
          </right>
          <top style="thin">
            <color indexed="64"/>
          </top>
          <bottom style="thin">
            <color indexed="64"/>
          </bottom>
        </border>
      </dxf>
    </rfmt>
    <rfmt sheetId="12" sqref="D2" start="0" length="0">
      <dxf>
        <font>
          <sz val="9"/>
          <color indexed="64"/>
          <name val="Verdana"/>
          <scheme val="none"/>
        </font>
      </dxf>
    </rfmt>
    <rfmt sheetId="12" sqref="E2" start="0" length="0">
      <dxf>
        <font>
          <sz val="9"/>
          <color indexed="64"/>
          <name val="Verdana"/>
          <scheme val="none"/>
        </font>
        <numFmt numFmtId="166" formatCode="_-* #,##0.00\ _p_t_a_-;\-* #,##0.00\ _p_t_a_-;_-* &quot;-&quot;??\ _p_t_a_-;_-@_-"/>
        <alignment horizontal="center" vertical="top" readingOrder="0"/>
      </dxf>
    </rfmt>
  </rrc>
  <rrc rId="43041" sId="12" ref="A2:XFD2" action="deleteRow">
    <rfmt sheetId="12" xfDxf="1" sqref="A2:XFD2" start="0" length="0"/>
    <rcc rId="0" sId="12" dxf="1">
      <nc r="A2" t="inlineStr">
        <is>
          <t>Fecha</t>
        </is>
      </nc>
      <ndxf>
        <font>
          <b/>
          <sz val="9"/>
          <color auto="1"/>
          <name val="Arial"/>
          <scheme val="none"/>
        </font>
        <numFmt numFmtId="19" formatCode="m/d/yyyy"/>
        <fill>
          <patternFill patternType="solid">
            <bgColor indexed="41"/>
          </patternFill>
        </fill>
        <alignment horizontal="center" vertical="center" readingOrder="0"/>
        <border outline="0">
          <left style="thin">
            <color indexed="64"/>
          </left>
          <right style="thin">
            <color indexed="64"/>
          </right>
          <top style="thin">
            <color indexed="64"/>
          </top>
        </border>
      </ndxf>
    </rcc>
    <rcc rId="0" sId="12" dxf="1">
      <nc r="B2" t="inlineStr">
        <is>
          <t>Cheque</t>
        </is>
      </nc>
      <ndxf>
        <font>
          <b/>
          <sz val="9"/>
          <color auto="1"/>
          <name val="Arial"/>
          <scheme val="none"/>
        </font>
        <fill>
          <patternFill patternType="solid">
            <bgColor indexed="41"/>
          </patternFill>
        </fill>
        <alignment horizontal="center" vertical="top" readingOrder="0"/>
        <border outline="0">
          <left style="thin">
            <color indexed="64"/>
          </left>
          <right style="thin">
            <color indexed="64"/>
          </right>
          <top style="thin">
            <color indexed="64"/>
          </top>
          <bottom style="thin">
            <color indexed="64"/>
          </bottom>
        </border>
      </ndxf>
    </rcc>
    <rcc rId="0" sId="12" dxf="1">
      <nc r="C2" t="inlineStr">
        <is>
          <t>CONCEPTO</t>
        </is>
      </nc>
      <ndxf>
        <font>
          <b/>
          <sz val="9"/>
          <color auto="1"/>
          <name val="Arial"/>
          <scheme val="none"/>
        </font>
        <fill>
          <patternFill patternType="solid">
            <bgColor indexed="41"/>
          </patternFill>
        </fill>
        <alignment horizontal="center" vertical="top" readingOrder="0"/>
        <border outline="0">
          <left style="thin">
            <color indexed="64"/>
          </left>
          <right style="thin">
            <color indexed="64"/>
          </right>
          <top style="thin">
            <color indexed="64"/>
          </top>
        </border>
      </ndxf>
    </rcc>
    <rcc rId="0" sId="12" dxf="1">
      <nc r="D2" t="inlineStr">
        <is>
          <t>CREDITO</t>
        </is>
      </nc>
      <ndxf>
        <font>
          <b/>
          <sz val="9"/>
          <color auto="1"/>
          <name val="Arial"/>
          <scheme val="none"/>
        </font>
        <numFmt numFmtId="4" formatCode="#,##0.00"/>
        <fill>
          <patternFill patternType="solid">
            <bgColor indexed="41"/>
          </patternFill>
        </fill>
        <alignment horizontal="center" vertical="top" readingOrder="0"/>
        <border outline="0">
          <left style="thin">
            <color indexed="64"/>
          </left>
          <right style="thin">
            <color indexed="64"/>
          </right>
          <top style="thin">
            <color indexed="64"/>
          </top>
        </border>
      </ndxf>
    </rcc>
    <rcc rId="0" sId="12" dxf="1">
      <nc r="E2" t="inlineStr">
        <is>
          <t>DEBITO</t>
        </is>
      </nc>
      <ndxf>
        <font>
          <b/>
          <sz val="9"/>
          <color auto="1"/>
          <name val="Arial"/>
          <scheme val="none"/>
        </font>
        <numFmt numFmtId="166" formatCode="_-* #,##0.00\ _p_t_a_-;\-* #,##0.00\ _p_t_a_-;_-* &quot;-&quot;??\ _p_t_a_-;_-@_-"/>
        <fill>
          <patternFill patternType="solid">
            <bgColor indexed="41"/>
          </patternFill>
        </fill>
        <alignment horizontal="center" vertical="top" readingOrder="0"/>
        <border outline="0">
          <left style="thin">
            <color indexed="64"/>
          </left>
          <right style="thin">
            <color indexed="64"/>
          </right>
          <top style="thin">
            <color indexed="64"/>
          </top>
        </border>
      </ndxf>
    </rcc>
  </rrc>
  <rrc rId="43042" sId="12" ref="A2:XFD2" action="deleteRow">
    <rfmt sheetId="12" xfDxf="1" sqref="A2:XFD2" start="0" length="0"/>
    <rfmt sheetId="12" sqref="A2" start="0" length="0">
      <dxf>
        <font>
          <b/>
          <sz val="9"/>
          <color auto="1"/>
          <name val="Arial"/>
          <scheme val="none"/>
        </font>
        <numFmt numFmtId="19" formatCode="m/d/yyyy"/>
        <fill>
          <patternFill patternType="solid">
            <bgColor indexed="41"/>
          </patternFill>
        </fill>
        <alignment horizontal="center" vertical="center" readingOrder="0"/>
        <border outline="0">
          <left style="thin">
            <color indexed="64"/>
          </left>
          <right style="thin">
            <color indexed="64"/>
          </right>
          <bottom style="thin">
            <color indexed="64"/>
          </bottom>
        </border>
      </dxf>
    </rfmt>
    <rcc rId="0" sId="12" dxf="1">
      <nc r="B2" t="inlineStr">
        <is>
          <t>No.</t>
        </is>
      </nc>
      <ndxf>
        <font>
          <b/>
          <sz val="9"/>
          <color auto="1"/>
          <name val="Arial"/>
          <scheme val="none"/>
        </font>
        <fill>
          <patternFill patternType="solid">
            <bgColor indexed="41"/>
          </patternFill>
        </fill>
        <alignment horizontal="center" vertical="top" readingOrder="0"/>
        <border outline="0">
          <left style="thin">
            <color indexed="64"/>
          </left>
          <right style="thin">
            <color indexed="64"/>
          </right>
          <bottom style="thin">
            <color indexed="64"/>
          </bottom>
        </border>
      </ndxf>
    </rcc>
    <rfmt sheetId="12" sqref="C2" start="0" length="0">
      <dxf>
        <font>
          <b/>
          <sz val="9"/>
          <color auto="1"/>
          <name val="Arial"/>
          <scheme val="none"/>
        </font>
        <fill>
          <patternFill patternType="solid">
            <bgColor indexed="41"/>
          </patternFill>
        </fill>
        <alignment horizontal="center" vertical="top" readingOrder="0"/>
        <border outline="0">
          <left style="thin">
            <color indexed="64"/>
          </left>
          <right style="thin">
            <color indexed="64"/>
          </right>
          <bottom style="thin">
            <color indexed="64"/>
          </bottom>
        </border>
      </dxf>
    </rfmt>
    <rfmt sheetId="12" sqref="D2" start="0" length="0">
      <dxf>
        <font>
          <b/>
          <sz val="9"/>
          <color auto="1"/>
          <name val="Arial"/>
          <scheme val="none"/>
        </font>
        <numFmt numFmtId="4" formatCode="#,##0.00"/>
        <fill>
          <patternFill patternType="solid">
            <bgColor indexed="41"/>
          </patternFill>
        </fill>
        <alignment horizontal="center" vertical="top" readingOrder="0"/>
        <border outline="0">
          <left style="thin">
            <color indexed="64"/>
          </left>
          <right style="thin">
            <color indexed="64"/>
          </right>
          <bottom style="thin">
            <color indexed="64"/>
          </bottom>
        </border>
      </dxf>
    </rfmt>
    <rfmt sheetId="12" sqref="E2" start="0" length="0">
      <dxf>
        <font>
          <b/>
          <sz val="9"/>
          <color auto="1"/>
          <name val="Arial"/>
          <scheme val="none"/>
        </font>
        <numFmt numFmtId="166" formatCode="_-* #,##0.00\ _p_t_a_-;\-* #,##0.00\ _p_t_a_-;_-* &quot;-&quot;??\ _p_t_a_-;_-@_-"/>
        <fill>
          <patternFill patternType="solid">
            <bgColor indexed="41"/>
          </patternFill>
        </fill>
        <alignment horizontal="center" vertical="top" readingOrder="0"/>
        <border outline="0">
          <left style="thin">
            <color indexed="64"/>
          </left>
          <right style="thin">
            <color indexed="64"/>
          </right>
          <bottom style="thin">
            <color indexed="64"/>
          </bottom>
        </border>
      </dxf>
    </rfmt>
  </rrc>
  <rrc rId="43043" sId="12" ref="A2:XFD2" action="deleteRow">
    <rfmt sheetId="12" xfDxf="1" sqref="A2:XFD2" start="0" length="0"/>
    <rcc rId="0" sId="12" dxf="1" numFmtId="19">
      <nc r="A2">
        <v>42012</v>
      </nc>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cc rId="0" sId="12" dxf="1">
      <nc r="B2">
        <v>14050</v>
      </nc>
      <ndxf>
        <font>
          <sz val="9"/>
          <color indexed="64"/>
          <name val="Arial"/>
          <scheme val="none"/>
        </font>
        <border outline="0">
          <left style="thin">
            <color indexed="64"/>
          </left>
          <right style="thin">
            <color indexed="64"/>
          </right>
          <top style="thin">
            <color indexed="64"/>
          </top>
          <bottom style="thin">
            <color indexed="64"/>
          </bottom>
        </border>
      </ndxf>
    </rcc>
    <rcc rId="0" sId="12" dxf="1">
      <nc r="C2" t="inlineStr">
        <is>
          <r>
            <t>JUAN MODESTO CHAVEZ VARGAS ,</t>
          </r>
          <r>
            <rPr>
              <sz val="9"/>
              <color indexed="64"/>
              <rFont val="Arial"/>
              <family val="2"/>
            </rPr>
            <t xml:space="preserve"> Director Ejecutivo Interino, por concepto de pago gastos de representación, correspondiente al mes de enero/15</t>
          </r>
        </is>
      </nc>
      <n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fmt sheetId="12" sqref="D2" start="0" length="0">
      <dxf>
        <font>
          <sz val="9"/>
          <color indexed="64"/>
          <name val="Verdana"/>
          <scheme val="none"/>
        </font>
        <border outline="0">
          <left style="thin">
            <color indexed="64"/>
          </left>
          <right style="thin">
            <color indexed="64"/>
          </right>
          <top style="thin">
            <color indexed="64"/>
          </top>
          <bottom style="thin">
            <color indexed="64"/>
          </bottom>
        </border>
      </dxf>
    </rfmt>
    <rcc rId="0" sId="12" dxf="1" numFmtId="34">
      <nc r="E2">
        <v>16939</v>
      </nc>
      <ndxf>
        <font>
          <sz val="9"/>
          <color indexed="64"/>
          <name val="Arial"/>
          <scheme val="none"/>
        </font>
        <numFmt numFmtId="166" formatCode="_-* #,##0.00\ _p_t_a_-;\-* #,##0.00\ _p_t_a_-;_-* &quot;-&quot;??\ _p_t_a_-;_-@_-"/>
        <alignment horizontal="center" vertical="top" readingOrder="0"/>
        <border outline="0">
          <left style="thin">
            <color indexed="64"/>
          </left>
          <right style="thin">
            <color indexed="64"/>
          </right>
          <top style="thin">
            <color indexed="64"/>
          </top>
          <bottom style="thin">
            <color indexed="64"/>
          </bottom>
        </border>
      </ndxf>
    </rcc>
  </rrc>
  <rrc rId="43044" sId="12" ref="A2:XFD2" action="deleteRow">
    <rfmt sheetId="12" xfDxf="1" sqref="A2:XFD2" start="0" length="0"/>
    <rcc rId="0" sId="12" dxf="1" numFmtId="19">
      <nc r="A2">
        <v>42019</v>
      </nc>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cc rId="0" sId="12" dxf="1">
      <nc r="B2">
        <v>14058</v>
      </nc>
      <ndxf>
        <font>
          <sz val="9"/>
          <color indexed="64"/>
          <name val="Arial"/>
          <scheme val="none"/>
        </font>
        <alignment vertical="top" wrapText="1" readingOrder="0"/>
        <border outline="0">
          <left style="thin">
            <color indexed="64"/>
          </left>
          <right style="thin">
            <color indexed="64"/>
          </right>
          <top style="thin">
            <color indexed="64"/>
          </top>
          <bottom style="thin">
            <color indexed="64"/>
          </bottom>
        </border>
      </ndxf>
    </rcc>
    <rcc rId="0" sId="12" dxf="1">
      <nc r="C2" t="inlineStr">
        <is>
          <r>
            <t>JUAN MODESTO CHAVEZ VARGAS,</t>
          </r>
          <r>
            <rPr>
              <sz val="9"/>
              <color indexed="64"/>
              <rFont val="Arial"/>
              <family val="2"/>
            </rPr>
            <t xml:space="preserve"> Director Ejecutivo, viajaran a Tamayo, Neyba, a asistir al encuentro con la prensa del lanzamiento del convenio entre CONIAF y FUNBAPRO, en fecha 16 de enero 2015</t>
          </r>
        </is>
      </nc>
      <n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fmt sheetId="12" sqref="D2" start="0" length="0">
      <dxf>
        <font>
          <sz val="9"/>
          <color indexed="64"/>
          <name val="Verdana"/>
          <scheme val="none"/>
        </font>
        <border outline="0">
          <left style="thin">
            <color indexed="64"/>
          </left>
          <right style="thin">
            <color indexed="64"/>
          </right>
          <top style="thin">
            <color indexed="64"/>
          </top>
          <bottom style="thin">
            <color indexed="64"/>
          </bottom>
        </border>
      </dxf>
    </rfmt>
    <rcc rId="0" sId="12" dxf="1" numFmtId="34">
      <nc r="E2">
        <v>1900</v>
      </nc>
      <ndxf>
        <font>
          <sz val="9"/>
          <color indexed="64"/>
          <name val="Arial"/>
          <scheme val="none"/>
        </font>
        <numFmt numFmtId="166" formatCode="_-* #,##0.00\ _p_t_a_-;\-* #,##0.00\ _p_t_a_-;_-* &quot;-&quot;??\ _p_t_a_-;_-@_-"/>
        <alignment horizontal="center" vertical="top" readingOrder="0"/>
        <border outline="0">
          <left style="thin">
            <color indexed="64"/>
          </left>
          <right style="thin">
            <color indexed="64"/>
          </right>
          <top style="thin">
            <color indexed="64"/>
          </top>
          <bottom style="thin">
            <color indexed="64"/>
          </bottom>
        </border>
      </ndxf>
    </rcc>
  </rrc>
  <rrc rId="43045" sId="12" ref="A2:XFD2" action="deleteRow">
    <rfmt sheetId="12" xfDxf="1" sqref="A2:XFD2" start="0" length="0"/>
    <rcc rId="0" sId="12" dxf="1" numFmtId="19">
      <nc r="A2">
        <v>42019</v>
      </nc>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cc rId="0" sId="12" dxf="1">
      <nc r="B2">
        <v>14060</v>
      </nc>
      <ndxf>
        <font>
          <sz val="9"/>
          <color indexed="64"/>
          <name val="Arial"/>
          <scheme val="none"/>
        </font>
        <alignment vertical="top" wrapText="1" readingOrder="0"/>
        <border outline="0">
          <left style="thin">
            <color indexed="64"/>
          </left>
          <right style="thin">
            <color indexed="64"/>
          </right>
          <top style="thin">
            <color indexed="64"/>
          </top>
          <bottom style="thin">
            <color indexed="64"/>
          </bottom>
        </border>
      </ndxf>
    </rcc>
    <rcc rId="0" sId="12" dxf="1">
      <nc r="C2" t="inlineStr">
        <is>
          <r>
            <t>ANGEL FERNANDO PEGUERO AGRAMONTE,</t>
          </r>
          <r>
            <rPr>
              <sz val="9"/>
              <color indexed="64"/>
              <rFont val="Arial"/>
              <family val="2"/>
            </rPr>
            <t xml:space="preserve"> Mensajero Externo, como Chofer del DIRECTOR ejecutivo, viajara a Tamayo, Neyba, a asistir al encuentro con la prensa del lanzamiento del convenio entre CONIAF y FUNBAPRO, en fecha 16 de enero 2015</t>
          </r>
        </is>
      </nc>
      <n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fmt sheetId="12" sqref="D2" start="0" length="0">
      <dxf>
        <font>
          <sz val="9"/>
          <color indexed="64"/>
          <name val="Verdana"/>
          <scheme val="none"/>
        </font>
        <border outline="0">
          <left style="thin">
            <color indexed="64"/>
          </left>
          <right style="thin">
            <color indexed="64"/>
          </right>
          <top style="thin">
            <color indexed="64"/>
          </top>
          <bottom style="thin">
            <color indexed="64"/>
          </bottom>
        </border>
      </dxf>
    </rfmt>
    <rcc rId="0" sId="12" dxf="1" numFmtId="34">
      <nc r="E2">
        <v>955</v>
      </nc>
      <ndxf>
        <font>
          <sz val="9"/>
          <color indexed="64"/>
          <name val="Arial"/>
          <scheme val="none"/>
        </font>
        <numFmt numFmtId="166" formatCode="_-* #,##0.00\ _p_t_a_-;\-* #,##0.00\ _p_t_a_-;_-* &quot;-&quot;??\ _p_t_a_-;_-@_-"/>
        <alignment horizontal="center" vertical="top" readingOrder="0"/>
        <border outline="0">
          <left style="thin">
            <color indexed="64"/>
          </left>
          <right style="thin">
            <color indexed="64"/>
          </right>
          <top style="thin">
            <color indexed="64"/>
          </top>
          <bottom style="thin">
            <color indexed="64"/>
          </bottom>
        </border>
      </ndxf>
    </rcc>
  </rrc>
  <rrc rId="43046" sId="12" ref="A2:XFD2" action="deleteRow">
    <rfmt sheetId="12" xfDxf="1" sqref="A2:XFD2" start="0" length="0"/>
    <rcc rId="0" sId="12" dxf="1" numFmtId="19">
      <nc r="A2">
        <v>42019</v>
      </nc>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cc rId="0" sId="12" dxf="1">
      <nc r="B2">
        <v>14063</v>
      </nc>
      <ndxf>
        <font>
          <sz val="9"/>
          <color indexed="64"/>
          <name val="Arial"/>
          <scheme val="none"/>
        </font>
        <alignment vertical="top" wrapText="1" readingOrder="0"/>
        <border outline="0">
          <left style="thin">
            <color indexed="64"/>
          </left>
          <right style="thin">
            <color indexed="64"/>
          </right>
          <top style="thin">
            <color indexed="64"/>
          </top>
          <bottom style="thin">
            <color indexed="64"/>
          </bottom>
        </border>
      </ndxf>
    </rcc>
    <rcc rId="0" sId="12" dxf="1">
      <nc r="C2" t="inlineStr">
        <is>
          <r>
            <t xml:space="preserve">GABRIEL ANTONIO DOMINGUEZ RAMIREZ, </t>
          </r>
          <r>
            <rPr>
              <sz val="9"/>
              <color indexed="64"/>
              <rFont val="Arial"/>
              <family val="2"/>
            </rPr>
            <t>Asesor de la Dirección Ejecutiva viaje a Puesto Escondido, Duverge, Provincia Independencia, a darle seguimiento al proyecto de investigación “Transferencia en el Cultivo de Habichuela”, IDIAF/006-12/CM, en fecha 28 y 29 de enero/15,</t>
          </r>
        </is>
      </nc>
      <n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fmt sheetId="12" sqref="D2" start="0" length="0">
      <dxf>
        <font>
          <sz val="9"/>
          <color indexed="64"/>
          <name val="Verdana"/>
          <scheme val="none"/>
        </font>
        <border outline="0">
          <left style="thin">
            <color indexed="64"/>
          </left>
          <right style="thin">
            <color indexed="64"/>
          </right>
          <top style="thin">
            <color indexed="64"/>
          </top>
          <bottom style="thin">
            <color indexed="64"/>
          </bottom>
        </border>
      </dxf>
    </rfmt>
    <rcc rId="0" sId="12" dxf="1" numFmtId="34">
      <nc r="E2">
        <v>5600</v>
      </nc>
      <ndxf>
        <font>
          <sz val="9"/>
          <color theme="1"/>
          <name val="Arial"/>
          <scheme val="none"/>
        </font>
        <numFmt numFmtId="166" formatCode="_-* #,##0.00\ _p_t_a_-;\-* #,##0.00\ _p_t_a_-;_-* &quot;-&quot;??\ _p_t_a_-;_-@_-"/>
        <alignment horizontal="center" vertical="top" readingOrder="0"/>
        <border outline="0">
          <left style="thin">
            <color indexed="64"/>
          </left>
          <right style="thin">
            <color indexed="64"/>
          </right>
          <top style="thin">
            <color indexed="64"/>
          </top>
          <bottom style="thin">
            <color indexed="64"/>
          </bottom>
        </border>
      </ndxf>
    </rcc>
  </rrc>
  <rrc rId="43047" sId="12" ref="A2:XFD2" action="deleteRow">
    <rfmt sheetId="12" xfDxf="1" sqref="A2:XFD2" start="0" length="0"/>
    <rcc rId="0" sId="12" dxf="1" numFmtId="19">
      <nc r="A2">
        <v>42019</v>
      </nc>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cc rId="0" sId="12" dxf="1">
      <nc r="B2">
        <v>14064</v>
      </nc>
      <ndxf>
        <font>
          <sz val="9"/>
          <color indexed="64"/>
          <name val="Arial"/>
          <scheme val="none"/>
        </font>
        <alignment vertical="top" wrapText="1" readingOrder="0"/>
        <border outline="0">
          <left style="thin">
            <color indexed="64"/>
          </left>
          <right style="thin">
            <color indexed="64"/>
          </right>
          <top style="thin">
            <color indexed="64"/>
          </top>
          <bottom style="thin">
            <color indexed="64"/>
          </bottom>
        </border>
      </ndxf>
    </rcc>
    <rcc rId="0" sId="12" dxf="1">
      <nc r="C2" t="inlineStr">
        <is>
          <r>
            <t xml:space="preserve">JOSE DE LOS ANGELES CEPEDA UREÑA, </t>
          </r>
          <r>
            <rPr>
              <sz val="9"/>
              <color indexed="64"/>
              <rFont val="Arial"/>
              <family val="2"/>
            </rPr>
            <t>Enc, Div. Acc. Ciencias Modernas, viaje a Puesto Escondido, Duverge, Provincia Independencia, a darle seguimiento al proyecto de investigación “Transferencia en el Cultivo de Habichuela”, IDIAF/006-12/CM, en fecha 28 y 29 de enero/15,</t>
          </r>
        </is>
      </nc>
      <n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fmt sheetId="12" sqref="D2" start="0" length="0">
      <dxf>
        <font>
          <sz val="9"/>
          <color indexed="64"/>
          <name val="Verdana"/>
          <scheme val="none"/>
        </font>
        <border outline="0">
          <left style="thin">
            <color indexed="64"/>
          </left>
          <right style="thin">
            <color indexed="64"/>
          </right>
          <top style="thin">
            <color indexed="64"/>
          </top>
          <bottom style="thin">
            <color indexed="64"/>
          </bottom>
        </border>
      </dxf>
    </rfmt>
    <rcc rId="0" sId="12" dxf="1" numFmtId="34">
      <nc r="E2">
        <v>5630</v>
      </nc>
      <ndxf>
        <font>
          <sz val="9"/>
          <color indexed="64"/>
          <name val="Arial"/>
          <scheme val="none"/>
        </font>
        <numFmt numFmtId="166" formatCode="_-* #,##0.00\ _p_t_a_-;\-* #,##0.00\ _p_t_a_-;_-* &quot;-&quot;??\ _p_t_a_-;_-@_-"/>
        <alignment horizontal="center" vertical="top" readingOrder="0"/>
        <border outline="0">
          <left style="thin">
            <color indexed="64"/>
          </left>
          <right style="thin">
            <color indexed="64"/>
          </right>
          <top style="thin">
            <color indexed="64"/>
          </top>
          <bottom style="thin">
            <color indexed="64"/>
          </bottom>
        </border>
      </ndxf>
    </rcc>
  </rrc>
  <rrc rId="43048" sId="12" ref="A2:XFD2" action="deleteRow">
    <rfmt sheetId="12" xfDxf="1" sqref="A2:XFD2" start="0" length="0"/>
    <rcc rId="0" sId="12" dxf="1" numFmtId="19">
      <nc r="A2">
        <v>42019</v>
      </nc>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cc rId="0" sId="12" dxf="1">
      <nc r="B2">
        <v>14067</v>
      </nc>
      <ndxf>
        <font>
          <sz val="9"/>
          <color indexed="64"/>
          <name val="Arial"/>
          <scheme val="none"/>
        </font>
        <border outline="0">
          <left style="thin">
            <color indexed="64"/>
          </left>
          <right style="thin">
            <color indexed="64"/>
          </right>
          <top style="thin">
            <color indexed="64"/>
          </top>
          <bottom style="thin">
            <color indexed="64"/>
          </bottom>
        </border>
      </ndxf>
    </rcc>
    <rcc rId="0" sId="12" dxf="1">
      <nc r="C2" t="inlineStr">
        <is>
          <r>
            <t>CESAR AUGUSTO MONTERO RAMIREZ,</t>
          </r>
          <r>
            <rPr>
              <sz val="9"/>
              <color indexed="64"/>
              <rFont val="Arial"/>
              <family val="2"/>
            </rPr>
            <t xml:space="preserve"> Enc. Div. Produccion Animal,, viajaran a Tamayo, Neyba, a asistir al encuentro con la prensa del lanzamiento del convenio entre CONIAF y FUNBAPRO, en fecha 16 de enero 2015</t>
          </r>
        </is>
      </nc>
      <n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fmt sheetId="12" sqref="D2" start="0" length="0">
      <dxf>
        <font>
          <sz val="9"/>
          <color indexed="64"/>
          <name val="Verdana"/>
          <scheme val="none"/>
        </font>
        <border outline="0">
          <left style="thin">
            <color indexed="64"/>
          </left>
          <right style="thin">
            <color indexed="64"/>
          </right>
          <top style="thin">
            <color indexed="64"/>
          </top>
          <bottom style="thin">
            <color indexed="64"/>
          </bottom>
        </border>
      </dxf>
    </rfmt>
    <rcc rId="0" sId="12" dxf="1" numFmtId="34">
      <nc r="E2">
        <v>3800</v>
      </nc>
      <ndxf>
        <font>
          <sz val="9"/>
          <color theme="1"/>
          <name val="Arial"/>
          <scheme val="none"/>
        </font>
        <numFmt numFmtId="166" formatCode="_-* #,##0.00\ _p_t_a_-;\-* #,##0.00\ _p_t_a_-;_-* &quot;-&quot;??\ _p_t_a_-;_-@_-"/>
        <alignment horizontal="center" vertical="top" readingOrder="0"/>
        <border outline="0">
          <left style="thin">
            <color indexed="64"/>
          </left>
          <right style="thin">
            <color indexed="64"/>
          </right>
          <top style="thin">
            <color indexed="64"/>
          </top>
          <bottom style="thin">
            <color indexed="64"/>
          </bottom>
        </border>
      </ndxf>
    </rcc>
  </rrc>
  <rrc rId="43049" sId="12" ref="A2:XFD2" action="deleteRow">
    <rfmt sheetId="12" xfDxf="1" sqref="A2:XFD2" start="0" length="0"/>
    <rcc rId="0" sId="12" dxf="1" numFmtId="19">
      <nc r="A2">
        <v>42031</v>
      </nc>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cc rId="0" sId="12" dxf="1">
      <nc r="B2">
        <v>14076</v>
      </nc>
      <ndxf>
        <font>
          <sz val="9"/>
          <color indexed="64"/>
          <name val="Arial"/>
          <scheme val="none"/>
        </font>
        <border outline="0">
          <left style="thin">
            <color indexed="64"/>
          </left>
          <right style="thin">
            <color indexed="64"/>
          </right>
          <top style="thin">
            <color indexed="64"/>
          </top>
          <bottom style="thin">
            <color indexed="64"/>
          </bottom>
        </border>
      </ndxf>
    </rcc>
    <rcc rId="0" sId="12" dxf="1">
      <nc r="C2" t="inlineStr">
        <is>
          <r>
            <rPr>
              <b/>
              <sz val="9"/>
              <color indexed="64"/>
              <rFont val="Arial"/>
              <family val="2"/>
            </rPr>
            <t>JOSE ANTONIO NOVA VASQUEZ</t>
          </r>
          <r>
            <rPr>
              <sz val="9"/>
              <color indexed="64"/>
              <rFont val="Arial"/>
              <family val="2"/>
            </rPr>
            <t>, Viático al Cercado, Provincia San Juan De la Maguana, a coordinar y a darle seguimiento al montaje y desarrollo del curso de reforzamiento sobre “Producción y Manejo Poscosecha de Yuca Variedad Lima” y a curso taller sobre “Reforzamiento del Entrenamiento para la Elaboración del Cazabe”,  a realizarse en fecha del 28 al 31 de enero/15</t>
          </r>
        </is>
      </nc>
      <ndxf>
        <font>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fmt sheetId="12" sqref="D2" start="0" length="0">
      <dxf>
        <font>
          <sz val="9"/>
          <color indexed="64"/>
          <name val="Arial"/>
          <scheme val="none"/>
        </font>
        <border outline="0">
          <left style="thin">
            <color indexed="64"/>
          </left>
          <right style="thin">
            <color indexed="64"/>
          </right>
          <top style="thin">
            <color indexed="64"/>
          </top>
          <bottom style="thin">
            <color indexed="64"/>
          </bottom>
        </border>
      </dxf>
    </rfmt>
    <rcc rId="0" sId="12" dxf="1" numFmtId="34">
      <nc r="E2">
        <v>11230</v>
      </nc>
      <ndxf>
        <font>
          <sz val="9"/>
          <color theme="1"/>
          <name val="Arial"/>
          <scheme val="none"/>
        </font>
        <numFmt numFmtId="166" formatCode="_-* #,##0.00\ _p_t_a_-;\-* #,##0.00\ _p_t_a_-;_-* &quot;-&quot;??\ _p_t_a_-;_-@_-"/>
        <alignment horizontal="center" vertical="top" readingOrder="0"/>
        <border outline="0">
          <left style="thin">
            <color indexed="64"/>
          </left>
          <right style="thin">
            <color indexed="64"/>
          </right>
          <top style="thin">
            <color indexed="64"/>
          </top>
          <bottom style="thin">
            <color indexed="64"/>
          </bottom>
        </border>
      </ndxf>
    </rcc>
  </rrc>
  <rrc rId="43050" sId="12" ref="A2:XFD2" action="deleteRow">
    <rfmt sheetId="12" xfDxf="1" sqref="A2:XFD2" start="0" length="0"/>
    <rcc rId="0" sId="12" dxf="1" numFmtId="19">
      <nc r="A2">
        <v>42031</v>
      </nc>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cc rId="0" sId="12" dxf="1">
      <nc r="B2">
        <v>14077</v>
      </nc>
      <ndxf>
        <font>
          <sz val="9"/>
          <color indexed="64"/>
          <name val="Arial"/>
          <scheme val="none"/>
        </font>
        <border outline="0">
          <left style="thin">
            <color indexed="64"/>
          </left>
          <right style="thin">
            <color indexed="64"/>
          </right>
          <top style="thin">
            <color indexed="64"/>
          </top>
          <bottom style="thin">
            <color indexed="64"/>
          </bottom>
        </border>
      </ndxf>
    </rcc>
    <rcc rId="0" sId="12" dxf="1">
      <nc r="C2" t="inlineStr">
        <is>
          <r>
            <t xml:space="preserve">JOSE ANTONIO NOVA VASQUEZ, </t>
          </r>
          <r>
            <rPr>
              <sz val="9"/>
              <color indexed="64"/>
              <rFont val="Arial"/>
              <family val="2"/>
            </rPr>
            <t>Cubrir gastos logísticos y servicios a facilitadores, s/presupuesto en la realización de los cursos sobre "Producción y Manejo Poscosecha de Yuca variedad Lima" a realizarse el 29 de enero/15 y dos (2) sobre "Reforzamiento del entrenamiento para la elaboración del Cazabe", a realizarse en fecha 30 y 31 de enero/15, en el Cercado, Provincia San Juan de la Maguana</t>
          </r>
        </is>
      </nc>
      <n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fmt sheetId="12" sqref="D2" start="0" length="0">
      <dxf>
        <font>
          <sz val="9"/>
          <color indexed="64"/>
          <name val="Arial"/>
          <scheme val="none"/>
        </font>
        <border outline="0">
          <left style="thin">
            <color indexed="64"/>
          </left>
          <right style="thin">
            <color indexed="64"/>
          </right>
          <top style="thin">
            <color indexed="64"/>
          </top>
          <bottom style="thin">
            <color indexed="64"/>
          </bottom>
        </border>
      </dxf>
    </rfmt>
    <rcc rId="0" sId="12" dxf="1" numFmtId="34">
      <nc r="E2">
        <v>45255</v>
      </nc>
      <ndxf>
        <font>
          <sz val="9"/>
          <color theme="1"/>
          <name val="Arial"/>
          <scheme val="none"/>
        </font>
        <numFmt numFmtId="166" formatCode="_-* #,##0.00\ _p_t_a_-;\-* #,##0.00\ _p_t_a_-;_-* &quot;-&quot;??\ _p_t_a_-;_-@_-"/>
        <alignment horizontal="center" vertical="top" readingOrder="0"/>
        <border outline="0">
          <left style="thin">
            <color indexed="64"/>
          </left>
          <right style="thin">
            <color indexed="64"/>
          </right>
          <top style="thin">
            <color indexed="64"/>
          </top>
          <bottom style="thin">
            <color indexed="64"/>
          </bottom>
        </border>
      </ndxf>
    </rcc>
  </rrc>
  <rrc rId="43051" sId="12" ref="A2:XFD2" action="deleteRow">
    <rfmt sheetId="12" xfDxf="1" sqref="A2:XFD2" start="0" length="0"/>
    <rcc rId="0" sId="12" dxf="1" numFmtId="19">
      <nc r="A2">
        <v>42032</v>
      </nc>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cc rId="0" sId="12" dxf="1">
      <nc r="B2">
        <v>14078</v>
      </nc>
      <ndxf>
        <font>
          <sz val="9"/>
          <color indexed="64"/>
          <name val="Arial"/>
          <scheme val="none"/>
        </font>
        <border outline="0">
          <left style="thin">
            <color indexed="64"/>
          </left>
          <right style="thin">
            <color indexed="64"/>
          </right>
          <top style="thin">
            <color indexed="64"/>
          </top>
          <bottom style="thin">
            <color indexed="64"/>
          </bottom>
        </border>
      </ndxf>
    </rcc>
    <rcc rId="0" sId="12" dxf="1">
      <nc r="C2" t="inlineStr">
        <is>
          <r>
            <t xml:space="preserve">MAYLEN RAMIREZ CABRERA, </t>
          </r>
          <r>
            <rPr>
              <sz val="9"/>
              <color indexed="64"/>
              <rFont val="Arial"/>
              <family val="2"/>
            </rPr>
            <t>VIATICOS VIAJE AL CERCADO, PROV. SAN JUAN DE LA MAGUANA, QUIEN DARA APOYO ADMINISTRATIVO EN EL DESARROLLO DE LOS CURSOS "PRODUCCION Y MANEJO POSTCOSECHA DE YUCA VARIEDAD LIMA" Y "REFORZAMIENTO DEL ENTRENAMIENTO PARA LA ELABORACION DEL CASABE", A REALIZARSE EN FECHA DEL 28 AL 31 DE ENERO/15</t>
          </r>
        </is>
      </nc>
      <n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fmt sheetId="12" sqref="D2" start="0" length="0">
      <dxf>
        <font>
          <sz val="9"/>
          <color indexed="64"/>
          <name val="Arial"/>
          <scheme val="none"/>
        </font>
        <alignment vertical="top" wrapText="1" readingOrder="0"/>
        <border outline="0">
          <left style="thin">
            <color indexed="64"/>
          </left>
          <right style="thin">
            <color indexed="64"/>
          </right>
          <top style="thin">
            <color indexed="64"/>
          </top>
          <bottom style="thin">
            <color indexed="64"/>
          </bottom>
        </border>
      </dxf>
    </rfmt>
    <rcc rId="0" sId="12" dxf="1" numFmtId="34">
      <nc r="E2">
        <v>13200</v>
      </nc>
      <ndxf>
        <font>
          <sz val="9"/>
          <color theme="1"/>
          <name val="Arial"/>
          <scheme val="none"/>
        </font>
        <numFmt numFmtId="166" formatCode="_-* #,##0.00\ _p_t_a_-;\-* #,##0.00\ _p_t_a_-;_-* &quot;-&quot;??\ _p_t_a_-;_-@_-"/>
        <alignment horizontal="center" vertical="top" readingOrder="0"/>
        <border outline="0">
          <left style="thin">
            <color indexed="64"/>
          </left>
          <right style="thin">
            <color indexed="64"/>
          </right>
          <top style="thin">
            <color indexed="64"/>
          </top>
          <bottom style="thin">
            <color indexed="64"/>
          </bottom>
        </border>
      </ndxf>
    </rcc>
  </rrc>
  <rrc rId="43052" sId="12" ref="A2:XFD2" action="deleteRow">
    <rfmt sheetId="12" xfDxf="1" sqref="A2:XFD2" start="0" length="0"/>
    <rcc rId="0" sId="12" dxf="1" numFmtId="19">
      <nc r="A2">
        <v>42034</v>
      </nc>
      <ndxf>
        <font>
          <sz val="9"/>
          <color theme="1"/>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0" sId="12" dxf="1">
      <nc r="B2">
        <v>14080</v>
      </nc>
      <ndxf>
        <font>
          <sz val="9"/>
          <color theme="1"/>
          <name val="Arial"/>
          <scheme val="none"/>
        </font>
        <fill>
          <patternFill patternType="solid">
            <bgColor theme="0"/>
          </patternFill>
        </fill>
        <border outline="0">
          <left style="thin">
            <color indexed="64"/>
          </left>
          <right style="thin">
            <color indexed="64"/>
          </right>
          <top style="thin">
            <color indexed="64"/>
          </top>
          <bottom style="thin">
            <color indexed="64"/>
          </bottom>
        </border>
      </ndxf>
    </rcc>
    <rcc rId="0" sId="12" dxf="1">
      <nc r="C2" t="inlineStr">
        <is>
          <r>
            <t>MARCOS CESAR JUSTO</t>
          </r>
          <r>
            <rPr>
              <b/>
              <sz val="10"/>
              <color indexed="8"/>
              <rFont val="Arial"/>
              <family val="2"/>
            </rPr>
            <t>,</t>
          </r>
          <r>
            <rPr>
              <sz val="10"/>
              <color indexed="8"/>
              <rFont val="Arial"/>
              <family val="2"/>
            </rPr>
            <t xml:space="preserve"> VIATICO PARA VISITAR FINCAS PARA REALIZAR CAPACITACION SOBRE EL CULTIVO DE LA CHINOLA, LOS DIAS 30 Y 31 DE ENERO DEL 2015, EN GUERRA, BAYAGUANA Y HATO MAYOR</t>
          </r>
        </is>
      </nc>
      <ndxf>
        <font>
          <b/>
          <sz val="9"/>
          <color theme="1"/>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fmt sheetId="12" sqref="D2" start="0" length="0">
      <dxf>
        <font>
          <sz val="9"/>
          <color theme="1"/>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cc rId="0" sId="12" dxf="1" numFmtId="34">
      <nc r="E2">
        <v>7630</v>
      </nc>
      <ndxf>
        <font>
          <sz val="9"/>
          <color theme="1"/>
          <name val="Arial"/>
          <scheme val="none"/>
        </font>
        <numFmt numFmtId="166" formatCode="_-* #,##0.00\ _p_t_a_-;\-* #,##0.00\ _p_t_a_-;_-* &quot;-&quot;??\ _p_t_a_-;_-@_-"/>
        <fill>
          <patternFill patternType="solid">
            <bgColor theme="0"/>
          </patternFill>
        </fill>
        <alignment horizontal="center" vertical="top" readingOrder="0"/>
        <border outline="0">
          <left style="thin">
            <color indexed="64"/>
          </left>
          <right style="thin">
            <color indexed="64"/>
          </right>
          <top style="thin">
            <color indexed="64"/>
          </top>
          <bottom style="thin">
            <color indexed="64"/>
          </bottom>
        </border>
      </ndxf>
    </rcc>
  </rrc>
  <rrc rId="43053" sId="12" ref="A2:XFD2" action="deleteRow">
    <rfmt sheetId="12" xfDxf="1" sqref="A2:XFD2" start="0" length="0"/>
  </rrc>
  <rrc rId="43054" sId="12" ref="A2:XFD2" action="deleteRow">
    <rfmt sheetId="12" xfDxf="1" sqref="A2:XFD2" start="0" length="0"/>
    <rcc rId="0" sId="12" dxf="1">
      <nc r="A2" t="inlineStr">
        <is>
          <t>CONIAF RELACION CHEQUES 2015</t>
        </is>
      </nc>
      <ndxf>
        <font>
          <b/>
          <sz val="9"/>
          <color auto="1"/>
          <name val="Arial"/>
          <scheme val="none"/>
        </font>
      </ndxf>
    </rcc>
    <rfmt sheetId="12" sqref="B2" start="0" length="0">
      <dxf>
        <font>
          <b/>
          <sz val="9"/>
          <color auto="1"/>
          <name val="Arial"/>
          <scheme val="none"/>
        </font>
      </dxf>
    </rfmt>
    <rfmt sheetId="12" sqref="C2" start="0" length="0">
      <dxf>
        <font>
          <b/>
          <sz val="9"/>
          <color auto="1"/>
          <name val="Arial"/>
          <scheme val="none"/>
        </font>
      </dxf>
    </rfmt>
    <rfmt sheetId="12" sqref="D2" start="0" length="0">
      <dxf>
        <font>
          <b/>
          <sz val="9"/>
          <color auto="1"/>
          <name val="Arial"/>
          <scheme val="none"/>
        </font>
      </dxf>
    </rfmt>
    <rfmt sheetId="12" sqref="E2" start="0" length="0">
      <dxf>
        <font>
          <b/>
          <sz val="9"/>
          <color auto="1"/>
          <name val="Arial"/>
          <scheme val="none"/>
        </font>
        <alignment horizontal="center" vertical="top" readingOrder="0"/>
      </dxf>
    </rfmt>
  </rrc>
  <rrc rId="43055" sId="12" ref="A2:XFD2" action="deleteRow">
    <rfmt sheetId="12" xfDxf="1" sqref="A2:XFD2" start="0" length="0"/>
    <rcc rId="0" sId="12" dxf="1">
      <nc r="A2" t="inlineStr">
        <is>
          <t xml:space="preserve">FEBRERO </t>
        </is>
      </nc>
      <ndxf>
        <font>
          <b/>
          <sz val="9"/>
          <color auto="1"/>
          <name val="Arial"/>
          <scheme val="none"/>
        </font>
        <border outline="0">
          <bottom style="thin">
            <color indexed="64"/>
          </bottom>
        </border>
      </ndxf>
    </rcc>
    <rcc rId="0" sId="12" dxf="1">
      <nc r="B2" t="inlineStr">
        <is>
          <t>Cta. 240-006802-4</t>
        </is>
      </nc>
      <ndxf>
        <font>
          <b/>
          <sz val="9"/>
          <color auto="1"/>
          <name val="Arial"/>
          <scheme val="none"/>
        </font>
        <border outline="0">
          <bottom style="thin">
            <color indexed="64"/>
          </bottom>
        </border>
      </ndxf>
    </rcc>
    <rfmt sheetId="12" sqref="C2" start="0" length="0">
      <dxf>
        <font>
          <sz val="9"/>
          <color indexed="64"/>
          <name val="Verdana"/>
          <scheme val="none"/>
        </font>
      </dxf>
    </rfmt>
    <rfmt sheetId="12" sqref="D2" start="0" length="0">
      <dxf>
        <font>
          <sz val="9"/>
          <color auto="1"/>
          <name val="Arial"/>
          <scheme val="none"/>
        </font>
        <numFmt numFmtId="4" formatCode="#,##0.00"/>
        <border outline="0">
          <bottom style="thin">
            <color indexed="64"/>
          </bottom>
        </border>
      </dxf>
    </rfmt>
    <rfmt sheetId="12" sqref="E2" start="0" length="0">
      <dxf>
        <font>
          <sz val="9"/>
          <color auto="1"/>
          <name val="Arial"/>
          <scheme val="none"/>
        </font>
        <numFmt numFmtId="166" formatCode="_-* #,##0.00\ _p_t_a_-;\-* #,##0.00\ _p_t_a_-;_-* &quot;-&quot;??\ _p_t_a_-;_-@_-"/>
        <alignment horizontal="center" vertical="top" readingOrder="0"/>
        <border outline="0">
          <bottom style="thin">
            <color indexed="64"/>
          </bottom>
        </border>
      </dxf>
    </rfmt>
  </rrc>
  <rrc rId="43056" sId="12" ref="A2:XFD2" action="deleteRow">
    <rfmt sheetId="12" xfDxf="1" sqref="A2:XFD2" start="0" length="0"/>
    <rfmt sheetId="12" sqref="A2" start="0" length="0">
      <dxf>
        <font>
          <sz val="9"/>
          <color indexed="64"/>
          <name val="Verdana"/>
          <scheme val="none"/>
        </font>
      </dxf>
    </rfmt>
    <rfmt sheetId="12" sqref="B2" start="0" length="0">
      <dxf>
        <font>
          <sz val="9"/>
          <color indexed="64"/>
          <name val="Verdana"/>
          <scheme val="none"/>
        </font>
      </dxf>
    </rfmt>
    <rfmt sheetId="12" sqref="C2" start="0" length="0">
      <dxf>
        <font>
          <sz val="9"/>
          <color auto="1"/>
          <name val="Arial"/>
          <scheme val="none"/>
        </font>
        <border outline="0">
          <bottom style="thin">
            <color indexed="64"/>
          </bottom>
        </border>
      </dxf>
    </rfmt>
    <rfmt sheetId="12" sqref="D2" start="0" length="0">
      <dxf>
        <font>
          <sz val="9"/>
          <color indexed="64"/>
          <name val="Verdana"/>
          <scheme val="none"/>
        </font>
      </dxf>
    </rfmt>
    <rfmt sheetId="12" sqref="E2" start="0" length="0">
      <dxf>
        <font>
          <sz val="9"/>
          <color indexed="64"/>
          <name val="Verdana"/>
          <scheme val="none"/>
        </font>
        <numFmt numFmtId="166" formatCode="_-* #,##0.00\ _p_t_a_-;\-* #,##0.00\ _p_t_a_-;_-* &quot;-&quot;??\ _p_t_a_-;_-@_-"/>
        <alignment horizontal="center" vertical="top" readingOrder="0"/>
      </dxf>
    </rfmt>
  </rrc>
  <rrc rId="43057" sId="12" ref="A2:XFD2" action="deleteRow">
    <rfmt sheetId="12" xfDxf="1" sqref="A2:XFD2" start="0" length="0"/>
    <rcc rId="0" sId="12" dxf="1">
      <nc r="A2" t="inlineStr">
        <is>
          <t>Fecha</t>
        </is>
      </nc>
      <ndxf>
        <font>
          <b/>
          <sz val="9"/>
          <color auto="1"/>
          <name val="Arial"/>
          <scheme val="none"/>
        </font>
        <numFmt numFmtId="19" formatCode="m/d/yyyy"/>
        <fill>
          <patternFill patternType="solid">
            <bgColor indexed="41"/>
          </patternFill>
        </fill>
        <alignment horizontal="center" vertical="center" readingOrder="0"/>
        <border outline="0">
          <left style="thin">
            <color indexed="64"/>
          </left>
          <right style="thin">
            <color indexed="64"/>
          </right>
          <top style="thin">
            <color indexed="64"/>
          </top>
        </border>
      </ndxf>
    </rcc>
    <rcc rId="0" sId="12" dxf="1">
      <nc r="B2" t="inlineStr">
        <is>
          <t>Cheque</t>
        </is>
      </nc>
      <ndxf>
        <font>
          <b/>
          <sz val="9"/>
          <color auto="1"/>
          <name val="Arial"/>
          <scheme val="none"/>
        </font>
        <fill>
          <patternFill patternType="solid">
            <bgColor indexed="41"/>
          </patternFill>
        </fill>
        <alignment horizontal="center" vertical="top" readingOrder="0"/>
        <border outline="0">
          <left style="thin">
            <color indexed="64"/>
          </left>
          <right style="thin">
            <color indexed="64"/>
          </right>
          <top style="thin">
            <color indexed="64"/>
          </top>
          <bottom style="thin">
            <color indexed="64"/>
          </bottom>
        </border>
      </ndxf>
    </rcc>
    <rcc rId="0" sId="12" dxf="1">
      <nc r="C2" t="inlineStr">
        <is>
          <t>CONCEPTO</t>
        </is>
      </nc>
      <ndxf>
        <font>
          <b/>
          <sz val="9"/>
          <color auto="1"/>
          <name val="Arial"/>
          <scheme val="none"/>
        </font>
        <fill>
          <patternFill patternType="solid">
            <bgColor indexed="41"/>
          </patternFill>
        </fill>
        <alignment horizontal="center" vertical="top" readingOrder="0"/>
        <border outline="0">
          <left style="thin">
            <color indexed="64"/>
          </left>
          <right style="thin">
            <color indexed="64"/>
          </right>
          <top style="thin">
            <color indexed="64"/>
          </top>
        </border>
      </ndxf>
    </rcc>
    <rcc rId="0" sId="12" dxf="1">
      <nc r="D2" t="inlineStr">
        <is>
          <t>CREDITO</t>
        </is>
      </nc>
      <ndxf>
        <font>
          <b/>
          <sz val="9"/>
          <color auto="1"/>
          <name val="Arial"/>
          <scheme val="none"/>
        </font>
        <numFmt numFmtId="4" formatCode="#,##0.00"/>
        <fill>
          <patternFill patternType="solid">
            <bgColor indexed="41"/>
          </patternFill>
        </fill>
        <alignment horizontal="center" vertical="top" readingOrder="0"/>
        <border outline="0">
          <left style="thin">
            <color indexed="64"/>
          </left>
          <right style="thin">
            <color indexed="64"/>
          </right>
          <top style="thin">
            <color indexed="64"/>
          </top>
        </border>
      </ndxf>
    </rcc>
    <rcc rId="0" sId="12" dxf="1">
      <nc r="E2" t="inlineStr">
        <is>
          <t>DEBITO</t>
        </is>
      </nc>
      <ndxf>
        <font>
          <b/>
          <sz val="9"/>
          <color auto="1"/>
          <name val="Arial"/>
          <scheme val="none"/>
        </font>
        <numFmt numFmtId="166" formatCode="_-* #,##0.00\ _p_t_a_-;\-* #,##0.00\ _p_t_a_-;_-* &quot;-&quot;??\ _p_t_a_-;_-@_-"/>
        <fill>
          <patternFill patternType="solid">
            <bgColor indexed="41"/>
          </patternFill>
        </fill>
        <alignment horizontal="center" vertical="top" readingOrder="0"/>
        <border outline="0">
          <left style="thin">
            <color indexed="64"/>
          </left>
          <right style="thin">
            <color indexed="64"/>
          </right>
          <top style="thin">
            <color indexed="64"/>
          </top>
        </border>
      </ndxf>
    </rcc>
  </rrc>
  <rrc rId="43058" sId="12" ref="A2:XFD2" action="deleteRow">
    <rfmt sheetId="12" xfDxf="1" sqref="A2:XFD2" start="0" length="0"/>
    <rfmt sheetId="12" sqref="A2" start="0" length="0">
      <dxf>
        <font>
          <b/>
          <sz val="9"/>
          <color auto="1"/>
          <name val="Arial"/>
          <scheme val="none"/>
        </font>
        <numFmt numFmtId="19" formatCode="m/d/yyyy"/>
        <fill>
          <patternFill patternType="solid">
            <bgColor indexed="41"/>
          </patternFill>
        </fill>
        <alignment horizontal="center" vertical="center" readingOrder="0"/>
        <border outline="0">
          <left style="thin">
            <color indexed="64"/>
          </left>
          <right style="thin">
            <color indexed="64"/>
          </right>
          <bottom style="thin">
            <color indexed="64"/>
          </bottom>
        </border>
      </dxf>
    </rfmt>
    <rcc rId="0" sId="12" dxf="1">
      <nc r="B2" t="inlineStr">
        <is>
          <t>No.</t>
        </is>
      </nc>
      <ndxf>
        <font>
          <b/>
          <sz val="9"/>
          <color auto="1"/>
          <name val="Arial"/>
          <scheme val="none"/>
        </font>
        <fill>
          <patternFill patternType="solid">
            <bgColor indexed="41"/>
          </patternFill>
        </fill>
        <alignment horizontal="center" vertical="top" readingOrder="0"/>
        <border outline="0">
          <left style="thin">
            <color indexed="64"/>
          </left>
          <right style="thin">
            <color indexed="64"/>
          </right>
          <bottom style="thin">
            <color indexed="64"/>
          </bottom>
        </border>
      </ndxf>
    </rcc>
    <rfmt sheetId="12" sqref="C2" start="0" length="0">
      <dxf>
        <font>
          <b/>
          <sz val="9"/>
          <color auto="1"/>
          <name val="Arial"/>
          <scheme val="none"/>
        </font>
        <fill>
          <patternFill patternType="solid">
            <bgColor indexed="41"/>
          </patternFill>
        </fill>
        <alignment horizontal="center" vertical="top" readingOrder="0"/>
        <border outline="0">
          <left style="thin">
            <color indexed="64"/>
          </left>
          <right style="thin">
            <color indexed="64"/>
          </right>
          <bottom style="thin">
            <color indexed="64"/>
          </bottom>
        </border>
      </dxf>
    </rfmt>
    <rfmt sheetId="12" sqref="D2" start="0" length="0">
      <dxf>
        <font>
          <b/>
          <sz val="9"/>
          <color auto="1"/>
          <name val="Arial"/>
          <scheme val="none"/>
        </font>
        <numFmt numFmtId="4" formatCode="#,##0.00"/>
        <fill>
          <patternFill patternType="solid">
            <bgColor indexed="41"/>
          </patternFill>
        </fill>
        <alignment horizontal="center" vertical="top" readingOrder="0"/>
        <border outline="0">
          <left style="thin">
            <color indexed="64"/>
          </left>
          <right style="thin">
            <color indexed="64"/>
          </right>
          <bottom style="thin">
            <color indexed="64"/>
          </bottom>
        </border>
      </dxf>
    </rfmt>
    <rfmt sheetId="12" sqref="E2" start="0" length="0">
      <dxf>
        <font>
          <b/>
          <sz val="9"/>
          <color auto="1"/>
          <name val="Arial"/>
          <scheme val="none"/>
        </font>
        <numFmt numFmtId="166" formatCode="_-* #,##0.00\ _p_t_a_-;\-* #,##0.00\ _p_t_a_-;_-* &quot;-&quot;??\ _p_t_a_-;_-@_-"/>
        <fill>
          <patternFill patternType="solid">
            <bgColor indexed="41"/>
          </patternFill>
        </fill>
        <alignment horizontal="center" vertical="top" readingOrder="0"/>
        <border outline="0">
          <left style="thin">
            <color indexed="64"/>
          </left>
          <right style="thin">
            <color indexed="64"/>
          </right>
          <bottom style="thin">
            <color indexed="64"/>
          </bottom>
        </border>
      </dxf>
    </rfmt>
  </rrc>
  <rrc rId="43059" sId="12" ref="A2:XFD2" action="deleteRow">
    <rfmt sheetId="12" xfDxf="1" sqref="A2:XFD2" start="0" length="0"/>
    <rcc rId="0" sId="12" dxf="1" numFmtId="19">
      <nc r="A2">
        <v>42037</v>
      </nc>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fmt sheetId="12" sqref="B2" start="0" length="0">
      <dxf>
        <font>
          <sz val="9"/>
          <color indexed="64"/>
          <name val="Arial"/>
          <scheme val="none"/>
        </font>
        <border outline="0">
          <left style="thin">
            <color indexed="64"/>
          </left>
          <right style="thin">
            <color indexed="64"/>
          </right>
          <top style="thin">
            <color indexed="64"/>
          </top>
          <bottom style="thin">
            <color indexed="64"/>
          </bottom>
        </border>
      </dxf>
    </rfmt>
    <rcc rId="0" sId="12" dxf="1">
      <nc r="C2" t="inlineStr">
        <is>
          <t>Balance inicial al 01 de Febrero  2015</t>
        </is>
      </nc>
      <ndxf>
        <font>
          <b/>
          <sz val="9"/>
          <color auto="1"/>
          <name val="Arial"/>
          <scheme val="none"/>
        </font>
        <alignment vertical="top" wrapText="1" readingOrder="0"/>
        <border outline="0">
          <left style="thin">
            <color indexed="64"/>
          </left>
          <right style="thin">
            <color indexed="64"/>
          </right>
          <bottom style="thin">
            <color indexed="64"/>
          </bottom>
        </border>
      </ndxf>
    </rcc>
    <rfmt sheetId="12" sqref="D2" start="0" length="0">
      <dxf>
        <font>
          <sz val="9"/>
          <color indexed="64"/>
          <name val="Arial"/>
          <scheme val="none"/>
        </font>
        <numFmt numFmtId="166" formatCode="_-* #,##0.00\ _p_t_a_-;\-* #,##0.00\ _p_t_a_-;_-* &quot;-&quot;??\ _p_t_a_-;_-@_-"/>
        <border outline="0">
          <left style="thin">
            <color indexed="64"/>
          </left>
          <right style="thin">
            <color indexed="64"/>
          </right>
          <top style="thin">
            <color indexed="64"/>
          </top>
          <bottom style="thin">
            <color indexed="64"/>
          </bottom>
        </border>
      </dxf>
    </rfmt>
    <rfmt sheetId="12" sqref="E2" start="0" length="0">
      <dxf>
        <font>
          <sz val="9"/>
          <color indexed="64"/>
          <name val="Arial"/>
          <scheme val="none"/>
        </font>
        <numFmt numFmtId="166" formatCode="_-* #,##0.00\ _p_t_a_-;\-* #,##0.00\ _p_t_a_-;_-* &quot;-&quot;??\ _p_t_a_-;_-@_-"/>
        <alignment horizontal="center" vertical="top" readingOrder="0"/>
        <border outline="0">
          <left style="thin">
            <color indexed="64"/>
          </left>
          <right style="thin">
            <color indexed="64"/>
          </right>
          <top style="thin">
            <color indexed="64"/>
          </top>
          <bottom style="thin">
            <color indexed="64"/>
          </bottom>
        </border>
      </dxf>
    </rfmt>
  </rrc>
  <rrc rId="43060" sId="12" ref="A2:XFD2" action="deleteRow">
    <rfmt sheetId="12" xfDxf="1" sqref="A2:XFD2" start="0" length="0"/>
    <rcc rId="0" sId="12" dxf="1" numFmtId="19">
      <nc r="A2">
        <v>42038</v>
      </nc>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cc rId="0" sId="12" dxf="1">
      <nc r="B2">
        <v>14082</v>
      </nc>
      <ndxf>
        <font>
          <sz val="9"/>
          <color indexed="64"/>
          <name val="Arial"/>
          <scheme val="none"/>
        </font>
        <border outline="0">
          <left style="thin">
            <color indexed="64"/>
          </left>
          <right style="thin">
            <color indexed="64"/>
          </right>
          <top style="thin">
            <color indexed="64"/>
          </top>
          <bottom style="thin">
            <color indexed="64"/>
          </bottom>
        </border>
      </ndxf>
    </rcc>
    <rcc rId="0" sId="12" dxf="1">
      <nc r="C2" t="inlineStr">
        <is>
          <r>
            <t>JOSE ANTONIO NOVA VASQUEZ, CED. DE IDENTIDAD,</t>
          </r>
          <r>
            <rPr>
              <sz val="9"/>
              <color indexed="64"/>
              <rFont val="Arial"/>
              <family val="2"/>
            </rPr>
            <t xml:space="preserve"> Enc. DIPMARENA, pago diferencia viáticos de en el viaje que se realizó en fecha 28 al 31 de enero del 2015, a coordinar y darle seguimiento al montaje y desarrollo del curso de reforzamiento sobre “Producción y Manejo Postcosecha de Yuca variedad Lima y Curso Taller sobre Reforzamiento del entrenamiento para la elaboración del Casabe, el Cercado, Prov. San Juan de la Maguana</t>
          </r>
        </is>
      </nc>
      <ndxf>
        <font>
          <b/>
          <sz val="9"/>
          <color indexed="64"/>
          <name val="Arial"/>
          <scheme val="none"/>
        </font>
        <alignment vertical="top" wrapText="1" readingOrder="0"/>
        <border outline="0">
          <left style="thin">
            <color indexed="64"/>
          </left>
          <right style="thin">
            <color indexed="64"/>
          </right>
          <top style="thin">
            <color indexed="64"/>
          </top>
          <bottom style="thin">
            <color indexed="64"/>
          </bottom>
        </border>
      </ndxf>
    </rcc>
    <rfmt sheetId="12" sqref="D2" start="0" length="0">
      <dxf>
        <font>
          <sz val="9"/>
          <color indexed="64"/>
          <name val="Arial"/>
          <scheme val="none"/>
        </font>
        <numFmt numFmtId="166" formatCode="_-* #,##0.00\ _p_t_a_-;\-* #,##0.00\ _p_t_a_-;_-* &quot;-&quot;??\ _p_t_a_-;_-@_-"/>
        <border outline="0">
          <left style="thin">
            <color indexed="64"/>
          </left>
          <right style="thin">
            <color indexed="64"/>
          </right>
          <top style="thin">
            <color indexed="64"/>
          </top>
          <bottom style="thin">
            <color indexed="64"/>
          </bottom>
        </border>
      </dxf>
    </rfmt>
    <rcc rId="0" sId="12" dxf="1" numFmtId="34">
      <nc r="E2">
        <v>4000</v>
      </nc>
      <ndxf>
        <font>
          <sz val="9"/>
          <color theme="1"/>
          <name val="Arial"/>
          <scheme val="none"/>
        </font>
        <numFmt numFmtId="166" formatCode="_-* #,##0.00\ _p_t_a_-;\-* #,##0.00\ _p_t_a_-;_-* &quot;-&quot;??\ _p_t_a_-;_-@_-"/>
        <alignment horizontal="center" vertical="top" readingOrder="0"/>
        <border outline="0">
          <left style="thin">
            <color indexed="64"/>
          </left>
          <right style="thin">
            <color indexed="64"/>
          </right>
          <top style="thin">
            <color indexed="64"/>
          </top>
          <bottom style="thin">
            <color indexed="64"/>
          </bottom>
        </border>
      </ndxf>
    </rcc>
  </rrc>
  <rrc rId="43061" sId="12" ref="A2:XFD2" action="deleteRow">
    <rfmt sheetId="12" xfDxf="1" sqref="A2:XFD2" start="0" length="0"/>
    <rcc rId="0" sId="12" dxf="1" numFmtId="19">
      <nc r="A2">
        <v>42038</v>
      </nc>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cc rId="0" sId="12" dxf="1">
      <nc r="B2" t="inlineStr">
        <is>
          <t>14085</t>
        </is>
      </nc>
      <ndxf>
        <font>
          <sz val="9"/>
          <color theme="1"/>
          <name val="Arial"/>
          <scheme val="none"/>
        </font>
        <numFmt numFmtId="30" formatCode="@"/>
        <alignment horizontal="right" vertical="top" readingOrder="0"/>
        <border outline="0">
          <left style="thin">
            <color indexed="64"/>
          </left>
          <right style="thin">
            <color indexed="64"/>
          </right>
          <top style="thin">
            <color indexed="64"/>
          </top>
          <bottom style="thin">
            <color indexed="64"/>
          </bottom>
        </border>
      </ndxf>
    </rcc>
    <rcc rId="0" sId="12" dxf="1">
      <nc r="C2" t="inlineStr">
        <is>
          <r>
            <t>HENRY ALBERTO GUERRERO PICHARDO,</t>
          </r>
          <r>
            <rPr>
              <sz val="9"/>
              <color indexed="64"/>
              <rFont val="Arial"/>
              <family val="2"/>
            </rPr>
            <t xml:space="preserve"> Enc. De la Div. de Agricultura Competitiva, para cubrir gastos logísticos, servicios a facilitadores y coordinador, s/presupuesto en la realización de (1) curso sobre</t>
          </r>
          <r>
            <rPr>
              <b/>
              <sz val="9"/>
              <color indexed="64"/>
              <rFont val="Arial"/>
              <family val="2"/>
            </rPr>
            <t xml:space="preserve"> “Manejo tecnológico del cultivo de Chinola”</t>
          </r>
          <r>
            <rPr>
              <sz val="9"/>
              <color indexed="64"/>
              <rFont val="Arial"/>
              <family val="2"/>
            </rPr>
            <t xml:space="preserve"> el cual será impartido a miembros de la Cooperativa de Productores Agropecuarios, Región Enriquillo (COOPARE) a realizarse el día 13 de febrero 2015, en la Provincia Barahona</t>
          </r>
        </is>
      </nc>
      <ndxf>
        <font>
          <b/>
          <sz val="9"/>
          <color indexed="64"/>
          <name val="Arial"/>
          <scheme val="none"/>
        </font>
        <alignment vertical="top" wrapText="1" readingOrder="0"/>
        <border outline="0">
          <left style="thin">
            <color indexed="64"/>
          </left>
          <right style="thin">
            <color indexed="64"/>
          </right>
          <top style="thin">
            <color indexed="64"/>
          </top>
          <bottom style="thin">
            <color indexed="64"/>
          </bottom>
        </border>
      </ndxf>
    </rcc>
    <rfmt sheetId="12" sqref="D2" start="0" length="0">
      <dxf>
        <font>
          <sz val="9"/>
          <color indexed="64"/>
          <name val="Arial"/>
          <scheme val="none"/>
        </font>
        <numFmt numFmtId="166" formatCode="_-* #,##0.00\ _p_t_a_-;\-* #,##0.00\ _p_t_a_-;_-* &quot;-&quot;??\ _p_t_a_-;_-@_-"/>
        <border outline="0">
          <left style="thin">
            <color indexed="64"/>
          </left>
          <right style="thin">
            <color indexed="64"/>
          </right>
          <top style="thin">
            <color indexed="64"/>
          </top>
          <bottom style="thin">
            <color indexed="64"/>
          </bottom>
        </border>
      </dxf>
    </rfmt>
    <rcc rId="0" sId="12" dxf="1" numFmtId="34">
      <nc r="E2">
        <v>57356</v>
      </nc>
      <ndxf>
        <font>
          <sz val="9"/>
          <color theme="1"/>
          <name val="Arial"/>
          <scheme val="none"/>
        </font>
        <numFmt numFmtId="166" formatCode="_-* #,##0.00\ _p_t_a_-;\-* #,##0.00\ _p_t_a_-;_-* &quot;-&quot;??\ _p_t_a_-;_-@_-"/>
        <fill>
          <patternFill patternType="solid">
            <bgColor theme="0"/>
          </patternFill>
        </fill>
        <alignment horizontal="center" vertical="top" readingOrder="0"/>
        <border outline="0">
          <left style="thin">
            <color indexed="64"/>
          </left>
          <right style="thin">
            <color indexed="64"/>
          </right>
          <top style="thin">
            <color indexed="64"/>
          </top>
          <bottom style="thin">
            <color indexed="64"/>
          </bottom>
        </border>
      </ndxf>
    </rcc>
  </rrc>
  <rrc rId="43062" sId="12" ref="A2:XFD2" action="deleteRow">
    <rfmt sheetId="12" xfDxf="1" sqref="A2:XFD2" start="0" length="0"/>
    <rcc rId="0" sId="12" dxf="1" numFmtId="19">
      <nc r="A2">
        <v>42039</v>
      </nc>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cc rId="0" sId="12" dxf="1">
      <nc r="B2">
        <v>14086</v>
      </nc>
      <ndxf>
        <font>
          <sz val="9"/>
          <color indexed="64"/>
          <name val="Arial"/>
          <scheme val="none"/>
        </font>
        <alignment vertical="top" wrapText="1" readingOrder="0"/>
        <border outline="0">
          <left style="thin">
            <color indexed="64"/>
          </left>
          <right style="thin">
            <color indexed="64"/>
          </right>
          <top style="thin">
            <color indexed="64"/>
          </top>
          <bottom style="thin">
            <color indexed="64"/>
          </bottom>
        </border>
      </ndxf>
    </rcc>
    <rcc rId="0" sId="12" dxf="1">
      <nc r="C2" t="inlineStr">
        <is>
          <r>
            <t xml:space="preserve">JOSE DE LOS ANGELES CEPEDA UREÑA, </t>
          </r>
          <r>
            <rPr>
              <sz val="9"/>
              <color indexed="64"/>
              <rFont val="Arial"/>
              <family val="2"/>
            </rPr>
            <t>Váticos al Enc. Div. C. Modernas, p/ dar seguimiento al proy. de investigación “Obtención de líneas puras de arroz por cultivo de anteras de F1 como alternativa para el mejoramiento genético” UNISA/019/08/CM, en fecha 06 de febrero 2015, en la Herradura, Provincia Santiago</t>
          </r>
        </is>
      </nc>
      <n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fmt sheetId="12" sqref="D2" start="0" length="0">
      <dxf>
        <font>
          <sz val="9"/>
          <color indexed="64"/>
          <name val="Arial"/>
          <scheme val="none"/>
        </font>
        <numFmt numFmtId="166" formatCode="_-* #,##0.00\ _p_t_a_-;\-* #,##0.00\ _p_t_a_-;_-* &quot;-&quot;??\ _p_t_a_-;_-@_-"/>
        <border outline="0">
          <left style="thin">
            <color indexed="64"/>
          </left>
          <right style="thin">
            <color indexed="64"/>
          </right>
          <top style="thin">
            <color indexed="64"/>
          </top>
          <bottom style="thin">
            <color indexed="64"/>
          </bottom>
        </border>
      </dxf>
    </rfmt>
    <rcc rId="0" sId="12" dxf="1" numFmtId="34">
      <nc r="E2">
        <v>4630</v>
      </nc>
      <ndxf>
        <font>
          <sz val="9"/>
          <color indexed="64"/>
          <name val="Arial"/>
          <scheme val="none"/>
        </font>
        <numFmt numFmtId="166" formatCode="_-* #,##0.00\ _p_t_a_-;\-* #,##0.00\ _p_t_a_-;_-* &quot;-&quot;??\ _p_t_a_-;_-@_-"/>
        <alignment horizontal="center" vertical="top" readingOrder="0"/>
        <border outline="0">
          <left style="thin">
            <color indexed="64"/>
          </left>
          <right style="thin">
            <color indexed="64"/>
          </right>
          <top style="thin">
            <color indexed="64"/>
          </top>
          <bottom style="thin">
            <color indexed="64"/>
          </bottom>
        </border>
      </ndxf>
    </rcc>
  </rrc>
  <rrc rId="43063" sId="12" ref="A2:XFD2" action="deleteRow">
    <rfmt sheetId="12" xfDxf="1" sqref="A2:XFD2" start="0" length="0"/>
    <rcc rId="0" sId="12" dxf="1" numFmtId="19">
      <nc r="A2">
        <v>42039</v>
      </nc>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cc rId="0" sId="12" dxf="1">
      <nc r="B2">
        <v>14088</v>
      </nc>
      <ndxf>
        <font>
          <sz val="9"/>
          <color indexed="64"/>
          <name val="Arial"/>
          <scheme val="none"/>
        </font>
        <alignment vertical="top" wrapText="1" readingOrder="0"/>
        <border outline="0">
          <left style="thin">
            <color indexed="64"/>
          </left>
          <right style="thin">
            <color indexed="64"/>
          </right>
          <top style="thin">
            <color indexed="64"/>
          </top>
          <bottom style="thin">
            <color indexed="64"/>
          </bottom>
        </border>
      </ndxf>
    </rcc>
    <rcc rId="0" sId="12" dxf="1">
      <nc r="C2" t="inlineStr">
        <is>
          <r>
            <t xml:space="preserve">HENRY ALBERTO GUERRERO PICHARDO, </t>
          </r>
          <r>
            <rPr>
              <sz val="9"/>
              <color indexed="64"/>
              <rFont val="Arial"/>
              <family val="2"/>
            </rPr>
            <t>Viáticos al Enc. Div. Agricultura Competitiva, viaje a Barahona al Curso-Taller sobre “Manejo Tecnológico del cultivo de la Chinola”, a la comunidad rural de La Bombita, Provincia Barahona, dirigido a productores de la cooperativa de productores Agropecuarios Región Enriquillo (COOPARE) en fecha del 12 y 13 de febrero del 2015</t>
          </r>
        </is>
      </nc>
      <n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fmt sheetId="12" sqref="D2" start="0" length="0">
      <dxf>
        <font>
          <sz val="9"/>
          <color indexed="64"/>
          <name val="Arial"/>
          <scheme val="none"/>
        </font>
        <numFmt numFmtId="166" formatCode="_-* #,##0.00\ _p_t_a_-;\-* #,##0.00\ _p_t_a_-;_-* &quot;-&quot;??\ _p_t_a_-;_-@_-"/>
        <border outline="0">
          <left style="thin">
            <color indexed="64"/>
          </left>
          <right style="thin">
            <color indexed="64"/>
          </right>
          <top style="thin">
            <color indexed="64"/>
          </top>
          <bottom style="thin">
            <color indexed="64"/>
          </bottom>
        </border>
      </dxf>
    </rfmt>
    <rcc rId="0" sId="12" dxf="1" numFmtId="34">
      <nc r="E2">
        <v>8430</v>
      </nc>
      <ndxf>
        <font>
          <sz val="9"/>
          <color indexed="64"/>
          <name val="Arial"/>
          <scheme val="none"/>
        </font>
        <numFmt numFmtId="166" formatCode="_-* #,##0.00\ _p_t_a_-;\-* #,##0.00\ _p_t_a_-;_-* &quot;-&quot;??\ _p_t_a_-;_-@_-"/>
        <alignment horizontal="center" vertical="top" readingOrder="0"/>
        <border outline="0">
          <left style="thin">
            <color indexed="64"/>
          </left>
          <right style="thin">
            <color indexed="64"/>
          </right>
          <top style="thin">
            <color indexed="64"/>
          </top>
          <bottom style="thin">
            <color indexed="64"/>
          </bottom>
        </border>
      </ndxf>
    </rcc>
  </rrc>
  <rrc rId="43064" sId="12" ref="A2:XFD2" action="deleteRow">
    <rfmt sheetId="12" xfDxf="1" sqref="A2:XFD2" start="0" length="0"/>
    <rcc rId="0" sId="12" dxf="1" numFmtId="19">
      <nc r="A2">
        <v>42039</v>
      </nc>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cc rId="0" sId="12" dxf="1">
      <nc r="B2">
        <v>14089</v>
      </nc>
      <ndxf>
        <font>
          <sz val="9"/>
          <color indexed="64"/>
          <name val="Arial"/>
          <scheme val="none"/>
        </font>
        <alignment vertical="top" wrapText="1" readingOrder="0"/>
        <border outline="0">
          <left style="thin">
            <color indexed="64"/>
          </left>
          <right style="thin">
            <color indexed="64"/>
          </right>
          <top style="thin">
            <color indexed="64"/>
          </top>
          <bottom style="thin">
            <color indexed="64"/>
          </bottom>
        </border>
      </ndxf>
    </rcc>
    <rcc rId="0" sId="12" dxf="1">
      <nc r="C2" t="inlineStr">
        <is>
          <r>
            <t xml:space="preserve">MARCOS CESAR JUSTO MAURICIO, </t>
          </r>
          <r>
            <rPr>
              <sz val="9"/>
              <color indexed="64"/>
              <rFont val="Arial"/>
              <family val="2"/>
            </rPr>
            <t>Viáticos al Analista Div. Agricultura Competitiva los cuales viaje a  Barahona, al  Curso-Taller sobre “Manejo Tecnológico del cultivo de la Chinola”, a la comunidad rural de La Bombita, Provincia Barahona, el cual estará dirigido a productores de la cooperativa de productores Agropecuarios Región Enriquillo (COOPARE) en fecha del 12 y 13 de febrero del 2015</t>
          </r>
        </is>
      </nc>
      <n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fmt sheetId="12" sqref="D2" start="0" length="0">
      <dxf>
        <font>
          <sz val="9"/>
          <color indexed="64"/>
          <name val="Arial"/>
          <scheme val="none"/>
        </font>
        <numFmt numFmtId="166" formatCode="_-* #,##0.00\ _p_t_a_-;\-* #,##0.00\ _p_t_a_-;_-* &quot;-&quot;??\ _p_t_a_-;_-@_-"/>
        <alignment vertical="top" wrapText="1" readingOrder="0"/>
        <border outline="0">
          <left style="thin">
            <color indexed="64"/>
          </left>
          <right style="thin">
            <color indexed="64"/>
          </right>
          <top style="thin">
            <color indexed="64"/>
          </top>
          <bottom style="thin">
            <color indexed="64"/>
          </bottom>
        </border>
      </dxf>
    </rfmt>
    <rcc rId="0" sId="12" dxf="1" numFmtId="34">
      <nc r="E2">
        <v>5600</v>
      </nc>
      <ndxf>
        <font>
          <sz val="9"/>
          <color auto="1"/>
          <name val="Arial"/>
          <scheme val="none"/>
        </font>
        <numFmt numFmtId="166" formatCode="_-* #,##0.00\ _p_t_a_-;\-* #,##0.00\ _p_t_a_-;_-* &quot;-&quot;??\ _p_t_a_-;_-@_-"/>
        <alignment horizontal="center" vertical="top" readingOrder="0"/>
        <border outline="0">
          <left style="thin">
            <color indexed="64"/>
          </left>
          <right style="thin">
            <color indexed="64"/>
          </right>
          <top style="thin">
            <color indexed="64"/>
          </top>
          <bottom style="thin">
            <color indexed="64"/>
          </bottom>
        </border>
      </ndxf>
    </rcc>
    <rfmt sheetId="12" sqref="G2" start="0" length="0">
      <dxf>
        <font>
          <b/>
          <sz val="10"/>
          <color indexed="64"/>
          <name val="Times New Roman"/>
          <scheme val="none"/>
        </font>
        <numFmt numFmtId="4" formatCode="#,##0.00"/>
      </dxf>
    </rfmt>
  </rrc>
  <rrc rId="43065" sId="12" ref="A2:XFD2" action="deleteRow">
    <rfmt sheetId="12" xfDxf="1" sqref="A2:XFD2" start="0" length="0"/>
    <rcc rId="0" sId="12" dxf="1" numFmtId="19">
      <nc r="A2">
        <v>42040</v>
      </nc>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cc rId="0" sId="12" dxf="1">
      <nc r="B2">
        <v>14091</v>
      </nc>
      <ndxf>
        <font>
          <sz val="9"/>
          <color indexed="64"/>
          <name val="Arial"/>
          <scheme val="none"/>
        </font>
        <alignment vertical="top" wrapText="1" readingOrder="0"/>
        <border outline="0">
          <left style="thin">
            <color indexed="64"/>
          </left>
          <right style="thin">
            <color indexed="64"/>
          </right>
          <top style="thin">
            <color indexed="64"/>
          </top>
          <bottom style="thin">
            <color indexed="64"/>
          </bottom>
        </border>
      </ndxf>
    </rcc>
    <rcc rId="0" sId="12" dxf="1">
      <nc r="C2" t="inlineStr">
        <is>
          <r>
            <t xml:space="preserve">GABRIEL ANTONIO DOMINGUEZ RAMIREZ. </t>
          </r>
          <r>
            <rPr>
              <sz val="9"/>
              <color indexed="64"/>
              <rFont val="Arial"/>
              <family val="2"/>
            </rPr>
            <t>Pago viaticos al Asesor de la Dirección Ejecutiva, viajará a La Herradura, Prov. Santiago a dar seguimiento al Proyecto de investigación "Obtención de líneas puras de arroz por cultivo de anteras de F1 como alternativas p/el mejoramiento genético", UNISA 019/08/CM, en fecha 6 de febrero s/solicitud y doc. anexa.</t>
          </r>
        </is>
      </nc>
      <n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fmt sheetId="12" sqref="D2" start="0" length="0">
      <dxf>
        <font>
          <sz val="9"/>
          <color indexed="64"/>
          <name val="Arial"/>
          <scheme val="none"/>
        </font>
        <numFmt numFmtId="166" formatCode="_-* #,##0.00\ _p_t_a_-;\-* #,##0.00\ _p_t_a_-;_-* &quot;-&quot;??\ _p_t_a_-;_-@_-"/>
        <border outline="0">
          <left style="thin">
            <color indexed="64"/>
          </left>
          <right style="thin">
            <color indexed="64"/>
          </right>
          <top style="thin">
            <color indexed="64"/>
          </top>
          <bottom style="thin">
            <color indexed="64"/>
          </bottom>
        </border>
      </dxf>
    </rfmt>
    <rcc rId="0" sId="12" dxf="1" numFmtId="34">
      <nc r="E2">
        <v>1800</v>
      </nc>
      <ndxf>
        <font>
          <sz val="9"/>
          <color auto="1"/>
          <name val="Arial"/>
          <scheme val="none"/>
        </font>
        <numFmt numFmtId="166" formatCode="_-* #,##0.00\ _p_t_a_-;\-* #,##0.00\ _p_t_a_-;_-* &quot;-&quot;??\ _p_t_a_-;_-@_-"/>
        <alignment horizontal="center" vertical="top" readingOrder="0"/>
        <border outline="0">
          <left style="thin">
            <color indexed="64"/>
          </left>
          <right style="thin">
            <color indexed="64"/>
          </right>
          <top style="thin">
            <color indexed="64"/>
          </top>
          <bottom style="thin">
            <color indexed="64"/>
          </bottom>
        </border>
      </ndxf>
    </rcc>
  </rrc>
  <rrc rId="43066" sId="12" ref="A2:XFD2" action="deleteRow">
    <rfmt sheetId="12" xfDxf="1" sqref="A2:XFD2" start="0" length="0"/>
    <rcc rId="0" sId="12" dxf="1" numFmtId="19">
      <nc r="A2">
        <v>42044</v>
      </nc>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cc rId="0" sId="12" dxf="1">
      <nc r="B2">
        <v>14099</v>
      </nc>
      <n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ndxf>
    </rcc>
    <rcc rId="0" sId="12" dxf="1">
      <nc r="C2" t="inlineStr">
        <is>
          <r>
            <t>HENRY ALBERTO GUERRERO PICHARDO,</t>
          </r>
          <r>
            <rPr>
              <sz val="9"/>
              <color indexed="64"/>
              <rFont val="Arial"/>
              <family val="2"/>
            </rPr>
            <t xml:space="preserve"> Enc. de Agricultura Competitiva, p/cubrir gastos logísticos, servicios a facilitadores y coordinadores en la “Socialización de Conocimientos e Intercambios de Experiencias en el Cultivo del Café” a realizarse el 19 de febrero /15, en el municipios de El Cercado y Hondo Valle, San Juan de la Maguana</t>
          </r>
        </is>
      </nc>
      <n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fmt sheetId="12" sqref="D2" start="0" length="0">
      <dxf>
        <font>
          <sz val="9"/>
          <color indexed="64"/>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0" sId="12" dxf="1" numFmtId="34">
      <nc r="E2">
        <v>68146</v>
      </nc>
      <ndxf>
        <font>
          <sz val="9"/>
          <color auto="1"/>
          <name val="Arial"/>
          <scheme val="none"/>
        </font>
        <numFmt numFmtId="166" formatCode="_-* #,##0.00\ _p_t_a_-;\-* #,##0.00\ _p_t_a_-;_-* &quot;-&quot;??\ _p_t_a_-;_-@_-"/>
        <alignment horizontal="center" vertical="top" readingOrder="0"/>
        <border outline="0">
          <left style="thin">
            <color indexed="64"/>
          </left>
          <right style="thin">
            <color indexed="64"/>
          </right>
          <top style="thin">
            <color indexed="64"/>
          </top>
          <bottom style="thin">
            <color indexed="64"/>
          </bottom>
        </border>
      </ndxf>
    </rcc>
    <rfmt sheetId="12" sqref="G2" start="0" length="0">
      <dxf>
        <numFmt numFmtId="4" formatCode="#,##0.00"/>
      </dxf>
    </rfmt>
  </rrc>
  <rrc rId="43067" sId="12" ref="A2:XFD2" action="deleteRow">
    <rfmt sheetId="12" xfDxf="1" sqref="A2:XFD2" start="0" length="0"/>
    <rcc rId="0" sId="12" dxf="1" numFmtId="19">
      <nc r="A2">
        <v>42047</v>
      </nc>
      <ndxf>
        <font>
          <sz val="9"/>
          <color theme="1"/>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0" sId="12" dxf="1">
      <nc r="B2">
        <v>14105</v>
      </nc>
      <ndxf>
        <font>
          <sz val="9"/>
          <color theme="1"/>
          <name val="Arial"/>
          <scheme val="none"/>
        </font>
        <fill>
          <patternFill patternType="solid">
            <bgColor theme="0"/>
          </patternFill>
        </fill>
        <border outline="0">
          <left style="thin">
            <color indexed="64"/>
          </left>
          <right style="thin">
            <color indexed="64"/>
          </right>
          <top style="thin">
            <color indexed="64"/>
          </top>
          <bottom style="thin">
            <color indexed="64"/>
          </bottom>
        </border>
      </ndxf>
    </rcc>
    <rcc rId="0" sId="12" dxf="1">
      <nc r="C2" t="inlineStr">
        <is>
          <r>
            <t>HERNY ALBERTO GUERRERO P.,</t>
          </r>
          <r>
            <rPr>
              <sz val="9"/>
              <color indexed="8"/>
              <rFont val="Arial"/>
              <family val="2"/>
            </rPr>
            <t>Viáticos al Encargado División Agricultura Competitiva,  viajara a Hondo Valle, Provincia, San Juan de la Maguana a coordinar montaje y el desarrollo de la “Socialización de conocimientos e intercambios de experiencias manejo de cultivo y prevención y control de la Roya en el cultivo del Café”, en fecha del 18 al 20 de febrero del 2015</t>
          </r>
        </is>
      </nc>
      <ndxf>
        <font>
          <b/>
          <sz val="9"/>
          <color theme="1"/>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fmt sheetId="12" sqref="D2" start="0" length="0">
      <dxf>
        <font>
          <sz val="9"/>
          <color theme="1"/>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0" sId="12" dxf="1" numFmtId="34">
      <nc r="E2">
        <v>14530</v>
      </nc>
      <ndxf>
        <font>
          <sz val="9"/>
          <color auto="1"/>
          <name val="Arial"/>
          <scheme val="none"/>
        </font>
        <numFmt numFmtId="166" formatCode="_-* #,##0.00\ _p_t_a_-;\-* #,##0.00\ _p_t_a_-;_-* &quot;-&quot;??\ _p_t_a_-;_-@_-"/>
        <alignment horizontal="center" vertical="top" readingOrder="0"/>
        <border outline="0">
          <left style="thin">
            <color indexed="64"/>
          </left>
          <right style="thin">
            <color indexed="64"/>
          </right>
          <top style="thin">
            <color indexed="64"/>
          </top>
          <bottom style="thin">
            <color indexed="64"/>
          </bottom>
        </border>
      </ndxf>
    </rcc>
  </rrc>
  <rrc rId="43068" sId="12" ref="A2:XFD2" action="deleteRow">
    <rfmt sheetId="12" xfDxf="1" sqref="A2:XFD2" start="0" length="0"/>
    <rcc rId="0" sId="12" dxf="1" numFmtId="19">
      <nc r="A2">
        <v>42047</v>
      </nc>
      <ndxf>
        <font>
          <sz val="9"/>
          <color theme="1"/>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0" sId="12" dxf="1">
      <nc r="B2">
        <v>14106</v>
      </nc>
      <ndxf>
        <font>
          <sz val="9"/>
          <color theme="1"/>
          <name val="Arial"/>
          <scheme val="none"/>
        </font>
        <fill>
          <patternFill patternType="solid">
            <bgColor theme="0"/>
          </patternFill>
        </fill>
        <border outline="0">
          <left style="thin">
            <color indexed="64"/>
          </left>
          <right style="thin">
            <color indexed="64"/>
          </right>
          <top style="thin">
            <color indexed="64"/>
          </top>
          <bottom style="thin">
            <color indexed="64"/>
          </bottom>
        </border>
      </ndxf>
    </rcc>
    <rcc rId="0" sId="12" dxf="1">
      <nc r="C2" t="inlineStr">
        <is>
          <r>
            <t xml:space="preserve"> JOSÉ ANTONIO NOVA</t>
          </r>
          <r>
            <rPr>
              <sz val="9"/>
              <color indexed="8"/>
              <rFont val="Arial"/>
              <family val="2"/>
            </rPr>
            <t>,Viáticos al Encargado de DIPMARENA, viajara a Hondo Valle, Provincia, San Juan de la Maguana a coordinar montaje y el desarrollo de la “Socialización de conocimientos e intercambios de experiencias manejo de cultivo y prevención y control de la Roya en el cultivo del Café”, en fecha del 18 al 20 de febrero del 2015</t>
          </r>
        </is>
      </nc>
      <ndxf>
        <font>
          <b/>
          <sz val="9"/>
          <color theme="1"/>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fmt sheetId="12" sqref="D2" start="0" length="0">
      <dxf>
        <font>
          <sz val="9"/>
          <color theme="1"/>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0" sId="12" dxf="1" numFmtId="34">
      <nc r="E2">
        <v>9400</v>
      </nc>
      <ndxf>
        <font>
          <sz val="9"/>
          <color auto="1"/>
          <name val="Arial"/>
          <scheme val="none"/>
        </font>
        <numFmt numFmtId="166" formatCode="_-* #,##0.00\ _p_t_a_-;\-* #,##0.00\ _p_t_a_-;_-* &quot;-&quot;??\ _p_t_a_-;_-@_-"/>
        <alignment horizontal="center" vertical="top" readingOrder="0"/>
        <border outline="0">
          <left style="thin">
            <color indexed="64"/>
          </left>
          <right style="thin">
            <color indexed="64"/>
          </right>
          <top style="thin">
            <color indexed="64"/>
          </top>
          <bottom style="thin">
            <color indexed="64"/>
          </bottom>
        </border>
      </ndxf>
    </rcc>
  </rrc>
  <rrc rId="43069" sId="12" ref="A2:XFD2" action="deleteRow">
    <rfmt sheetId="12" xfDxf="1" sqref="A2:XFD2" start="0" length="0"/>
    <rcc rId="0" sId="12" dxf="1" numFmtId="19">
      <nc r="A2">
        <v>42048</v>
      </nc>
      <n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0" sId="12" dxf="1">
      <nc r="B2">
        <v>14111</v>
      </nc>
      <n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ndxf>
    </rcc>
    <rcc rId="0" sId="12" dxf="1">
      <nc r="C2" t="inlineStr">
        <is>
          <r>
            <rPr>
              <b/>
              <sz val="9"/>
              <color indexed="64"/>
              <rFont val="Arial"/>
              <family val="2"/>
            </rPr>
            <t>JOSE DE LOS ANGELES CEPEDA,</t>
          </r>
          <r>
            <rPr>
              <sz val="9"/>
              <color indexed="64"/>
              <rFont val="Arial"/>
              <family val="2"/>
            </rPr>
            <t xml:space="preserve"> Pago viáticos al Encargado de la División Ciencias Modernas, a Jima Arriba, La Vega, para dar seguimiento y supervisión a parcela demostrativa en proyecto del IICA “Sistema Intensivo del cultivo arrocero para la disminución del vaneamiento y aumento de sus competitividad en la RD” IICA/004-12/CM, en fecha 18 de febrero del 2015, s/solicitud y documentación anexa.</t>
          </r>
        </is>
      </nc>
      <ndxf>
        <font>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fmt sheetId="12" sqref="D2" start="0" length="0">
      <dxf>
        <font>
          <b/>
          <sz val="9"/>
          <color indexed="64"/>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0" sId="12" dxf="1" numFmtId="34">
      <nc r="E2">
        <v>4130</v>
      </nc>
      <ndxf>
        <font>
          <sz val="9"/>
          <color auto="1"/>
          <name val="Arial"/>
          <scheme val="none"/>
        </font>
        <numFmt numFmtId="166" formatCode="_-* #,##0.00\ _p_t_a_-;\-* #,##0.00\ _p_t_a_-;_-* &quot;-&quot;??\ _p_t_a_-;_-@_-"/>
        <fill>
          <patternFill patternType="solid">
            <bgColor theme="0"/>
          </patternFill>
        </fill>
        <alignment horizontal="center" vertical="top" readingOrder="0"/>
        <border outline="0">
          <left style="thin">
            <color indexed="64"/>
          </left>
          <right style="thin">
            <color indexed="64"/>
          </right>
          <top style="thin">
            <color indexed="64"/>
          </top>
          <bottom style="thin">
            <color indexed="64"/>
          </bottom>
        </border>
      </ndxf>
    </rcc>
  </rrc>
  <rrc rId="43070" sId="12" ref="A2:XFD2" action="deleteRow">
    <rfmt sheetId="12" xfDxf="1" sqref="A2:XFD2" start="0" length="0"/>
    <rcc rId="0" sId="12" dxf="1" numFmtId="19">
      <nc r="A2">
        <v>42051</v>
      </nc>
      <n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0" sId="12" dxf="1">
      <nc r="B2">
        <v>14114</v>
      </nc>
      <n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ndxf>
    </rcc>
    <rcc rId="0" sId="12" dxf="1">
      <nc r="C2" t="inlineStr">
        <is>
          <r>
            <rPr>
              <b/>
              <sz val="9"/>
              <color indexed="64"/>
              <rFont val="Arial"/>
              <family val="2"/>
            </rPr>
            <t>VICTOR ENRIQUE PAYANO RIVERA</t>
          </r>
          <r>
            <rPr>
              <sz val="9"/>
              <color indexed="64"/>
              <rFont val="Arial"/>
              <family val="2"/>
            </rPr>
            <t>, el cual viajará a La Descubierta, Provincia Independencia, a coordinar curso de “Crianza de Ovinos y Caprinos”, en fecha del 19 al 21 de febrero 2015 s/ solicitud y documentación anexas.</t>
          </r>
        </is>
      </nc>
      <ndxf>
        <font>
          <sz val="9"/>
          <color indexed="64"/>
          <name val="Arial"/>
          <scheme val="none"/>
        </font>
        <fill>
          <patternFill patternType="solid">
            <bgColor theme="0"/>
          </patternFill>
        </fill>
        <alignment horizontal="left" vertical="top" wrapText="1" readingOrder="0"/>
        <border outline="0">
          <left style="thin">
            <color indexed="64"/>
          </left>
          <right style="thin">
            <color indexed="64"/>
          </right>
          <top style="thin">
            <color indexed="64"/>
          </top>
          <bottom style="thin">
            <color indexed="64"/>
          </bottom>
        </border>
      </ndxf>
    </rcc>
    <rfmt sheetId="12" sqref="D2" start="0" length="0">
      <dxf>
        <font>
          <b/>
          <sz val="9"/>
          <color indexed="64"/>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0" sId="12" dxf="1" numFmtId="34">
      <nc r="E2">
        <v>9400</v>
      </nc>
      <ndxf>
        <font>
          <sz val="9"/>
          <color auto="1"/>
          <name val="Arial"/>
          <scheme val="none"/>
        </font>
        <numFmt numFmtId="166" formatCode="_-* #,##0.00\ _p_t_a_-;\-* #,##0.00\ _p_t_a_-;_-* &quot;-&quot;??\ _p_t_a_-;_-@_-"/>
        <fill>
          <patternFill patternType="solid">
            <bgColor theme="0"/>
          </patternFill>
        </fill>
        <alignment horizontal="center" vertical="top" readingOrder="0"/>
        <border outline="0">
          <left style="thin">
            <color indexed="64"/>
          </left>
          <right style="thin">
            <color indexed="64"/>
          </right>
          <top style="thin">
            <color indexed="64"/>
          </top>
          <bottom style="thin">
            <color indexed="64"/>
          </bottom>
        </border>
      </ndxf>
    </rcc>
  </rrc>
  <rrc rId="43071" sId="12" ref="A2:XFD2" action="deleteRow">
    <rfmt sheetId="12" xfDxf="1" sqref="A2:XFD2" start="0" length="0"/>
    <rcc rId="0" sId="12" dxf="1" numFmtId="19">
      <nc r="A2">
        <v>42051</v>
      </nc>
      <n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0" sId="12" dxf="1">
      <nc r="B2">
        <v>14115</v>
      </nc>
      <n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ndxf>
    </rcc>
    <rcc rId="0" sId="12" dxf="1">
      <nc r="C2" t="inlineStr">
        <is>
          <r>
            <rPr>
              <b/>
              <sz val="9"/>
              <color indexed="64"/>
              <rFont val="Arial"/>
              <family val="2"/>
            </rPr>
            <t>CESAR AUGUSTO MONTERO RAMIREZ</t>
          </r>
          <r>
            <rPr>
              <sz val="9"/>
              <color indexed="64"/>
              <rFont val="Arial"/>
              <family val="2"/>
            </rPr>
            <t>,  el cual viajará a La Descubierta, Provincia Independencia, a coordinar curso de “Crianza de Ovinos y Caprinos”, en fecha del 19 al 21 de febrero 2015 s/ solicitud y documentación anexas.</t>
          </r>
        </is>
      </nc>
      <ndxf>
        <font>
          <sz val="9"/>
          <color indexed="64"/>
          <name val="Arial"/>
          <scheme val="none"/>
        </font>
        <fill>
          <patternFill patternType="solid">
            <bgColor theme="0"/>
          </patternFill>
        </fill>
        <alignment horizontal="left" vertical="top" wrapText="1" readingOrder="0"/>
        <border outline="0">
          <left style="thin">
            <color indexed="64"/>
          </left>
          <right style="thin">
            <color indexed="64"/>
          </right>
          <top style="thin">
            <color indexed="64"/>
          </top>
          <bottom style="thin">
            <color indexed="64"/>
          </bottom>
        </border>
      </ndxf>
    </rcc>
    <rfmt sheetId="12" sqref="D2" start="0" length="0">
      <dxf>
        <font>
          <b/>
          <sz val="9"/>
          <color indexed="64"/>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0" sId="12" dxf="1" numFmtId="34">
      <nc r="E2">
        <v>13600</v>
      </nc>
      <ndxf>
        <font>
          <sz val="9"/>
          <color auto="1"/>
          <name val="Arial"/>
          <scheme val="none"/>
        </font>
        <numFmt numFmtId="166" formatCode="_-* #,##0.00\ _p_t_a_-;\-* #,##0.00\ _p_t_a_-;_-* &quot;-&quot;??\ _p_t_a_-;_-@_-"/>
        <fill>
          <patternFill patternType="solid">
            <bgColor theme="0"/>
          </patternFill>
        </fill>
        <alignment horizontal="center" vertical="top" readingOrder="0"/>
        <border outline="0">
          <left style="thin">
            <color indexed="64"/>
          </left>
          <right style="thin">
            <color indexed="64"/>
          </right>
          <top style="thin">
            <color indexed="64"/>
          </top>
          <bottom style="thin">
            <color indexed="64"/>
          </bottom>
        </border>
      </ndxf>
    </rcc>
  </rrc>
  <rrc rId="43072" sId="12" ref="A2:XFD2" action="deleteRow">
    <rfmt sheetId="12" xfDxf="1" sqref="A2:XFD2" start="0" length="0"/>
    <rcc rId="0" sId="12" dxf="1" numFmtId="19">
      <nc r="A2">
        <v>42052</v>
      </nc>
      <n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0" sId="12" dxf="1">
      <nc r="B2">
        <v>14116</v>
      </nc>
      <n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ndxf>
    </rcc>
    <rcc rId="0" sId="12" dxf="1">
      <nc r="C2" t="inlineStr">
        <is>
          <r>
            <rPr>
              <b/>
              <sz val="9"/>
              <color indexed="64"/>
              <rFont val="Arial"/>
              <family val="2"/>
            </rPr>
            <t>CESAR AUGUSTO MONTERO RAMIREZ</t>
          </r>
          <r>
            <rPr>
              <sz val="9"/>
              <color indexed="64"/>
              <rFont val="Arial"/>
              <family val="2"/>
            </rPr>
            <t>, Encargado  Producción Animal, por concepto avance 1er. Desembolso 50% del presupuesto al  Encargado  Producción Animal, para cubrir gastos logísticos (almuerzo, refrigerios, material gastable, combustible) y pago servicios a facilitadores para la realización de curso “Producción y Manejo de Ovinos y Caprinos”, en las Provincias Independencia y Bahoruco en fecha del 21 de febrero al 14 de marzo 2015 según solicitud y documentación anexas.</t>
          </r>
          <r>
            <rPr>
              <b/>
              <sz val="9"/>
              <color indexed="64"/>
              <rFont val="Arial"/>
              <family val="2"/>
            </rPr>
            <t xml:space="preserve">                                   </t>
          </r>
        </is>
      </nc>
      <ndxf>
        <font>
          <sz val="9"/>
          <color indexed="64"/>
          <name val="Arial"/>
          <scheme val="none"/>
        </font>
        <alignment vertical="top" wrapText="1" readingOrder="0"/>
      </ndxf>
    </rcc>
    <rfmt sheetId="12" sqref="D2" start="0" length="0">
      <dxf>
        <font>
          <b/>
          <sz val="9"/>
          <color indexed="64"/>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0" sId="12" dxf="1" numFmtId="34">
      <nc r="E2">
        <v>124646</v>
      </nc>
      <ndxf>
        <font>
          <sz val="9"/>
          <color auto="1"/>
          <name val="Arial"/>
          <scheme val="none"/>
        </font>
        <numFmt numFmtId="166" formatCode="_-* #,##0.00\ _p_t_a_-;\-* #,##0.00\ _p_t_a_-;_-* &quot;-&quot;??\ _p_t_a_-;_-@_-"/>
        <fill>
          <patternFill patternType="solid">
            <bgColor theme="0"/>
          </patternFill>
        </fill>
        <alignment horizontal="center" vertical="top" readingOrder="0"/>
        <border outline="0">
          <left style="thin">
            <color indexed="64"/>
          </left>
          <right style="thin">
            <color indexed="64"/>
          </right>
          <top style="thin">
            <color indexed="64"/>
          </top>
          <bottom style="thin">
            <color indexed="64"/>
          </bottom>
        </border>
      </ndxf>
    </rcc>
  </rrc>
  <rrc rId="43073" sId="12" ref="A2:XFD2" action="deleteRow">
    <rfmt sheetId="12" xfDxf="1" sqref="A2:XFD2" start="0" length="0"/>
    <rcc rId="0" sId="12" dxf="1" numFmtId="19">
      <nc r="A2">
        <v>42052</v>
      </nc>
      <n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0" sId="12" dxf="1">
      <nc r="B2">
        <v>14118</v>
      </nc>
      <n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ndxf>
    </rcc>
    <rcc rId="0" sId="12" dxf="1">
      <nc r="C2" t="inlineStr">
        <is>
          <r>
            <rPr>
              <b/>
              <sz val="9"/>
              <color indexed="64"/>
              <rFont val="Arial"/>
              <family val="2"/>
            </rPr>
            <t>JOSE NOVA,</t>
          </r>
          <r>
            <rPr>
              <sz val="9"/>
              <color indexed="64"/>
              <rFont val="Arial"/>
              <family val="2"/>
            </rPr>
            <t>el cual viajará a El Cercado, Provincia San Juan de la Maguana, a coordinar el montaje y desarrollo de las actividades del curso-taller “Empoderamiento Social” transferencia tecnológica para la producción sostenible y la conservación de los recursos naturales en las comunidades rurales, en fecha del 20 al 22  de febrero del 2015,  s/ solicitud y documentación anexa.</t>
          </r>
        </is>
      </nc>
      <ndxf>
        <font>
          <sz val="9"/>
          <color indexed="64"/>
          <name val="Arial"/>
          <scheme val="none"/>
        </font>
        <fill>
          <patternFill patternType="solid">
            <bgColor theme="0"/>
          </patternFill>
        </fill>
        <alignment horizontal="left" vertical="top" wrapText="1" readingOrder="0"/>
        <border outline="0">
          <left style="thin">
            <color indexed="64"/>
          </left>
          <right style="thin">
            <color indexed="64"/>
          </right>
          <top style="thin">
            <color indexed="64"/>
          </top>
          <bottom style="thin">
            <color indexed="64"/>
          </bottom>
        </border>
      </ndxf>
    </rcc>
    <rfmt sheetId="12" sqref="D2" start="0" length="0">
      <dxf>
        <font>
          <b/>
          <sz val="9"/>
          <color indexed="64"/>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0" sId="12" dxf="1" numFmtId="34">
      <nc r="E2">
        <v>11730</v>
      </nc>
      <ndxf>
        <font>
          <sz val="9"/>
          <color auto="1"/>
          <name val="Arial"/>
          <scheme val="none"/>
        </font>
        <numFmt numFmtId="166" formatCode="_-* #,##0.00\ _p_t_a_-;\-* #,##0.00\ _p_t_a_-;_-* &quot;-&quot;??\ _p_t_a_-;_-@_-"/>
        <fill>
          <patternFill patternType="solid">
            <bgColor theme="0"/>
          </patternFill>
        </fill>
        <alignment horizontal="center" vertical="top" readingOrder="0"/>
        <border outline="0">
          <left style="thin">
            <color indexed="64"/>
          </left>
          <right style="thin">
            <color indexed="64"/>
          </right>
          <top style="thin">
            <color indexed="64"/>
          </top>
          <bottom style="thin">
            <color indexed="64"/>
          </bottom>
        </border>
      </ndxf>
    </rcc>
  </rrc>
  <rrc rId="43074" sId="12" ref="A2:XFD2" action="deleteRow">
    <rfmt sheetId="12" xfDxf="1" sqref="A2:XFD2" start="0" length="0"/>
    <rcc rId="0" sId="12" dxf="1" numFmtId="19">
      <nc r="A2">
        <v>42052</v>
      </nc>
      <n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0" sId="12" dxf="1">
      <nc r="B2">
        <v>14119</v>
      </nc>
      <n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ndxf>
    </rcc>
    <rcc rId="0" sId="12" dxf="1">
      <nc r="C2" t="inlineStr">
        <is>
          <r>
            <rPr>
              <b/>
              <sz val="9"/>
              <color indexed="64"/>
              <rFont val="Arial"/>
              <family val="2"/>
            </rPr>
            <t>MALDANE CUELLO,</t>
          </r>
          <r>
            <rPr>
              <sz val="9"/>
              <color indexed="64"/>
              <rFont val="Arial"/>
              <family val="2"/>
            </rPr>
            <t>el cual viajará a El Cercado, Provincia San Juan de la Maguana, a coordinar el montaje y desarrollo de las actividades del curso-taller “Empoderamiento Social” transferencia tecnológica para la producción sostenible y la conservación de los recursos naturales en las comunidades rurales, en fecha del 20 al 22  de febrero del 2015,  s/ solicitud y documentación anexa.</t>
          </r>
        </is>
      </nc>
      <ndxf>
        <font>
          <sz val="9"/>
          <color indexed="64"/>
          <name val="Arial"/>
          <scheme val="none"/>
        </font>
        <fill>
          <patternFill patternType="solid">
            <bgColor theme="0"/>
          </patternFill>
        </fill>
        <alignment horizontal="left" vertical="top" wrapText="1" readingOrder="0"/>
        <border outline="0">
          <left style="thin">
            <color indexed="64"/>
          </left>
          <right style="thin">
            <color indexed="64"/>
          </right>
          <top style="thin">
            <color indexed="64"/>
          </top>
          <bottom style="thin">
            <color indexed="64"/>
          </bottom>
        </border>
      </ndxf>
    </rcc>
    <rfmt sheetId="12" sqref="D2" start="0" length="0">
      <dxf>
        <font>
          <sz val="9"/>
          <color indexed="64"/>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0" sId="12" dxf="1" numFmtId="34">
      <nc r="E2">
        <v>7600</v>
      </nc>
      <ndxf>
        <font>
          <sz val="9"/>
          <color auto="1"/>
          <name val="Arial"/>
          <scheme val="none"/>
        </font>
        <numFmt numFmtId="166" formatCode="_-* #,##0.00\ _p_t_a_-;\-* #,##0.00\ _p_t_a_-;_-* &quot;-&quot;??\ _p_t_a_-;_-@_-"/>
        <fill>
          <patternFill patternType="solid">
            <bgColor theme="0"/>
          </patternFill>
        </fill>
        <alignment horizontal="center" vertical="top" readingOrder="0"/>
        <border outline="0">
          <left style="thin">
            <color indexed="64"/>
          </left>
          <right style="thin">
            <color indexed="64"/>
          </right>
          <top style="thin">
            <color indexed="64"/>
          </top>
          <bottom style="thin">
            <color indexed="64"/>
          </bottom>
        </border>
      </ndxf>
    </rcc>
  </rrc>
  <rrc rId="43075" sId="12" ref="A2:XFD2" action="deleteRow">
    <rfmt sheetId="12" xfDxf="1" sqref="A2:XFD2" start="0" length="0"/>
    <rfmt sheetId="12" sqref="A2" start="0" length="0">
      <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dxf>
    </rfmt>
    <rcc rId="0" sId="12" dxf="1">
      <nc r="B2">
        <v>14120</v>
      </nc>
      <ndxf>
        <font>
          <sz val="9"/>
          <color indexed="64"/>
          <name val="Arial"/>
          <scheme val="none"/>
        </font>
        <alignment vertical="top" wrapText="1" readingOrder="0"/>
        <border outline="0">
          <left style="thin">
            <color indexed="64"/>
          </left>
          <right style="thin">
            <color indexed="64"/>
          </right>
          <top style="thin">
            <color indexed="64"/>
          </top>
          <bottom style="thin">
            <color indexed="64"/>
          </bottom>
        </border>
      </ndxf>
    </rcc>
    <rcc rId="0" sId="12" dxf="1">
      <nc r="C2" t="inlineStr">
        <is>
          <r>
            <t xml:space="preserve">JOSE ANTONIO NOVA VASQUEZ. </t>
          </r>
          <r>
            <rPr>
              <sz val="9"/>
              <color indexed="64"/>
              <rFont val="Arial"/>
              <family val="2"/>
            </rPr>
            <t>Pago viaticos viaje a El Cercado, Prov. San Juan de la Maguana, a coordinador el montaje y desarrollo del curso sobre "Producción y manejo postcosecha de yuca valencia" a cargo Lic. Juan Valdez, p/capacitacion de los beneficiarios del proyecto Transparencia Tecnológica p/la agricultura sostenible y conservación de los Recursos Naturales es en comunidades rurales, en fecha del 11 al 14 de febreri/15</t>
          </r>
        </is>
      </nc>
      <n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fmt sheetId="12" sqref="D2" start="0" length="0">
      <dxf>
        <font>
          <sz val="9"/>
          <color indexed="64"/>
          <name val="Arial"/>
          <scheme val="none"/>
        </font>
        <numFmt numFmtId="166" formatCode="_-* #,##0.00\ _p_t_a_-;\-* #,##0.00\ _p_t_a_-;_-* &quot;-&quot;??\ _p_t_a_-;_-@_-"/>
        <border outline="0">
          <left style="thin">
            <color indexed="64"/>
          </left>
          <right style="thin">
            <color indexed="64"/>
          </right>
          <top style="thin">
            <color indexed="64"/>
          </top>
          <bottom style="thin">
            <color indexed="64"/>
          </bottom>
        </border>
      </dxf>
    </rfmt>
    <rcc rId="0" sId="12" dxf="1" numFmtId="34">
      <nc r="E2">
        <v>17230</v>
      </nc>
      <ndxf>
        <font>
          <sz val="9"/>
          <color auto="1"/>
          <name val="Arial"/>
          <scheme val="none"/>
        </font>
        <numFmt numFmtId="166" formatCode="_-* #,##0.00\ _p_t_a_-;\-* #,##0.00\ _p_t_a_-;_-* &quot;-&quot;??\ _p_t_a_-;_-@_-"/>
        <alignment horizontal="center" vertical="top" readingOrder="0"/>
        <border outline="0">
          <left style="thin">
            <color indexed="64"/>
          </left>
          <right style="thin">
            <color indexed="64"/>
          </right>
          <top style="thin">
            <color indexed="64"/>
          </top>
          <bottom style="thin">
            <color indexed="64"/>
          </bottom>
        </border>
      </ndxf>
    </rcc>
  </rrc>
  <rrc rId="43076" sId="12" ref="A2:XFD2" action="deleteRow">
    <rfmt sheetId="12" xfDxf="1" sqref="A2:XFD2" start="0" length="0"/>
    <rcc rId="0" sId="12" dxf="1" numFmtId="19">
      <nc r="A2">
        <v>42052</v>
      </nc>
      <n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0" sId="12" dxf="1">
      <nc r="B2">
        <v>14121</v>
      </nc>
      <n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ndxf>
    </rcc>
    <rcc rId="0" sId="12" dxf="1">
      <nc r="C2" t="inlineStr">
        <is>
          <r>
            <t xml:space="preserve">MALDANE CUELLO, </t>
          </r>
          <r>
            <rPr>
              <sz val="9"/>
              <color indexed="64"/>
              <rFont val="Arial"/>
              <family val="2"/>
            </rPr>
            <t>Cubrir gastos de almuerzos, refrigerios y pago a facilitadores en curso-taller sobre “Empoderamiento  Social Comunitario” para la capacitación de los beneficiarios del proyecto “Transparencia Tecnológica para la Producción Sostenible y Conservación de los Recuros Naturales en comunicades rurales” del Municipio El Cercado, Provincia San Juan de la Maguana, en fecha 21 de febrero 2015, este cheque estará sujeto a liquidación, según documentación anexa</t>
          </r>
        </is>
      </nc>
      <ndxf>
        <font>
          <b/>
          <sz val="9"/>
          <color indexed="64"/>
          <name val="Arial"/>
          <scheme val="none"/>
        </font>
        <fill>
          <patternFill patternType="solid">
            <bgColor theme="0"/>
          </patternFill>
        </fill>
        <alignment horizontal="left" vertical="top" wrapText="1" readingOrder="0"/>
        <border outline="0">
          <left style="thin">
            <color indexed="64"/>
          </left>
          <right style="thin">
            <color indexed="64"/>
          </right>
          <top style="thin">
            <color indexed="64"/>
          </top>
          <bottom style="thin">
            <color indexed="64"/>
          </bottom>
        </border>
      </ndxf>
    </rcc>
    <rfmt sheetId="12" sqref="D2" start="0" length="0">
      <dxf>
        <font>
          <b/>
          <sz val="9"/>
          <color indexed="64"/>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0" sId="12" dxf="1" numFmtId="34">
      <nc r="E2">
        <v>21315</v>
      </nc>
      <ndxf>
        <font>
          <sz val="9"/>
          <color auto="1"/>
          <name val="Arial"/>
          <scheme val="none"/>
        </font>
        <numFmt numFmtId="166" formatCode="_-* #,##0.00\ _p_t_a_-;\-* #,##0.00\ _p_t_a_-;_-* &quot;-&quot;??\ _p_t_a_-;_-@_-"/>
        <fill>
          <patternFill patternType="solid">
            <bgColor theme="0"/>
          </patternFill>
        </fill>
        <alignment horizontal="center" vertical="top" readingOrder="0"/>
        <border outline="0">
          <left style="thin">
            <color indexed="64"/>
          </left>
          <right style="thin">
            <color indexed="64"/>
          </right>
          <top style="thin">
            <color indexed="64"/>
          </top>
          <bottom style="thin">
            <color indexed="64"/>
          </bottom>
        </border>
      </ndxf>
    </rcc>
  </rrc>
  <rrc rId="43077" sId="12" ref="A2:XFD2" action="deleteRow">
    <rfmt sheetId="12" xfDxf="1" sqref="A2:XFD2" start="0" length="0"/>
    <rcc rId="0" sId="12" dxf="1" numFmtId="19">
      <nc r="A2">
        <v>42052</v>
      </nc>
      <n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0" sId="12" dxf="1">
      <nc r="B2">
        <v>14122</v>
      </nc>
      <n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ndxf>
    </rcc>
    <rcc rId="0" sId="12" dxf="1">
      <nc r="C2" t="inlineStr">
        <is>
          <r>
            <rPr>
              <b/>
              <sz val="9"/>
              <color indexed="64"/>
              <rFont val="Arial"/>
              <family val="2"/>
            </rPr>
            <t>Juan Modesto Chávez Vargas</t>
          </r>
          <r>
            <rPr>
              <sz val="9"/>
              <color indexed="64"/>
              <rFont val="Arial"/>
              <family val="2"/>
            </rPr>
            <t>, Director Ejecutivo Interino del CONIAF, Pago viático para viaje a Dajabón para asistir al Encuentro Provincial Iniciativa PAE de Fomento a Compras de Productores Locales y Agricultura Familiar, en fecha 19 de febrero del  2015, según solicitud y documentación anexas</t>
          </r>
        </is>
      </nc>
      <ndxf>
        <font>
          <sz val="9"/>
          <color indexed="64"/>
          <name val="Arial"/>
          <scheme val="none"/>
        </font>
        <fill>
          <patternFill patternType="solid">
            <bgColor theme="0"/>
          </patternFill>
        </fill>
        <alignment horizontal="left" vertical="top" wrapText="1" readingOrder="0"/>
        <border outline="0">
          <left style="thin">
            <color indexed="64"/>
          </left>
          <right style="thin">
            <color indexed="64"/>
          </right>
          <top style="thin">
            <color indexed="64"/>
          </top>
          <bottom style="thin">
            <color indexed="64"/>
          </bottom>
        </border>
      </ndxf>
    </rcc>
    <rfmt sheetId="12" sqref="D2" start="0" length="0">
      <dxf>
        <font>
          <sz val="9"/>
          <color indexed="64"/>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0" sId="12" dxf="1" numFmtId="34">
      <nc r="E2">
        <v>1900</v>
      </nc>
      <ndxf>
        <font>
          <sz val="9"/>
          <color auto="1"/>
          <name val="Arial"/>
          <scheme val="none"/>
        </font>
        <numFmt numFmtId="166" formatCode="_-* #,##0.00\ _p_t_a_-;\-* #,##0.00\ _p_t_a_-;_-* &quot;-&quot;??\ _p_t_a_-;_-@_-"/>
        <fill>
          <patternFill patternType="solid">
            <bgColor theme="0"/>
          </patternFill>
        </fill>
        <alignment horizontal="center" vertical="top" readingOrder="0"/>
        <border outline="0">
          <left style="thin">
            <color indexed="64"/>
          </left>
          <right style="thin">
            <color indexed="64"/>
          </right>
          <top style="thin">
            <color indexed="64"/>
          </top>
          <bottom style="thin">
            <color indexed="64"/>
          </bottom>
        </border>
      </ndxf>
    </rcc>
  </rrc>
  <rrc rId="43078" sId="12" ref="A2:XFD2" action="deleteRow">
    <rfmt sheetId="12" xfDxf="1" sqref="A2:XFD2" start="0" length="0"/>
    <rcc rId="0" sId="12" dxf="1" numFmtId="19">
      <nc r="A2">
        <v>42053</v>
      </nc>
      <n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0" sId="12" dxf="1">
      <nc r="B2">
        <v>14124</v>
      </nc>
      <n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ndxf>
    </rcc>
    <rcc rId="0" sId="12" dxf="1">
      <nc r="C2" t="inlineStr">
        <is>
          <r>
            <rPr>
              <b/>
              <sz val="9"/>
              <color indexed="64"/>
              <rFont val="Arial"/>
              <family val="2"/>
            </rPr>
            <t xml:space="preserve">Angel Fernando Peguero Agramonte, </t>
          </r>
          <r>
            <rPr>
              <sz val="9"/>
              <color indexed="64"/>
              <rFont val="Arial"/>
              <family val="2"/>
            </rPr>
            <t>Mensajero Externo, como chofer, pago viatico para viaje a Dajabón para asistir al Encuentro Provincial Iniciativa PAE de Fomento a Compras de Productores Locales y Agricultura Familiar, en fecha 19 de febrero del  2015, según solicitud y documentación anexas</t>
          </r>
        </is>
      </nc>
      <ndxf>
        <font>
          <sz val="9"/>
          <color indexed="64"/>
          <name val="Arial"/>
          <scheme val="none"/>
        </font>
        <fill>
          <patternFill patternType="solid">
            <bgColor theme="0"/>
          </patternFill>
        </fill>
        <alignment horizontal="left" vertical="top" wrapText="1" readingOrder="0"/>
        <border outline="0">
          <left style="thin">
            <color indexed="64"/>
          </left>
          <right style="thin">
            <color indexed="64"/>
          </right>
          <top style="thin">
            <color indexed="64"/>
          </top>
          <bottom style="thin">
            <color indexed="64"/>
          </bottom>
        </border>
      </ndxf>
    </rcc>
    <rfmt sheetId="12" sqref="D2" start="0" length="0">
      <dxf>
        <font>
          <b/>
          <sz val="9"/>
          <color indexed="64"/>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0" sId="12" dxf="1" numFmtId="34">
      <nc r="E2">
        <v>955</v>
      </nc>
      <ndxf>
        <font>
          <sz val="9"/>
          <color auto="1"/>
          <name val="Arial"/>
          <scheme val="none"/>
        </font>
        <numFmt numFmtId="166" formatCode="_-* #,##0.00\ _p_t_a_-;\-* #,##0.00\ _p_t_a_-;_-* &quot;-&quot;??\ _p_t_a_-;_-@_-"/>
        <fill>
          <patternFill patternType="solid">
            <bgColor theme="0"/>
          </patternFill>
        </fill>
        <alignment horizontal="center" vertical="top" readingOrder="0"/>
        <border outline="0">
          <left style="thin">
            <color indexed="64"/>
          </left>
          <right style="thin">
            <color indexed="64"/>
          </right>
          <top style="thin">
            <color indexed="64"/>
          </top>
          <bottom style="thin">
            <color indexed="64"/>
          </bottom>
        </border>
      </ndxf>
    </rcc>
  </rrc>
  <rrc rId="43079" sId="12" ref="A2:XFD2" action="deleteRow">
    <rfmt sheetId="12" xfDxf="1" sqref="A2:XFD2" start="0" length="0"/>
    <rcc rId="0" sId="12" dxf="1" numFmtId="19">
      <nc r="A2">
        <v>42055</v>
      </nc>
      <n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0" sId="12" dxf="1">
      <nc r="B2">
        <v>14128</v>
      </nc>
      <ndxf>
        <font>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cc rId="0" sId="12" dxf="1">
      <nc r="C2" t="inlineStr">
        <is>
          <r>
            <t xml:space="preserve">MARCOS CESAR JUSTO MAURICIO, </t>
          </r>
          <r>
            <rPr>
              <sz val="9"/>
              <color indexed="64"/>
              <rFont val="Arial"/>
              <family val="2"/>
            </rPr>
            <t>Pago viáticos al Analista de Proyecto de la División Agricultura Competitiva, visitas a fincas para ralizar capacitaciones sobre el cultivo de la chinola, los días 20 y 21 de febrero 2015, en Guerra, Bayaguana y Hato Mayor, según solicitud y documentación anexa.</t>
          </r>
        </is>
      </nc>
      <n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fmt sheetId="12" sqref="D2" start="0" length="0">
      <dxf>
        <font>
          <sz val="9"/>
          <color indexed="64"/>
          <name val="Verdana"/>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0" sId="12" dxf="1" numFmtId="34">
      <nc r="E2">
        <v>5600</v>
      </nc>
      <ndxf>
        <font>
          <sz val="9"/>
          <color auto="1"/>
          <name val="Arial"/>
          <scheme val="none"/>
        </font>
        <numFmt numFmtId="166" formatCode="_-* #,##0.00\ _p_t_a_-;\-* #,##0.00\ _p_t_a_-;_-* &quot;-&quot;??\ _p_t_a_-;_-@_-"/>
        <fill>
          <patternFill patternType="solid">
            <bgColor theme="0"/>
          </patternFill>
        </fill>
        <alignment horizontal="center" vertical="top" readingOrder="0"/>
        <border outline="0">
          <left style="thin">
            <color indexed="64"/>
          </left>
          <right style="thin">
            <color indexed="64"/>
          </right>
          <top style="thin">
            <color indexed="64"/>
          </top>
          <bottom style="thin">
            <color indexed="64"/>
          </bottom>
        </border>
      </ndxf>
    </rcc>
  </rrc>
  <rrc rId="43080" sId="12" ref="A2:XFD2" action="deleteRow">
    <rfmt sheetId="12" xfDxf="1" sqref="A2:XFD2" start="0" length="0"/>
    <rcc rId="0" sId="12" dxf="1" numFmtId="19">
      <nc r="A2">
        <v>42055</v>
      </nc>
      <n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0" sId="12" dxf="1">
      <nc r="B2">
        <v>14129</v>
      </nc>
      <n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cc rId="0" sId="12" dxf="1">
      <nc r="C2" t="inlineStr">
        <is>
          <r>
            <t>JOSE DE LOS ANGELES CEPEDA,</t>
          </r>
          <r>
            <rPr>
              <sz val="9"/>
              <color indexed="64"/>
              <rFont val="Arial"/>
              <family val="2"/>
            </rPr>
            <t xml:space="preserve"> Pago viáticos al Encargado de la División Ciencias Modernas, a Mao, Valverde, a participar en charla de capacitación sobre cultivo de arroz  SICA, en fecha 25 y 26 de febrero del 2015, según solicitud y documentación anexa.</t>
          </r>
        </is>
      </nc>
      <ndxf>
        <font>
          <b/>
          <sz val="9"/>
          <color indexed="64"/>
          <name val="Arial"/>
          <scheme val="none"/>
        </font>
        <fill>
          <patternFill patternType="solid">
            <bgColor theme="0"/>
          </patternFill>
        </fill>
        <alignment horizontal="justify" vertical="top" readingOrder="0"/>
      </ndxf>
    </rcc>
    <rfmt sheetId="12" sqref="D2" start="0" length="0">
      <dxf>
        <font>
          <sz val="9"/>
          <color indexed="64"/>
          <name val="Verdana"/>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0" sId="12" dxf="1" numFmtId="34">
      <nc r="E2">
        <v>9830</v>
      </nc>
      <ndxf>
        <font>
          <b/>
          <sz val="9"/>
          <color auto="1"/>
          <name val="Arial"/>
          <scheme val="none"/>
        </font>
        <numFmt numFmtId="166" formatCode="_-* #,##0.00\ _p_t_a_-;\-* #,##0.00\ _p_t_a_-;_-* &quot;-&quot;??\ _p_t_a_-;_-@_-"/>
        <fill>
          <patternFill patternType="solid">
            <bgColor theme="0"/>
          </patternFill>
        </fill>
        <alignment horizontal="center" vertical="top" readingOrder="0"/>
        <border outline="0">
          <left style="thin">
            <color indexed="64"/>
          </left>
          <right style="thin">
            <color indexed="64"/>
          </right>
          <top style="thin">
            <color indexed="64"/>
          </top>
          <bottom style="thin">
            <color indexed="64"/>
          </bottom>
        </border>
      </ndxf>
    </rcc>
  </rrc>
  <rrc rId="43081" sId="12" ref="A2:XFD2" action="deleteRow">
    <rfmt sheetId="12" xfDxf="1" sqref="A2:XFD2" start="0" length="0"/>
    <rcc rId="0" sId="12" dxf="1" numFmtId="19">
      <nc r="A2">
        <v>42059</v>
      </nc>
      <n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0" sId="12" dxf="1">
      <nc r="B2">
        <v>14132</v>
      </nc>
      <ndxf>
        <font>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cc rId="0" sId="12" dxf="1">
      <nc r="C2" t="inlineStr">
        <is>
          <r>
            <t xml:space="preserve">JUAN MODESTO CHAVEZ VARGAS </t>
          </r>
          <r>
            <rPr>
              <sz val="9"/>
              <color indexed="64"/>
              <rFont val="Arial"/>
              <family val="2"/>
            </rPr>
            <t>viaje a Santiago para dar clausura en “Conferencia de la presentación de los proyectos de la Presidencia de la República y Cómo elaborar buenas propuestas” en fecha 25 de febrero del  2015, según solicitud y documentación anexas</t>
          </r>
        </is>
      </nc>
      <n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fmt sheetId="12" sqref="D2" start="0" length="0">
      <dxf>
        <font>
          <sz val="9"/>
          <color indexed="64"/>
          <name val="Verdana"/>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0" sId="12" dxf="1" numFmtId="34">
      <nc r="E2">
        <v>1900</v>
      </nc>
      <ndxf>
        <font>
          <sz val="9"/>
          <color auto="1"/>
          <name val="Arial"/>
          <scheme val="none"/>
        </font>
        <numFmt numFmtId="166" formatCode="_-* #,##0.00\ _p_t_a_-;\-* #,##0.00\ _p_t_a_-;_-* &quot;-&quot;??\ _p_t_a_-;_-@_-"/>
        <fill>
          <patternFill patternType="solid">
            <bgColor theme="0"/>
          </patternFill>
        </fill>
        <alignment horizontal="center" vertical="top" readingOrder="0"/>
        <border outline="0">
          <left style="thin">
            <color indexed="64"/>
          </left>
          <right style="thin">
            <color indexed="64"/>
          </right>
          <top style="thin">
            <color indexed="64"/>
          </top>
          <bottom style="thin">
            <color indexed="64"/>
          </bottom>
        </border>
      </ndxf>
    </rcc>
  </rrc>
  <rrc rId="43082" sId="12" ref="A2:XFD2" action="deleteRow">
    <rfmt sheetId="12" xfDxf="1" sqref="A2:XFD2" start="0" length="0"/>
    <rcc rId="0" sId="12" dxf="1" numFmtId="19">
      <nc r="A2">
        <v>42059</v>
      </nc>
      <n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0" sId="12" dxf="1">
      <nc r="B2">
        <v>14133</v>
      </nc>
      <ndxf>
        <font>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cc rId="0" sId="12" dxf="1">
      <nc r="C2" t="inlineStr">
        <is>
          <r>
            <t>MARCOS C. JUSTO M.</t>
          </r>
          <r>
            <rPr>
              <sz val="9"/>
              <color indexed="64"/>
              <rFont val="Arial"/>
              <family val="2"/>
            </rPr>
            <t>viaje a Santiago para dar clausura en “Conferencia de la presentación de los proyectos de la Presidencia de la República y Cómo elaborar buenas propuestas” en fecha 25 de febrero del  2015, según solicitud y documentación anexas</t>
          </r>
        </is>
      </nc>
      <n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fmt sheetId="12" sqref="D2" start="0" length="0">
      <dxf>
        <font>
          <sz val="9"/>
          <color indexed="64"/>
          <name val="Verdana"/>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0" sId="12" dxf="1" numFmtId="34">
      <nc r="E2">
        <v>1800</v>
      </nc>
      <ndxf>
        <font>
          <sz val="9"/>
          <color indexed="64"/>
          <name val="Arial"/>
          <scheme val="none"/>
        </font>
        <numFmt numFmtId="166" formatCode="_-* #,##0.00\ _p_t_a_-;\-* #,##0.00\ _p_t_a_-;_-* &quot;-&quot;??\ _p_t_a_-;_-@_-"/>
        <fill>
          <patternFill patternType="solid">
            <bgColor theme="0"/>
          </patternFill>
        </fill>
        <alignment horizontal="center" vertical="top" readingOrder="0"/>
        <border outline="0">
          <left style="thin">
            <color indexed="64"/>
          </left>
          <right style="thin">
            <color indexed="64"/>
          </right>
          <top style="thin">
            <color indexed="64"/>
          </top>
          <bottom style="thin">
            <color indexed="64"/>
          </bottom>
        </border>
      </ndxf>
    </rcc>
  </rrc>
  <rrc rId="43083" sId="12" ref="A2:XFD2" action="deleteRow">
    <rfmt sheetId="12" xfDxf="1" sqref="A2:XFD2" start="0" length="0"/>
    <rcc rId="0" sId="12" dxf="1" numFmtId="19">
      <nc r="A2">
        <v>42059</v>
      </nc>
      <n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0" sId="12" dxf="1">
      <nc r="B2">
        <v>14136</v>
      </nc>
      <ndxf>
        <font>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cc rId="0" sId="12" dxf="1">
      <nc r="C2" t="inlineStr">
        <is>
          <r>
            <t>ANGEL FERNANDO PEGUERO AGRAMONTE.</t>
          </r>
          <r>
            <rPr>
              <sz val="9"/>
              <color indexed="64"/>
              <rFont val="Arial"/>
              <family val="2"/>
            </rPr>
            <t xml:space="preserve"> viaje a Santiago para dar clausura en “Conferencia de la presentación de los proyectos de la Presidencia de la República y Cómo elaborar buenas propuestas” en fecha 25 de febrero del  2015, según solicitud y documentación anexas</t>
          </r>
        </is>
      </nc>
      <n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fmt sheetId="12" sqref="D2" start="0" length="0">
      <dxf>
        <font>
          <sz val="9"/>
          <color indexed="64"/>
          <name val="Verdana"/>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0" sId="12" dxf="1" numFmtId="34">
      <nc r="E2">
        <v>3955</v>
      </nc>
      <ndxf>
        <font>
          <sz val="9"/>
          <color theme="1"/>
          <name val="Arial"/>
          <scheme val="none"/>
        </font>
        <numFmt numFmtId="166" formatCode="_-* #,##0.00\ _p_t_a_-;\-* #,##0.00\ _p_t_a_-;_-* &quot;-&quot;??\ _p_t_a_-;_-@_-"/>
        <fill>
          <patternFill patternType="solid">
            <bgColor theme="0"/>
          </patternFill>
        </fill>
        <alignment horizontal="center" vertical="top" readingOrder="0"/>
        <border outline="0">
          <left style="thin">
            <color indexed="64"/>
          </left>
          <right style="thin">
            <color indexed="64"/>
          </right>
          <top style="thin">
            <color indexed="64"/>
          </top>
          <bottom style="thin">
            <color indexed="64"/>
          </bottom>
        </border>
      </ndxf>
    </rcc>
  </rrc>
  <rrc rId="43084" sId="12" ref="A2:XFD2" action="deleteRow">
    <rfmt sheetId="12" xfDxf="1" sqref="A2:XFD2" start="0" length="0"/>
    <rcc rId="0" sId="12" dxf="1" numFmtId="19">
      <nc r="A2">
        <v>42059</v>
      </nc>
      <n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0" sId="12" dxf="1">
      <nc r="B2">
        <v>14137</v>
      </nc>
      <ndxf>
        <font>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cc rId="0" sId="12" dxf="1">
      <nc r="C2" t="inlineStr">
        <is>
          <r>
            <t xml:space="preserve">JOSE DE LOS ANGELES CEPEDA. </t>
          </r>
          <r>
            <rPr>
              <sz val="9"/>
              <color indexed="64"/>
              <rFont val="Arial"/>
              <family val="2"/>
            </rPr>
            <t>Pago viáticos al Encargado de la División Ciencias Modernas, a San Francisco de Macoris, a participar en acto de “Socialización de Resultados de Investigación en Vaneamiento en Arroz”, en fecha 04 de marzo del 2015, según solicitud y documentación anexa.</t>
          </r>
        </is>
      </nc>
      <n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fmt sheetId="12" sqref="D2" start="0" length="0">
      <dxf>
        <font>
          <sz val="9"/>
          <color indexed="64"/>
          <name val="Verdana"/>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0" sId="12" dxf="1" numFmtId="34">
      <nc r="E2">
        <v>4630</v>
      </nc>
      <ndxf>
        <font>
          <sz val="9"/>
          <color indexed="64"/>
          <name val="Arial"/>
          <scheme val="none"/>
        </font>
        <numFmt numFmtId="166" formatCode="_-* #,##0.00\ _p_t_a_-;\-* #,##0.00\ _p_t_a_-;_-* &quot;-&quot;??\ _p_t_a_-;_-@_-"/>
        <fill>
          <patternFill patternType="solid">
            <bgColor theme="0"/>
          </patternFill>
        </fill>
        <alignment horizontal="center" vertical="top" readingOrder="0"/>
        <border outline="0">
          <left style="thin">
            <color indexed="64"/>
          </left>
          <right style="thin">
            <color indexed="64"/>
          </right>
          <top style="thin">
            <color indexed="64"/>
          </top>
          <bottom style="thin">
            <color indexed="64"/>
          </bottom>
        </border>
      </ndxf>
    </rcc>
  </rrc>
  <rrc rId="43085" sId="12" ref="A2:XFD2" action="deleteRow">
    <rfmt sheetId="12" xfDxf="1" sqref="A2:XFD2" start="0" length="0"/>
    <rcc rId="0" sId="12" dxf="1" numFmtId="19">
      <nc r="A2">
        <v>42059</v>
      </nc>
      <n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0" sId="12" dxf="1">
      <nc r="B2">
        <v>14138</v>
      </nc>
      <ndxf>
        <font>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cc rId="0" sId="12" dxf="1">
      <nc r="C2" t="inlineStr">
        <is>
          <t>JOSE DE LOS ANGELES CEPEDA.cédula No. 001-0913409-8, Encargado de la División Ciencias Modernas, para cubrir  gastos logístico apoyo en la realización de “Socialización de Resultados de Investigación en Vaneamiento en Arroz”, en San Francisco de Macoris, en fecha 11 de marzo del 2015,  según solicitud y documentación anexa. Cheque sujeto a liquidación.</t>
        </is>
      </nc>
      <n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fmt sheetId="12" sqref="D2" start="0" length="0">
      <dxf>
        <font>
          <sz val="9"/>
          <color indexed="64"/>
          <name val="Verdana"/>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0" sId="12" dxf="1" numFmtId="34">
      <nc r="E2">
        <v>92631</v>
      </nc>
      <ndxf>
        <font>
          <sz val="9"/>
          <color indexed="64"/>
          <name val="Arial"/>
          <scheme val="none"/>
        </font>
        <numFmt numFmtId="166" formatCode="_-* #,##0.00\ _p_t_a_-;\-* #,##0.00\ _p_t_a_-;_-* &quot;-&quot;??\ _p_t_a_-;_-@_-"/>
        <fill>
          <patternFill patternType="solid">
            <bgColor theme="0"/>
          </patternFill>
        </fill>
        <alignment horizontal="center" vertical="top" readingOrder="0"/>
        <border outline="0">
          <left style="thin">
            <color indexed="64"/>
          </left>
          <right style="thin">
            <color indexed="64"/>
          </right>
          <top style="thin">
            <color indexed="64"/>
          </top>
          <bottom style="thin">
            <color indexed="64"/>
          </bottom>
        </border>
      </ndxf>
    </rcc>
  </rrc>
  <rrc rId="43086" sId="12" ref="A2:XFD2" action="deleteRow">
    <rfmt sheetId="12" xfDxf="1" sqref="A2:XFD2" start="0" length="0"/>
    <rcc rId="0" sId="12" dxf="1" numFmtId="19">
      <nc r="A2">
        <v>42060</v>
      </nc>
      <n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0" sId="12" dxf="1">
      <nc r="B2">
        <v>14140</v>
      </nc>
      <n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ndxf>
    </rcc>
    <rcc rId="0" sId="12" dxf="1">
      <nc r="C2" t="inlineStr">
        <is>
          <r>
            <t xml:space="preserve">VICTOR ENRIQUE PAYANO RIVERA, </t>
          </r>
          <r>
            <rPr>
              <sz val="9"/>
              <color indexed="64"/>
              <rFont val="Arial"/>
              <family val="2"/>
            </rPr>
            <t>el cual viajará a La Descubierta, Provincia Independencia, a dar seguimiento y a coordinar curso de “Crianza de Ovinos y Caprinos”, en fecha del 26 al 28 de febrero 2015 según solicitud y documentación anexas.</t>
          </r>
          <r>
            <rPr>
              <b/>
              <sz val="9"/>
              <color indexed="64"/>
              <rFont val="Arial"/>
              <family val="2"/>
            </rPr>
            <t xml:space="preserve">  </t>
          </r>
        </is>
      </nc>
      <ndxf>
        <font>
          <b/>
          <sz val="9"/>
          <color indexed="64"/>
          <name val="Arial"/>
          <scheme val="none"/>
        </font>
        <fill>
          <patternFill patternType="solid">
            <bgColor theme="0"/>
          </patternFill>
        </fill>
        <alignment vertical="top" wrapText="1" readingOrder="0"/>
      </ndxf>
    </rcc>
    <rfmt sheetId="12" sqref="D2" start="0" length="0">
      <dxf>
        <font>
          <sz val="9"/>
          <color indexed="64"/>
          <name val="Verdana"/>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0" sId="12" dxf="1" numFmtId="34">
      <nc r="E2">
        <v>13600</v>
      </nc>
      <ndxf>
        <font>
          <sz val="9"/>
          <color theme="1"/>
          <name val="Arial"/>
          <scheme val="none"/>
        </font>
        <numFmt numFmtId="166" formatCode="_-* #,##0.00\ _p_t_a_-;\-* #,##0.00\ _p_t_a_-;_-* &quot;-&quot;??\ _p_t_a_-;_-@_-"/>
        <fill>
          <patternFill patternType="solid">
            <bgColor theme="0"/>
          </patternFill>
        </fill>
        <alignment horizontal="center" vertical="top" readingOrder="0"/>
        <border outline="0">
          <left style="thin">
            <color indexed="64"/>
          </left>
          <right style="thin">
            <color indexed="64"/>
          </right>
          <top style="thin">
            <color indexed="64"/>
          </top>
          <bottom style="thin">
            <color indexed="64"/>
          </bottom>
        </border>
      </ndxf>
    </rcc>
  </rrc>
  <rrc rId="43087" sId="12" ref="A2:XFD2" action="deleteRow">
    <rfmt sheetId="12" xfDxf="1" sqref="A2:XFD2" start="0" length="0"/>
    <rcc rId="0" sId="12" dxf="1" numFmtId="19">
      <nc r="A2">
        <v>42060</v>
      </nc>
      <n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0" sId="12" dxf="1">
      <nc r="B2">
        <v>14141</v>
      </nc>
      <n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ndxf>
    </rcc>
    <rcc rId="0" sId="12" dxf="1">
      <nc r="C2" t="inlineStr">
        <is>
          <r>
            <t xml:space="preserve">CESAR MONTERO RAMIREZ, </t>
          </r>
          <r>
            <rPr>
              <sz val="9"/>
              <color indexed="64"/>
              <rFont val="Arial"/>
              <family val="2"/>
            </rPr>
            <t>el cual viajará a La Descubierta, Provincia Independencia, a dar seguimiento y a coordinar curso de “Crianza de Ovinos y Caprinos”, en fecha del 26 al 28 de febrero 2015 según solicitud y documentación anexas.</t>
          </r>
        </is>
      </nc>
      <n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fmt sheetId="12" sqref="D2" start="0" length="0">
      <dxf>
        <font>
          <sz val="9"/>
          <color indexed="64"/>
          <name val="Verdana"/>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0" sId="12" dxf="1" numFmtId="34">
      <nc r="E2">
        <v>9400</v>
      </nc>
      <ndxf>
        <font>
          <sz val="9"/>
          <color indexed="64"/>
          <name val="Arial"/>
          <scheme val="none"/>
        </font>
        <numFmt numFmtId="166" formatCode="_-* #,##0.00\ _p_t_a_-;\-* #,##0.00\ _p_t_a_-;_-* &quot;-&quot;??\ _p_t_a_-;_-@_-"/>
        <fill>
          <patternFill patternType="solid">
            <bgColor theme="0"/>
          </patternFill>
        </fill>
        <alignment horizontal="center" vertical="top" readingOrder="0"/>
        <border outline="0">
          <left style="thin">
            <color indexed="64"/>
          </left>
          <right style="thin">
            <color indexed="64"/>
          </right>
          <top style="thin">
            <color indexed="64"/>
          </top>
          <bottom style="thin">
            <color indexed="64"/>
          </bottom>
        </border>
      </ndxf>
    </rcc>
  </rrc>
  <rrc rId="43088" sId="12" ref="A2:XFD2" action="deleteRow">
    <rfmt sheetId="12" xfDxf="1" sqref="A2:XFD2" start="0" length="0"/>
  </rrc>
  <rrc rId="43089" sId="12" ref="A2:XFD2" action="deleteRow">
    <rfmt sheetId="12" xfDxf="1" sqref="A2:XFD2" start="0" length="0"/>
    <rcc rId="0" sId="12" dxf="1">
      <nc r="A2" t="inlineStr">
        <is>
          <t>CONIAF RELACION CHEQUES 2015</t>
        </is>
      </nc>
      <ndxf>
        <font>
          <b/>
          <sz val="9"/>
          <color auto="1"/>
          <name val="Arial"/>
          <scheme val="none"/>
        </font>
      </ndxf>
    </rcc>
    <rfmt sheetId="12" sqref="B2" start="0" length="0">
      <dxf>
        <font>
          <b/>
          <sz val="9"/>
          <color auto="1"/>
          <name val="Arial"/>
          <scheme val="none"/>
        </font>
      </dxf>
    </rfmt>
    <rfmt sheetId="12" sqref="C2" start="0" length="0">
      <dxf>
        <font>
          <b/>
          <sz val="9"/>
          <color auto="1"/>
          <name val="Arial"/>
          <scheme val="none"/>
        </font>
      </dxf>
    </rfmt>
    <rfmt sheetId="12" sqref="D2" start="0" length="0">
      <dxf>
        <font>
          <b/>
          <sz val="9"/>
          <color auto="1"/>
          <name val="Arial"/>
          <scheme val="none"/>
        </font>
      </dxf>
    </rfmt>
    <rfmt sheetId="12" sqref="E2" start="0" length="0">
      <dxf>
        <font>
          <b/>
          <sz val="9"/>
          <color auto="1"/>
          <name val="Arial"/>
          <scheme val="none"/>
        </font>
        <alignment horizontal="center" vertical="top" readingOrder="0"/>
      </dxf>
    </rfmt>
  </rrc>
  <rrc rId="43090" sId="12" ref="A2:XFD2" action="deleteRow">
    <rfmt sheetId="12" xfDxf="1" sqref="A2:XFD2" start="0" length="0"/>
    <rcc rId="0" sId="12" dxf="1">
      <nc r="A2" t="inlineStr">
        <is>
          <t xml:space="preserve">MARZO </t>
        </is>
      </nc>
      <ndxf>
        <font>
          <b/>
          <sz val="9"/>
          <color auto="1"/>
          <name val="Arial"/>
          <scheme val="none"/>
        </font>
        <border outline="0">
          <bottom style="thin">
            <color indexed="64"/>
          </bottom>
        </border>
      </ndxf>
    </rcc>
    <rcc rId="0" sId="12" dxf="1">
      <nc r="B2" t="inlineStr">
        <is>
          <t>Cta. 240-006802-4</t>
        </is>
      </nc>
      <ndxf>
        <font>
          <b/>
          <sz val="9"/>
          <color auto="1"/>
          <name val="Arial"/>
          <scheme val="none"/>
        </font>
        <border outline="0">
          <bottom style="thin">
            <color indexed="64"/>
          </bottom>
        </border>
      </ndxf>
    </rcc>
    <rfmt sheetId="12" sqref="C2" start="0" length="0">
      <dxf>
        <font>
          <sz val="9"/>
          <color indexed="64"/>
          <name val="Verdana"/>
          <scheme val="none"/>
        </font>
      </dxf>
    </rfmt>
    <rfmt sheetId="12" sqref="D2" start="0" length="0">
      <dxf>
        <font>
          <sz val="9"/>
          <color auto="1"/>
          <name val="Arial"/>
          <scheme val="none"/>
        </font>
        <numFmt numFmtId="4" formatCode="#,##0.00"/>
        <border outline="0">
          <bottom style="thin">
            <color indexed="64"/>
          </bottom>
        </border>
      </dxf>
    </rfmt>
    <rfmt sheetId="12" sqref="E2" start="0" length="0">
      <dxf>
        <font>
          <sz val="9"/>
          <color auto="1"/>
          <name val="Arial"/>
          <scheme val="none"/>
        </font>
        <numFmt numFmtId="166" formatCode="_-* #,##0.00\ _p_t_a_-;\-* #,##0.00\ _p_t_a_-;_-* &quot;-&quot;??\ _p_t_a_-;_-@_-"/>
        <alignment horizontal="center" vertical="top" readingOrder="0"/>
        <border outline="0">
          <bottom style="thin">
            <color indexed="64"/>
          </bottom>
        </border>
      </dxf>
    </rfmt>
  </rrc>
  <rrc rId="43091" sId="12" ref="A2:XFD2" action="deleteRow">
    <rfmt sheetId="12" xfDxf="1" sqref="A2:XFD2" start="0" length="0"/>
    <rcc rId="0" sId="12" dxf="1">
      <nc r="A2" t="inlineStr">
        <is>
          <t>Fecha</t>
        </is>
      </nc>
      <ndxf>
        <font>
          <b/>
          <sz val="9"/>
          <color auto="1"/>
          <name val="Arial"/>
          <scheme val="none"/>
        </font>
        <numFmt numFmtId="19" formatCode="m/d/yyyy"/>
        <fill>
          <patternFill patternType="solid">
            <bgColor indexed="41"/>
          </patternFill>
        </fill>
        <alignment horizontal="center" vertical="center" readingOrder="0"/>
        <border outline="0">
          <left style="thin">
            <color indexed="64"/>
          </left>
          <right style="thin">
            <color indexed="64"/>
          </right>
          <top style="thin">
            <color indexed="64"/>
          </top>
        </border>
      </ndxf>
    </rcc>
    <rcc rId="0" sId="12" dxf="1">
      <nc r="B2" t="inlineStr">
        <is>
          <t>Cheque</t>
        </is>
      </nc>
      <ndxf>
        <font>
          <b/>
          <sz val="9"/>
          <color auto="1"/>
          <name val="Arial"/>
          <scheme val="none"/>
        </font>
        <fill>
          <patternFill patternType="solid">
            <bgColor indexed="41"/>
          </patternFill>
        </fill>
        <alignment horizontal="center" vertical="top" readingOrder="0"/>
        <border outline="0">
          <left style="thin">
            <color indexed="64"/>
          </left>
          <right style="thin">
            <color indexed="64"/>
          </right>
          <top style="thin">
            <color indexed="64"/>
          </top>
          <bottom style="thin">
            <color indexed="64"/>
          </bottom>
        </border>
      </ndxf>
    </rcc>
    <rcc rId="0" sId="12" dxf="1">
      <nc r="C2" t="inlineStr">
        <is>
          <t>CONCEPTO</t>
        </is>
      </nc>
      <ndxf>
        <font>
          <b/>
          <sz val="9"/>
          <color auto="1"/>
          <name val="Arial"/>
          <scheme val="none"/>
        </font>
        <fill>
          <patternFill patternType="solid">
            <bgColor indexed="41"/>
          </patternFill>
        </fill>
        <alignment horizontal="center" vertical="top" readingOrder="0"/>
        <border outline="0">
          <left style="thin">
            <color indexed="64"/>
          </left>
          <right style="thin">
            <color indexed="64"/>
          </right>
          <top style="thin">
            <color indexed="64"/>
          </top>
        </border>
      </ndxf>
    </rcc>
    <rcc rId="0" sId="12" dxf="1">
      <nc r="D2" t="inlineStr">
        <is>
          <t>CREDITO</t>
        </is>
      </nc>
      <ndxf>
        <font>
          <b/>
          <sz val="9"/>
          <color auto="1"/>
          <name val="Arial"/>
          <scheme val="none"/>
        </font>
        <numFmt numFmtId="4" formatCode="#,##0.00"/>
        <fill>
          <patternFill patternType="solid">
            <bgColor indexed="41"/>
          </patternFill>
        </fill>
        <alignment horizontal="center" vertical="top" readingOrder="0"/>
        <border outline="0">
          <left style="thin">
            <color indexed="64"/>
          </left>
          <right style="thin">
            <color indexed="64"/>
          </right>
          <top style="thin">
            <color indexed="64"/>
          </top>
        </border>
      </ndxf>
    </rcc>
    <rcc rId="0" sId="12" dxf="1">
      <nc r="E2" t="inlineStr">
        <is>
          <t>DEBITO</t>
        </is>
      </nc>
      <ndxf>
        <font>
          <b/>
          <sz val="9"/>
          <color auto="1"/>
          <name val="Arial"/>
          <scheme val="none"/>
        </font>
        <numFmt numFmtId="166" formatCode="_-* #,##0.00\ _p_t_a_-;\-* #,##0.00\ _p_t_a_-;_-* &quot;-&quot;??\ _p_t_a_-;_-@_-"/>
        <fill>
          <patternFill patternType="solid">
            <bgColor indexed="41"/>
          </patternFill>
        </fill>
        <alignment horizontal="center" vertical="top" readingOrder="0"/>
        <border outline="0">
          <left style="thin">
            <color indexed="64"/>
          </left>
          <right style="thin">
            <color indexed="64"/>
          </right>
          <top style="thin">
            <color indexed="64"/>
          </top>
        </border>
      </ndxf>
    </rcc>
  </rrc>
  <rrc rId="43092" sId="12" ref="A2:XFD2" action="deleteRow">
    <rfmt sheetId="12" xfDxf="1" sqref="A2:XFD2" start="0" length="0"/>
    <rfmt sheetId="12" sqref="A2" start="0" length="0">
      <dxf>
        <font>
          <b/>
          <sz val="9"/>
          <color auto="1"/>
          <name val="Arial"/>
          <scheme val="none"/>
        </font>
        <numFmt numFmtId="19" formatCode="m/d/yyyy"/>
        <fill>
          <patternFill patternType="solid">
            <bgColor indexed="41"/>
          </patternFill>
        </fill>
        <alignment horizontal="center" vertical="center" readingOrder="0"/>
        <border outline="0">
          <left style="thin">
            <color indexed="64"/>
          </left>
          <right style="thin">
            <color indexed="64"/>
          </right>
          <bottom style="thin">
            <color indexed="64"/>
          </bottom>
        </border>
      </dxf>
    </rfmt>
    <rcc rId="0" sId="12" dxf="1">
      <nc r="B2" t="inlineStr">
        <is>
          <t>No.</t>
        </is>
      </nc>
      <ndxf>
        <font>
          <b/>
          <sz val="9"/>
          <color auto="1"/>
          <name val="Arial"/>
          <scheme val="none"/>
        </font>
        <fill>
          <patternFill patternType="solid">
            <bgColor indexed="41"/>
          </patternFill>
        </fill>
        <alignment horizontal="center" vertical="top" readingOrder="0"/>
        <border outline="0">
          <left style="thin">
            <color indexed="64"/>
          </left>
          <right style="thin">
            <color indexed="64"/>
          </right>
          <bottom style="thin">
            <color indexed="64"/>
          </bottom>
        </border>
      </ndxf>
    </rcc>
    <rfmt sheetId="12" sqref="C2" start="0" length="0">
      <dxf>
        <font>
          <b/>
          <sz val="9"/>
          <color auto="1"/>
          <name val="Arial"/>
          <scheme val="none"/>
        </font>
        <fill>
          <patternFill patternType="solid">
            <bgColor indexed="41"/>
          </patternFill>
        </fill>
        <alignment horizontal="center" vertical="top" readingOrder="0"/>
        <border outline="0">
          <left style="thin">
            <color indexed="64"/>
          </left>
          <right style="thin">
            <color indexed="64"/>
          </right>
          <bottom style="thin">
            <color indexed="64"/>
          </bottom>
        </border>
      </dxf>
    </rfmt>
    <rfmt sheetId="12" sqref="D2" start="0" length="0">
      <dxf>
        <font>
          <b/>
          <sz val="9"/>
          <color auto="1"/>
          <name val="Arial"/>
          <scheme val="none"/>
        </font>
        <numFmt numFmtId="4" formatCode="#,##0.00"/>
        <fill>
          <patternFill patternType="solid">
            <bgColor indexed="41"/>
          </patternFill>
        </fill>
        <alignment horizontal="center" vertical="top" readingOrder="0"/>
        <border outline="0">
          <left style="thin">
            <color indexed="64"/>
          </left>
          <right style="thin">
            <color indexed="64"/>
          </right>
          <bottom style="thin">
            <color indexed="64"/>
          </bottom>
        </border>
      </dxf>
    </rfmt>
    <rfmt sheetId="12" sqref="E2" start="0" length="0">
      <dxf>
        <font>
          <b/>
          <sz val="9"/>
          <color auto="1"/>
          <name val="Arial"/>
          <scheme val="none"/>
        </font>
        <numFmt numFmtId="166" formatCode="_-* #,##0.00\ _p_t_a_-;\-* #,##0.00\ _p_t_a_-;_-* &quot;-&quot;??\ _p_t_a_-;_-@_-"/>
        <fill>
          <patternFill patternType="solid">
            <bgColor indexed="41"/>
          </patternFill>
        </fill>
        <alignment horizontal="center" vertical="top" readingOrder="0"/>
        <border outline="0">
          <left style="thin">
            <color indexed="64"/>
          </left>
          <right style="thin">
            <color indexed="64"/>
          </right>
          <bottom style="thin">
            <color indexed="64"/>
          </bottom>
        </border>
      </dxf>
    </rfmt>
  </rrc>
  <rrc rId="43093" sId="12" ref="A2:XFD2" action="deleteRow">
    <rfmt sheetId="12" xfDxf="1" sqref="A2:XFD2" start="0" length="0"/>
  </rrc>
  <rrc rId="43094" sId="12" ref="A2:XFD2" action="deleteRow">
    <rfmt sheetId="12" xfDxf="1" sqref="A2:XFD2" start="0" length="0"/>
    <rcc rId="0" sId="12" dxf="1" numFmtId="19">
      <nc r="A2">
        <v>42065</v>
      </nc>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cc rId="0" sId="12" dxf="1">
      <nc r="B2" t="inlineStr">
        <is>
          <t>14144</t>
        </is>
      </nc>
      <ndxf>
        <font>
          <sz val="9"/>
          <color theme="1"/>
          <name val="Arial"/>
          <scheme val="none"/>
        </font>
        <numFmt numFmtId="30" formatCode="@"/>
        <alignment horizontal="right" vertical="top" readingOrder="0"/>
        <border outline="0">
          <left style="thin">
            <color indexed="64"/>
          </left>
          <right style="thin">
            <color indexed="64"/>
          </right>
          <top style="thin">
            <color indexed="64"/>
          </top>
          <bottom style="thin">
            <color indexed="64"/>
          </bottom>
        </border>
      </ndxf>
    </rcc>
    <rcc rId="0" sId="12" dxf="1">
      <nc r="C2" t="inlineStr">
        <is>
          <r>
            <t xml:space="preserve">JOSE DE LOS ANGELES CEPEDA UREÑA, </t>
          </r>
          <r>
            <rPr>
              <sz val="9"/>
              <color indexed="64"/>
              <rFont val="Arial"/>
              <family val="2"/>
            </rPr>
            <t>Viáticos al Enc. de la Div. Acceso a las Ciencias Modernas, viaje a Ciudad Ganadera, Prov. San Francisco de Macorís, a darle seguimiento a la realización de“Socialización de Resultados de Investigación s/ Vaneamiento en Arroz”, en fecha 10 al 11 de marzo del 2015</t>
          </r>
        </is>
      </nc>
      <ndxf>
        <font>
          <b/>
          <sz val="9"/>
          <color indexed="64"/>
          <name val="Arial"/>
          <scheme val="none"/>
        </font>
        <alignment vertical="top" wrapText="1" readingOrder="0"/>
        <border outline="0">
          <left style="thin">
            <color indexed="64"/>
          </left>
          <right style="thin">
            <color indexed="64"/>
          </right>
          <top style="thin">
            <color indexed="64"/>
          </top>
          <bottom style="thin">
            <color indexed="64"/>
          </bottom>
        </border>
      </ndxf>
    </rcc>
    <rfmt sheetId="12" sqref="D2" start="0" length="0">
      <dxf>
        <font>
          <sz val="9"/>
          <color indexed="64"/>
          <name val="Arial"/>
          <scheme val="none"/>
        </font>
        <numFmt numFmtId="166" formatCode="_-* #,##0.00\ _p_t_a_-;\-* #,##0.00\ _p_t_a_-;_-* &quot;-&quot;??\ _p_t_a_-;_-@_-"/>
        <border outline="0">
          <left style="thin">
            <color indexed="64"/>
          </left>
          <right style="thin">
            <color indexed="64"/>
          </right>
          <top style="thin">
            <color indexed="64"/>
          </top>
          <bottom style="thin">
            <color indexed="64"/>
          </bottom>
        </border>
      </dxf>
    </rfmt>
    <rcc rId="0" sId="12" dxf="1" numFmtId="34">
      <nc r="E2">
        <v>5630</v>
      </nc>
      <ndxf>
        <font>
          <sz val="9"/>
          <color theme="1"/>
          <name val="Arial"/>
          <scheme val="none"/>
        </font>
        <numFmt numFmtId="166" formatCode="_-* #,##0.00\ _p_t_a_-;\-* #,##0.00\ _p_t_a_-;_-* &quot;-&quot;??\ _p_t_a_-;_-@_-"/>
        <fill>
          <patternFill patternType="solid">
            <bgColor theme="0"/>
          </patternFill>
        </fill>
        <alignment horizontal="center" vertical="top" readingOrder="0"/>
        <border outline="0">
          <left style="thin">
            <color indexed="64"/>
          </left>
          <right style="thin">
            <color indexed="64"/>
          </right>
          <top style="thin">
            <color indexed="64"/>
          </top>
          <bottom style="thin">
            <color indexed="64"/>
          </bottom>
        </border>
      </ndxf>
    </rcc>
  </rrc>
  <rrc rId="43095" sId="12" ref="A2:XFD2" action="deleteRow">
    <rfmt sheetId="12" xfDxf="1" sqref="A2:XFD2" start="0" length="0"/>
    <rcc rId="0" sId="12" dxf="1" numFmtId="19">
      <nc r="A2">
        <v>42065</v>
      </nc>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cc rId="0" sId="12" dxf="1">
      <nc r="B2">
        <v>14145</v>
      </nc>
      <ndxf>
        <font>
          <sz val="9"/>
          <color indexed="64"/>
          <name val="Arial"/>
          <scheme val="none"/>
        </font>
        <alignment vertical="top" wrapText="1" readingOrder="0"/>
        <border outline="0">
          <left style="thin">
            <color indexed="64"/>
          </left>
          <right style="thin">
            <color indexed="64"/>
          </right>
          <top style="thin">
            <color indexed="64"/>
          </top>
          <bottom style="thin">
            <color indexed="64"/>
          </bottom>
        </border>
      </ndxf>
    </rcc>
    <rcc rId="0" sId="12" dxf="1">
      <nc r="C2" t="inlineStr">
        <is>
          <r>
            <t xml:space="preserve">MAILEN JOSEFINA RAMIREZ CABRERA, </t>
          </r>
          <r>
            <rPr>
              <sz val="9"/>
              <color indexed="64"/>
              <rFont val="Arial"/>
              <family val="2"/>
            </rPr>
            <t>Viáticos a la Auxiliar de Contabilidad, viaje a Ciudad Ganadera, Prov. San Francisco de Macorís, a darle apoyo administrativo en la “Socialización de Resultados de Investigación sobre el Vaneamiento en Arroz”, en fecha 10 al 11 de marzo del 2015</t>
          </r>
        </is>
      </nc>
      <n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fmt sheetId="12" sqref="D2" start="0" length="0">
      <dxf>
        <font>
          <sz val="9"/>
          <color indexed="64"/>
          <name val="Arial"/>
          <scheme val="none"/>
        </font>
        <numFmt numFmtId="166" formatCode="_-* #,##0.00\ _p_t_a_-;\-* #,##0.00\ _p_t_a_-;_-* &quot;-&quot;??\ _p_t_a_-;_-@_-"/>
        <border outline="0">
          <left style="thin">
            <color indexed="64"/>
          </left>
          <right style="thin">
            <color indexed="64"/>
          </right>
          <top style="thin">
            <color indexed="64"/>
          </top>
          <bottom style="thin">
            <color indexed="64"/>
          </bottom>
        </border>
      </dxf>
    </rfmt>
    <rcc rId="0" sId="12" dxf="1" numFmtId="34">
      <nc r="E2">
        <v>5600</v>
      </nc>
      <ndxf>
        <font>
          <sz val="9"/>
          <color indexed="64"/>
          <name val="Arial"/>
          <scheme val="none"/>
        </font>
        <numFmt numFmtId="166" formatCode="_-* #,##0.00\ _p_t_a_-;\-* #,##0.00\ _p_t_a_-;_-* &quot;-&quot;??\ _p_t_a_-;_-@_-"/>
        <alignment horizontal="center" vertical="top" readingOrder="0"/>
        <border outline="0">
          <left style="thin">
            <color indexed="64"/>
          </left>
          <right style="thin">
            <color indexed="64"/>
          </right>
          <top style="thin">
            <color indexed="64"/>
          </top>
          <bottom style="thin">
            <color indexed="64"/>
          </bottom>
        </border>
      </ndxf>
    </rcc>
  </rrc>
  <rrc rId="43096" sId="12" ref="A2:XFD2" action="deleteRow">
    <rfmt sheetId="12" xfDxf="1" sqref="A2:XFD2" start="0" length="0"/>
    <rcc rId="0" sId="12" dxf="1" numFmtId="19">
      <nc r="A2">
        <v>42065</v>
      </nc>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cc rId="0" sId="12" dxf="1">
      <nc r="B2">
        <v>14147</v>
      </nc>
      <n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ndxf>
    </rcc>
    <rcc rId="0" sId="12" dxf="1">
      <nc r="C2" t="inlineStr">
        <is>
          <r>
            <t xml:space="preserve">CESAR AUGUSTO MONTERO RAMIREZ, </t>
          </r>
          <r>
            <rPr>
              <sz val="9"/>
              <color indexed="8"/>
              <rFont val="Arial"/>
              <family val="2"/>
            </rPr>
            <t>Viaticos al Enc.  Producción Animal, 2do. Desembolso 25% del presupuesto para cubrir gastos logísticos p/realización de curso “Producción y Manejo de Ovinos y Caprinos, Sanidad, prevención y control”, en las Provincias Independencia y Bahoruco en fecha 06 y 07 de marzo 2015 s/solicitud y doc. anexas. Cheque sujerto a liquidación.</t>
          </r>
        </is>
      </nc>
      <ndxf>
        <font>
          <b/>
          <sz val="9"/>
          <color theme="1"/>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fmt sheetId="12" sqref="D2" start="0" length="0">
      <dxf>
        <font>
          <sz val="9"/>
          <color indexed="64"/>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0" sId="12" dxf="1" numFmtId="34">
      <nc r="E2">
        <v>62323</v>
      </nc>
      <ndxf>
        <font>
          <sz val="9"/>
          <color indexed="64"/>
          <name val="Arial"/>
          <scheme val="none"/>
        </font>
        <numFmt numFmtId="166" formatCode="_-* #,##0.00\ _p_t_a_-;\-* #,##0.00\ _p_t_a_-;_-* &quot;-&quot;??\ _p_t_a_-;_-@_-"/>
        <fill>
          <patternFill patternType="solid">
            <bgColor theme="0"/>
          </patternFill>
        </fill>
        <alignment horizontal="center" vertical="top" readingOrder="0"/>
        <border outline="0">
          <left style="thin">
            <color indexed="64"/>
          </left>
          <right style="thin">
            <color indexed="64"/>
          </right>
          <top style="thin">
            <color indexed="64"/>
          </top>
          <bottom style="thin">
            <color indexed="64"/>
          </bottom>
        </border>
      </ndxf>
    </rcc>
  </rrc>
  <rrc rId="43097" sId="12" ref="A2:XFD2" action="deleteRow">
    <rfmt sheetId="12" xfDxf="1" sqref="A2:XFD2" start="0" length="0"/>
    <rcc rId="0" sId="12" dxf="1" numFmtId="19">
      <nc r="A2">
        <v>42065</v>
      </nc>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cc rId="0" sId="12" dxf="1">
      <nc r="B2">
        <v>14148</v>
      </nc>
      <n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ndxf>
    </rcc>
    <rcc rId="0" sId="12" dxf="1">
      <nc r="C2" t="inlineStr">
        <is>
          <r>
            <t>JOSE ANTONIO NOVA VASQUEZ,</t>
          </r>
          <r>
            <rPr>
              <sz val="9"/>
              <color indexed="8"/>
              <rFont val="Arial"/>
              <family val="2"/>
            </rPr>
            <t xml:space="preserve"> Viáticos al Enc. de la DIPMARENA, viajará a Jarabacoa, Provincia La Vega, a coordinar el montaje y desarrollo de las actividades del curso-taller “Empoderamiento Social” para beneficiarios del proyecto “Transferencia de tecnologías UAFAM/009-12/RN, en fecha 05 y 06 de marzo del 2015</t>
          </r>
        </is>
      </nc>
      <ndxf>
        <font>
          <b/>
          <sz val="9"/>
          <color theme="1"/>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fmt sheetId="12" sqref="D2" start="0" length="0">
      <dxf>
        <font>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cc rId="0" sId="12" dxf="1" numFmtId="34">
      <nc r="E2">
        <v>4334</v>
      </nc>
      <ndxf>
        <font>
          <sz val="9"/>
          <color theme="1"/>
          <name val="Arial"/>
          <scheme val="none"/>
        </font>
        <numFmt numFmtId="166" formatCode="_-* #,##0.00\ _p_t_a_-;\-* #,##0.00\ _p_t_a_-;_-* &quot;-&quot;??\ _p_t_a_-;_-@_-"/>
        <fill>
          <patternFill patternType="solid">
            <bgColor theme="0"/>
          </patternFill>
        </fill>
        <alignment horizontal="center" vertical="top" readingOrder="0"/>
        <border outline="0">
          <left style="thin">
            <color indexed="64"/>
          </left>
          <right style="thin">
            <color indexed="64"/>
          </right>
          <top style="thin">
            <color indexed="64"/>
          </top>
          <bottom style="thin">
            <color indexed="64"/>
          </bottom>
        </border>
      </ndxf>
    </rcc>
  </rrc>
  <rrc rId="43098" sId="12" ref="A2:XFD2" action="deleteRow">
    <rfmt sheetId="12" xfDxf="1" sqref="A2:XFD2" start="0" length="0"/>
    <rfmt sheetId="12" sqref="A2" start="0" length="0">
      <dxf>
        <font>
          <sz val="9"/>
          <color indexed="64"/>
          <name val="Arial"/>
          <scheme val="none"/>
        </font>
        <numFmt numFmtId="19" formatCode="m/d/yyyy"/>
        <border outline="0">
          <left style="thin">
            <color indexed="64"/>
          </left>
          <right style="thin">
            <color indexed="64"/>
          </right>
          <top style="thin">
            <color indexed="64"/>
          </top>
          <bottom style="thin">
            <color indexed="64"/>
          </bottom>
        </border>
      </dxf>
    </rfmt>
    <rcc rId="0" sId="12" dxf="1">
      <nc r="B2">
        <v>141451</v>
      </nc>
      <n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ndxf>
    </rcc>
    <rcc rId="0" sId="12" dxf="1">
      <nc r="C2" t="inlineStr">
        <is>
          <r>
            <t xml:space="preserve">MALDANE CUELLO ESPINOSA, </t>
          </r>
          <r>
            <rPr>
              <sz val="9"/>
              <color indexed="8"/>
              <rFont val="Arial"/>
              <family val="2"/>
            </rPr>
            <t>Viáticos al Enc. de la DIPMARENA, viajará a Jarabacoa, Provincia La Vega, a coordinar el montaje y desarrollo de las actividades del curso-taller “Empoderamiento Social” para beneficiarios del proyecto “Transferencia de tecnologías UAFAM/009-12/RN, en fecha 05 y 06 de marzo del 2015</t>
          </r>
        </is>
      </nc>
      <ndxf>
        <font>
          <b/>
          <sz val="9"/>
          <color theme="1"/>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fmt sheetId="12" sqref="D2" start="0" length="0">
      <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cc rId="0" sId="12" dxf="1" numFmtId="34">
      <nc r="E2">
        <v>4304</v>
      </nc>
      <ndxf>
        <font>
          <sz val="9"/>
          <color theme="1"/>
          <name val="Arial"/>
          <scheme val="none"/>
        </font>
        <numFmt numFmtId="166" formatCode="_-* #,##0.00\ _p_t_a_-;\-* #,##0.00\ _p_t_a_-;_-* &quot;-&quot;??\ _p_t_a_-;_-@_-"/>
        <fill>
          <patternFill patternType="solid">
            <bgColor theme="0"/>
          </patternFill>
        </fill>
        <alignment horizontal="center" vertical="top" readingOrder="0"/>
        <border outline="0">
          <left style="thin">
            <color indexed="64"/>
          </left>
          <right style="thin">
            <color indexed="64"/>
          </right>
          <top style="thin">
            <color indexed="64"/>
          </top>
          <bottom style="thin">
            <color indexed="64"/>
          </bottom>
        </border>
      </ndxf>
    </rcc>
  </rrc>
  <rcc rId="43099" sId="12" odxf="1" dxf="1">
    <nc r="A2" t="inlineStr">
      <is>
        <t>ENERO 2017</t>
      </is>
    </nc>
    <odxf>
      <font>
        <b val="0"/>
        <sz val="12"/>
        <color indexed="64"/>
        <name val="Verdana"/>
        <scheme val="none"/>
      </font>
      <border outline="0">
        <left/>
        <right/>
        <top/>
        <bottom/>
      </border>
    </odxf>
    <ndxf>
      <font>
        <b/>
        <sz val="9"/>
        <color auto="1"/>
        <name val="Arial"/>
        <scheme val="none"/>
      </font>
      <border outline="0">
        <left style="thin">
          <color indexed="64"/>
        </left>
        <right style="thin">
          <color indexed="64"/>
        </right>
        <top style="thin">
          <color indexed="64"/>
        </top>
        <bottom style="thin">
          <color indexed="64"/>
        </bottom>
      </border>
    </ndxf>
  </rcc>
  <rcc rId="43100" sId="12" odxf="1" dxf="1">
    <nc r="B2" t="inlineStr">
      <is>
        <t>Cta. 240-006802-4</t>
      </is>
    </nc>
    <odxf>
      <font>
        <b val="0"/>
        <sz val="12"/>
        <color indexed="64"/>
        <name val="Verdana"/>
        <scheme val="none"/>
      </font>
      <border outline="0">
        <left/>
        <right/>
        <top/>
        <bottom/>
      </border>
    </odxf>
    <ndxf>
      <font>
        <b/>
        <sz val="9"/>
        <color auto="1"/>
        <name val="Arial"/>
        <scheme val="none"/>
      </font>
      <border outline="0">
        <left style="thin">
          <color indexed="64"/>
        </left>
        <right style="thin">
          <color indexed="64"/>
        </right>
        <top style="thin">
          <color indexed="64"/>
        </top>
        <bottom style="thin">
          <color indexed="64"/>
        </bottom>
      </border>
    </ndxf>
  </rcc>
  <rfmt sheetId="12" sqref="C2" start="0" length="0">
    <dxf>
      <font>
        <sz val="9"/>
        <color indexed="64"/>
        <name val="Arial"/>
        <scheme val="none"/>
      </font>
      <border outline="0">
        <left style="thin">
          <color indexed="64"/>
        </left>
        <right style="thin">
          <color indexed="64"/>
        </right>
        <top style="thin">
          <color indexed="64"/>
        </top>
        <bottom style="thin">
          <color indexed="64"/>
        </bottom>
      </border>
    </dxf>
  </rfmt>
  <rfmt sheetId="12" sqref="D2" start="0" length="0">
    <dxf>
      <font>
        <sz val="9"/>
        <color auto="1"/>
        <name val="Arial"/>
        <scheme val="none"/>
      </font>
      <numFmt numFmtId="4" formatCode="#,##0.00"/>
      <border outline="0">
        <left style="thin">
          <color indexed="64"/>
        </left>
        <right style="thin">
          <color indexed="64"/>
        </right>
        <top style="thin">
          <color indexed="64"/>
        </top>
        <bottom style="thin">
          <color indexed="64"/>
        </bottom>
      </border>
    </dxf>
  </rfmt>
  <rfmt sheetId="12" s="1" sqref="E2" start="0" length="0">
    <dxf>
      <font>
        <sz val="9"/>
        <color auto="1"/>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dxf>
  </rfmt>
  <rfmt sheetId="12" sqref="F2" start="0" length="0">
    <dxf>
      <font>
        <sz val="9"/>
        <color indexed="64"/>
        <name val="Arial"/>
        <scheme val="none"/>
      </font>
      <numFmt numFmtId="35" formatCode="_(* #,##0.00_);_(* \(#,##0.00\);_(* &quot;-&quot;??_);_(@_)"/>
      <border outline="0">
        <left style="thin">
          <color indexed="64"/>
        </left>
        <right style="thin">
          <color indexed="64"/>
        </right>
        <top style="thin">
          <color indexed="64"/>
        </top>
        <bottom style="thin">
          <color indexed="64"/>
        </bottom>
      </border>
    </dxf>
  </rfmt>
  <rcc rId="43101" sId="12" odxf="1" dxf="1">
    <nc r="A3" t="inlineStr">
      <is>
        <t>Fecha</t>
      </is>
    </nc>
    <odxf>
      <font>
        <sz val="12"/>
        <color indexed="64"/>
        <name val="Verdana"/>
        <scheme val="none"/>
      </font>
      <numFmt numFmtId="0" formatCode="General"/>
      <fill>
        <patternFill patternType="none">
          <bgColor indexed="65"/>
        </patternFill>
      </fill>
      <alignment horizontal="general" vertical="bottom" readingOrder="0"/>
      <border outline="0">
        <left/>
        <right/>
        <top/>
      </border>
    </odxf>
    <ndxf>
      <font>
        <sz val="9"/>
        <color auto="1"/>
        <name val="Arial"/>
        <scheme val="none"/>
      </font>
      <numFmt numFmtId="19" formatCode="m/d/yyyy"/>
      <fill>
        <patternFill patternType="solid">
          <bgColor indexed="41"/>
        </patternFill>
      </fill>
      <alignment horizontal="center" vertical="top" readingOrder="0"/>
      <border outline="0">
        <left style="thin">
          <color indexed="64"/>
        </left>
        <right style="thin">
          <color indexed="64"/>
        </right>
        <top style="thin">
          <color indexed="64"/>
        </top>
      </border>
    </ndxf>
  </rcc>
  <rcc rId="43102" sId="12" odxf="1" dxf="1">
    <nc r="B3" t="inlineStr">
      <is>
        <t>Cheque</t>
      </is>
    </nc>
    <odxf>
      <font>
        <b val="0"/>
        <sz val="12"/>
        <color indexed="64"/>
        <name val="Verdana"/>
        <scheme val="none"/>
      </font>
      <fill>
        <patternFill patternType="none">
          <bgColor indexed="65"/>
        </patternFill>
      </fill>
      <alignment horizontal="general" vertical="bottom" readingOrder="0"/>
      <border outline="0">
        <left/>
        <right/>
        <top/>
        <bottom/>
      </border>
    </odxf>
    <ndxf>
      <font>
        <b/>
        <sz val="9"/>
        <color auto="1"/>
        <name val="Arial"/>
        <scheme val="none"/>
      </font>
      <fill>
        <patternFill patternType="solid">
          <bgColor indexed="41"/>
        </patternFill>
      </fill>
      <alignment horizontal="center" vertical="top" readingOrder="0"/>
      <border outline="0">
        <left style="thin">
          <color indexed="64"/>
        </left>
        <right style="thin">
          <color indexed="64"/>
        </right>
        <top style="thin">
          <color indexed="64"/>
        </top>
        <bottom style="thin">
          <color indexed="64"/>
        </bottom>
      </border>
    </ndxf>
  </rcc>
  <rcc rId="43103" sId="12" odxf="1" dxf="1">
    <nc r="C3" t="inlineStr">
      <is>
        <t>CONCEPTO</t>
      </is>
    </nc>
    <odxf>
      <font>
        <b val="0"/>
        <sz val="12"/>
        <color indexed="64"/>
        <name val="Verdana"/>
        <scheme val="none"/>
      </font>
      <fill>
        <patternFill patternType="none">
          <bgColor indexed="65"/>
        </patternFill>
      </fill>
      <alignment horizontal="general" vertical="bottom" readingOrder="0"/>
      <border outline="0">
        <left/>
        <right/>
        <top/>
      </border>
    </odxf>
    <ndxf>
      <font>
        <b/>
        <sz val="9"/>
        <color auto="1"/>
        <name val="Arial"/>
        <scheme val="none"/>
      </font>
      <fill>
        <patternFill patternType="solid">
          <bgColor indexed="41"/>
        </patternFill>
      </fill>
      <alignment horizontal="center" vertical="top" readingOrder="0"/>
      <border outline="0">
        <left style="thin">
          <color indexed="64"/>
        </left>
        <right style="thin">
          <color indexed="64"/>
        </right>
        <top style="thin">
          <color indexed="64"/>
        </top>
      </border>
    </ndxf>
  </rcc>
  <rcc rId="43104" sId="12" odxf="1" dxf="1">
    <nc r="D3" t="inlineStr">
      <is>
        <t>DEBITO</t>
      </is>
    </nc>
    <odxf>
      <font>
        <b val="0"/>
        <sz val="12"/>
        <color indexed="64"/>
        <name val="Verdana"/>
        <scheme val="none"/>
      </font>
      <numFmt numFmtId="0" formatCode="General"/>
      <fill>
        <patternFill patternType="none">
          <bgColor indexed="65"/>
        </patternFill>
      </fill>
      <alignment horizontal="general" vertical="bottom" readingOrder="0"/>
      <border outline="0">
        <left/>
        <right/>
        <top/>
      </border>
    </odxf>
    <ndxf>
      <font>
        <b/>
        <sz val="9"/>
        <color auto="1"/>
        <name val="Arial"/>
        <scheme val="none"/>
      </font>
      <numFmt numFmtId="4" formatCode="#,##0.00"/>
      <fill>
        <patternFill patternType="solid">
          <bgColor indexed="41"/>
        </patternFill>
      </fill>
      <alignment horizontal="center" vertical="top" readingOrder="0"/>
      <border outline="0">
        <left style="thin">
          <color indexed="64"/>
        </left>
        <right style="thin">
          <color indexed="64"/>
        </right>
        <top style="thin">
          <color indexed="64"/>
        </top>
      </border>
    </ndxf>
  </rcc>
  <rcc rId="43105" sId="12" odxf="1" s="1" dxf="1">
    <nc r="E3" t="inlineStr">
      <is>
        <t>CREDITO</t>
      </is>
    </nc>
    <odxf>
      <numFmt numFmtId="0" formatCode="General"/>
    </odxf>
    <ndxf>
      <font>
        <b/>
        <sz val="9"/>
        <color auto="1"/>
        <name val="Arial"/>
        <scheme val="none"/>
      </font>
      <numFmt numFmtId="166" formatCode="_-* #,##0.00\ _p_t_a_-;\-* #,##0.00\ _p_t_a_-;_-* &quot;-&quot;??\ _p_t_a_-;_-@_-"/>
      <fill>
        <patternFill patternType="solid">
          <bgColor indexed="41"/>
        </patternFill>
      </fill>
      <alignment horizontal="center" readingOrder="0"/>
      <border outline="0">
        <left style="thin">
          <color indexed="64"/>
        </left>
        <right style="thin">
          <color indexed="64"/>
        </right>
        <top style="thin">
          <color indexed="64"/>
        </top>
      </border>
    </ndxf>
  </rcc>
  <rcc rId="43106" sId="12" odxf="1" s="1" dxf="1">
    <nc r="F3" t="inlineStr">
      <is>
        <t>SALDO</t>
      </is>
    </nc>
    <odxf>
      <numFmt numFmtId="0" formatCode="General"/>
    </odxf>
    <ndxf>
      <font>
        <b/>
        <sz val="9"/>
        <color auto="1"/>
        <name val="Arial"/>
        <scheme val="none"/>
      </font>
      <numFmt numFmtId="35" formatCode="_(* #,##0.00_);_(* \(#,##0.00\);_(* &quot;-&quot;??_);_(@_)"/>
      <fill>
        <patternFill patternType="solid">
          <bgColor indexed="41"/>
        </patternFill>
      </fill>
      <alignment horizontal="center" readingOrder="0"/>
      <border outline="0">
        <left style="thin">
          <color indexed="64"/>
        </left>
        <right style="thin">
          <color indexed="64"/>
        </right>
        <top style="thin">
          <color indexed="64"/>
        </top>
      </border>
    </ndxf>
  </rcc>
  <rfmt sheetId="12" sqref="A4" start="0" length="0">
    <dxf>
      <font>
        <b/>
        <sz val="9"/>
        <color auto="1"/>
        <name val="Arial"/>
        <scheme val="none"/>
      </font>
      <numFmt numFmtId="19" formatCode="m/d/yyyy"/>
      <fill>
        <patternFill patternType="solid">
          <bgColor indexed="41"/>
        </patternFill>
      </fill>
      <alignment horizontal="center" vertical="center" readingOrder="0"/>
      <border outline="0">
        <left style="thin">
          <color indexed="64"/>
        </left>
        <right style="thin">
          <color indexed="64"/>
        </right>
        <bottom style="thin">
          <color indexed="64"/>
        </bottom>
      </border>
    </dxf>
  </rfmt>
  <rcc rId="43107" sId="12" odxf="1" dxf="1">
    <nc r="B4" t="inlineStr">
      <is>
        <t>No.</t>
      </is>
    </nc>
    <odxf>
      <font>
        <b val="0"/>
        <sz val="12"/>
        <color indexed="64"/>
        <name val="Verdana"/>
        <scheme val="none"/>
      </font>
      <fill>
        <patternFill patternType="none">
          <bgColor indexed="65"/>
        </patternFill>
      </fill>
      <alignment horizontal="general" vertical="bottom" readingOrder="0"/>
      <border outline="0">
        <left/>
        <right/>
        <bottom/>
      </border>
    </odxf>
    <ndxf>
      <font>
        <b/>
        <sz val="9"/>
        <color auto="1"/>
        <name val="Arial"/>
        <scheme val="none"/>
      </font>
      <fill>
        <patternFill patternType="solid">
          <bgColor indexed="41"/>
        </patternFill>
      </fill>
      <alignment horizontal="center" vertical="top" readingOrder="0"/>
      <border outline="0">
        <left style="thin">
          <color indexed="64"/>
        </left>
        <right style="thin">
          <color indexed="64"/>
        </right>
        <bottom style="thin">
          <color indexed="64"/>
        </bottom>
      </border>
    </ndxf>
  </rcc>
  <rfmt sheetId="12" sqref="C4" start="0" length="0">
    <dxf>
      <font>
        <b/>
        <sz val="9"/>
        <color auto="1"/>
        <name val="Arial"/>
        <scheme val="none"/>
      </font>
      <fill>
        <patternFill patternType="solid">
          <bgColor indexed="41"/>
        </patternFill>
      </fill>
      <alignment horizontal="center" vertical="top" readingOrder="0"/>
      <border outline="0">
        <left style="thin">
          <color indexed="64"/>
        </left>
        <right style="thin">
          <color indexed="64"/>
        </right>
        <bottom style="thin">
          <color indexed="64"/>
        </bottom>
      </border>
    </dxf>
  </rfmt>
  <rfmt sheetId="12" sqref="D4" start="0" length="0">
    <dxf>
      <font>
        <b/>
        <sz val="9"/>
        <color auto="1"/>
        <name val="Arial"/>
        <scheme val="none"/>
      </font>
      <numFmt numFmtId="4" formatCode="#,##0.00"/>
      <fill>
        <patternFill patternType="solid">
          <bgColor indexed="41"/>
        </patternFill>
      </fill>
      <alignment horizontal="center" vertical="top" readingOrder="0"/>
      <border outline="0">
        <left style="thin">
          <color indexed="64"/>
        </left>
        <right style="thin">
          <color indexed="64"/>
        </right>
        <bottom style="thin">
          <color indexed="64"/>
        </bottom>
      </border>
    </dxf>
  </rfmt>
  <rfmt sheetId="12" s="1" sqref="E4" start="0" length="0">
    <dxf>
      <font>
        <b/>
        <sz val="9"/>
        <color auto="1"/>
        <name val="Arial"/>
        <scheme val="none"/>
      </font>
      <numFmt numFmtId="166" formatCode="_-* #,##0.00\ _p_t_a_-;\-* #,##0.00\ _p_t_a_-;_-* &quot;-&quot;??\ _p_t_a_-;_-@_-"/>
      <fill>
        <patternFill patternType="solid">
          <bgColor indexed="41"/>
        </patternFill>
      </fill>
      <alignment horizontal="center" readingOrder="0"/>
      <border outline="0">
        <left style="thin">
          <color indexed="64"/>
        </left>
        <right style="thin">
          <color indexed="64"/>
        </right>
        <bottom style="thin">
          <color indexed="64"/>
        </bottom>
      </border>
    </dxf>
  </rfmt>
  <rfmt sheetId="12" sqref="F4" start="0" length="0">
    <dxf>
      <font>
        <sz val="9"/>
        <color auto="1"/>
        <name val="Arial"/>
        <scheme val="none"/>
      </font>
      <numFmt numFmtId="35" formatCode="_(* #,##0.00_);_(* \(#,##0.00\);_(* &quot;-&quot;??_);_(@_)"/>
      <fill>
        <patternFill patternType="solid">
          <bgColor indexed="41"/>
        </patternFill>
      </fill>
      <border outline="0">
        <left style="thin">
          <color indexed="64"/>
        </left>
        <right style="thin">
          <color indexed="64"/>
        </right>
        <bottom style="thin">
          <color indexed="64"/>
        </bottom>
      </border>
    </dxf>
  </rfmt>
  <rcc rId="43108" sId="12" odxf="1" dxf="1" numFmtId="19">
    <nc r="A5">
      <v>42737</v>
    </nc>
    <odxf>
      <font>
        <sz val="12"/>
        <color indexed="64"/>
        <name val="Verdana"/>
        <scheme val="none"/>
      </font>
      <numFmt numFmtId="0" formatCode="General"/>
      <border outline="0">
        <left/>
        <right/>
        <top/>
        <bottom/>
      </border>
    </odxf>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fmt sheetId="12" sqref="B5" start="0" length="0">
    <dxf>
      <font>
        <b/>
        <sz val="9"/>
        <color auto="1"/>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cc rId="43109" sId="12" odxf="1" dxf="1">
    <nc r="C5" t="inlineStr">
      <is>
        <t>Balance inicial al 02 de enero  2017</t>
      </is>
    </nc>
    <odxf>
      <font>
        <b val="0"/>
        <sz val="12"/>
        <color indexed="64"/>
        <name val="Verdana"/>
        <scheme val="none"/>
      </font>
      <alignment vertical="bottom" wrapText="0" readingOrder="0"/>
      <border outline="0">
        <left/>
        <right/>
        <top/>
        <bottom/>
      </border>
    </odxf>
    <ndxf>
      <font>
        <b/>
        <sz val="9"/>
        <color auto="1"/>
        <name val="Arial"/>
        <scheme val="none"/>
      </font>
      <alignment vertical="top" wrapText="1" readingOrder="0"/>
      <border outline="0">
        <left style="thin">
          <color indexed="64"/>
        </left>
        <right style="thin">
          <color indexed="64"/>
        </right>
        <top style="thin">
          <color indexed="64"/>
        </top>
        <bottom style="thin">
          <color indexed="64"/>
        </bottom>
      </border>
    </ndxf>
  </rcc>
  <rfmt sheetId="12" sqref="D5" start="0" length="0">
    <dxf>
      <font>
        <sz val="9"/>
        <color indexed="64"/>
        <name val="Arial"/>
        <scheme val="none"/>
      </font>
      <fill>
        <patternFill patternType="solid">
          <bgColor theme="0"/>
        </patternFill>
      </fill>
      <border outline="0">
        <left style="thin">
          <color indexed="64"/>
        </left>
        <right style="thin">
          <color indexed="64"/>
        </right>
        <top style="thin">
          <color indexed="64"/>
        </top>
      </border>
    </dxf>
  </rfmt>
  <rfmt sheetId="12" s="1" sqref="E5" start="0" length="0">
    <dxf>
      <font>
        <b/>
        <sz val="9"/>
        <color auto="1"/>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dxf>
  </rfmt>
  <rcc rId="43110" sId="12" odxf="1" s="1" dxf="1" numFmtId="34">
    <nc r="F5">
      <v>2809034.52</v>
    </nc>
    <odxf>
      <numFmt numFmtId="0" formatCode="General"/>
    </odxf>
    <ndxf>
      <font>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111" sId="12" odxf="1" dxf="1" numFmtId="19">
    <nc r="A6">
      <v>42737</v>
    </nc>
    <odxf>
      <font>
        <sz val="12"/>
        <color indexed="64"/>
        <name val="Verdana"/>
        <scheme val="none"/>
      </font>
      <numFmt numFmtId="0" formatCode="General"/>
      <border outline="0">
        <left/>
        <right/>
        <top/>
        <bottom/>
      </border>
    </odxf>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cc rId="43112" sId="12" odxf="1" dxf="1">
    <nc r="B6">
      <v>14583</v>
    </nc>
    <odxf>
      <font>
        <b val="0"/>
        <sz val="12"/>
        <color indexed="64"/>
        <name val="Verdana"/>
        <scheme val="none"/>
      </font>
      <fill>
        <patternFill patternType="none">
          <bgColor indexed="65"/>
        </patternFill>
      </fill>
      <alignment horizontal="general" vertical="bottom" wrapText="0" readingOrder="0"/>
      <border outline="0">
        <left/>
        <right/>
        <top/>
        <bottom/>
      </border>
    </odxf>
    <ndxf>
      <font>
        <b/>
        <sz val="9"/>
        <color auto="1"/>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ndxf>
  </rcc>
  <rcc rId="43113" sId="12" odxf="1" dxf="1">
    <nc r="C6" t="inlineStr">
      <is>
        <r>
          <rPr>
            <b/>
            <sz val="9"/>
            <color indexed="64"/>
            <rFont val="Arial"/>
            <family val="2"/>
          </rPr>
          <t>ERIDANIA DEL VILLAR DE LOS SANTOS</t>
        </r>
        <r>
          <rPr>
            <sz val="9"/>
            <color indexed="64"/>
            <rFont val="Arial"/>
            <family val="2"/>
          </rPr>
          <t>. Compensación por gastos de alimentación a personal administrativo de la institución,correspondiente a enero/17</t>
        </r>
      </is>
    </nc>
    <odxf>
      <font>
        <sz val="12"/>
        <color indexed="64"/>
        <name val="Verdana"/>
        <scheme val="none"/>
      </font>
      <fill>
        <patternFill patternType="none">
          <bgColor indexed="65"/>
        </patternFill>
      </fill>
      <alignment horizontal="general" vertical="bottom" wrapText="0" readingOrder="0"/>
      <border outline="0">
        <left/>
        <right/>
        <top/>
        <bottom/>
      </border>
    </odxf>
    <ndxf>
      <font>
        <sz val="9"/>
        <color indexed="64"/>
        <name val="Arial"/>
        <scheme val="none"/>
      </font>
      <fill>
        <patternFill patternType="solid">
          <bgColor theme="0"/>
        </patternFill>
      </fill>
      <alignment horizontal="left" vertical="top" wrapText="1" readingOrder="0"/>
      <border outline="0">
        <left style="thin">
          <color indexed="64"/>
        </left>
        <right style="thin">
          <color indexed="64"/>
        </right>
        <top style="thin">
          <color indexed="64"/>
        </top>
        <bottom style="thin">
          <color indexed="64"/>
        </bottom>
      </border>
    </ndxf>
  </rcc>
  <rfmt sheetId="12" sqref="D6" start="0" length="0">
    <dxf>
      <font>
        <b/>
        <sz val="9"/>
        <color indexed="64"/>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43114" sId="12" odxf="1" s="1" dxf="1" numFmtId="34">
    <nc r="E6">
      <v>5000</v>
    </nc>
    <odxf>
      <numFmt numFmtId="0" formatCode="General"/>
    </odxf>
    <ndxf>
      <font>
        <sz val="9"/>
        <color auto="1"/>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3115" sId="12" odxf="1" s="1" dxf="1">
    <nc r="F6">
      <f>F5+D6-E6</f>
    </nc>
    <odxf>
      <numFmt numFmtId="0" formatCode="General"/>
    </odxf>
    <ndxf>
      <font>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116" sId="12" odxf="1" dxf="1" numFmtId="19">
    <nc r="A7">
      <v>42737</v>
    </nc>
    <odxf>
      <font>
        <sz val="12"/>
        <color indexed="64"/>
        <name val="Verdana"/>
        <scheme val="none"/>
      </font>
      <numFmt numFmtId="0" formatCode="General"/>
      <border outline="0">
        <left/>
        <right/>
        <top/>
        <bottom/>
      </border>
    </odxf>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cc rId="43117" sId="12" odxf="1" dxf="1">
    <nc r="B7" t="inlineStr">
      <is>
        <t>DEPOSITO</t>
      </is>
    </nc>
    <odxf>
      <font>
        <b val="0"/>
        <sz val="12"/>
        <color indexed="64"/>
        <name val="Verdana"/>
        <scheme val="none"/>
      </font>
      <fill>
        <patternFill patternType="none">
          <bgColor indexed="65"/>
        </patternFill>
      </fill>
      <alignment horizontal="general" vertical="bottom" readingOrder="0"/>
      <border outline="0">
        <left/>
        <right/>
        <bottom/>
      </border>
    </odxf>
    <ndxf>
      <font>
        <b/>
        <sz val="9"/>
        <color auto="1"/>
        <name val="Arial"/>
        <scheme val="none"/>
      </font>
      <fill>
        <patternFill patternType="solid">
          <bgColor theme="0"/>
        </patternFill>
      </fill>
      <alignment horizontal="right" vertical="top" readingOrder="0"/>
      <border outline="0">
        <left style="thin">
          <color indexed="64"/>
        </left>
        <right style="thin">
          <color indexed="64"/>
        </right>
        <bottom style="thin">
          <color indexed="64"/>
        </bottom>
      </border>
    </ndxf>
  </rcc>
  <rcc rId="43118" sId="12" odxf="1" dxf="1">
    <nc r="C7" t="inlineStr">
      <is>
        <t>Pago Seguro de Salud del Sr. Morel, corresp.  a noviembre/16</t>
      </is>
    </nc>
    <odxf>
      <font>
        <b val="0"/>
        <sz val="12"/>
        <color indexed="64"/>
        <name val="Verdana"/>
        <scheme val="none"/>
      </font>
      <fill>
        <patternFill patternType="none">
          <bgColor indexed="65"/>
        </patternFill>
      </fill>
      <alignment vertical="bottom" wrapText="0" readingOrder="0"/>
      <border outline="0">
        <left/>
        <right/>
        <top/>
        <bottom/>
      </border>
    </odxf>
    <n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cc rId="43119" sId="12" odxf="1" dxf="1" numFmtId="4">
    <nc r="D7">
      <v>2207.85</v>
    </nc>
    <odxf>
      <font>
        <b val="0"/>
        <sz val="12"/>
        <color indexed="64"/>
        <name val="Verdana"/>
        <scheme val="none"/>
      </font>
      <numFmt numFmtId="0" formatCode="General"/>
      <fill>
        <patternFill patternType="none">
          <bgColor indexed="65"/>
        </patternFill>
      </fill>
      <alignment horizontal="general" vertical="bottom" readingOrder="0"/>
      <border outline="0">
        <left/>
        <right/>
        <bottom/>
      </border>
    </odxf>
    <ndxf>
      <font>
        <b/>
        <sz val="9"/>
        <color auto="1"/>
        <name val="Arial"/>
        <scheme val="none"/>
      </font>
      <numFmt numFmtId="4" formatCode="#,##0.00"/>
      <fill>
        <patternFill patternType="solid">
          <bgColor theme="0"/>
        </patternFill>
      </fill>
      <alignment horizontal="center" vertical="top" readingOrder="0"/>
      <border outline="0">
        <left style="thin">
          <color indexed="64"/>
        </left>
        <right style="thin">
          <color indexed="64"/>
        </right>
        <bottom style="thin">
          <color indexed="64"/>
        </bottom>
      </border>
    </ndxf>
  </rcc>
  <rfmt sheetId="12" s="1" sqref="E7" start="0" length="0">
    <dxf>
      <font>
        <sz val="9"/>
        <color auto="1"/>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bottom style="thin">
          <color indexed="64"/>
        </bottom>
      </border>
    </dxf>
  </rfmt>
  <rcc rId="43120" sId="12" odxf="1" s="1" dxf="1">
    <nc r="F7">
      <f>F6+D7-E7</f>
    </nc>
    <odxf>
      <numFmt numFmtId="0" formatCode="General"/>
    </odxf>
    <ndxf>
      <font>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121" sId="12" odxf="1" dxf="1" numFmtId="19">
    <nc r="A8">
      <v>42739</v>
    </nc>
    <odxf>
      <font>
        <sz val="12"/>
        <color indexed="64"/>
        <name val="Verdana"/>
        <scheme val="none"/>
      </font>
      <numFmt numFmtId="0" formatCode="General"/>
      <border outline="0">
        <left/>
        <right/>
        <top/>
        <bottom/>
      </border>
    </odxf>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cc rId="43122" sId="12" odxf="1" dxf="1">
    <nc r="B8" t="inlineStr">
      <is>
        <t>DEPOSITO</t>
      </is>
    </nc>
    <odxf>
      <font>
        <b val="0"/>
        <sz val="12"/>
        <color indexed="64"/>
        <name val="Verdana"/>
        <scheme val="none"/>
      </font>
      <fill>
        <patternFill patternType="none">
          <bgColor indexed="65"/>
        </patternFill>
      </fill>
      <alignment horizontal="general" vertical="bottom" readingOrder="0"/>
      <border outline="0">
        <left/>
        <right/>
        <bottom/>
      </border>
    </odxf>
    <ndxf>
      <font>
        <b/>
        <sz val="9"/>
        <color auto="1"/>
        <name val="Arial"/>
        <scheme val="none"/>
      </font>
      <fill>
        <patternFill patternType="solid">
          <bgColor theme="0"/>
        </patternFill>
      </fill>
      <alignment horizontal="right" vertical="top" readingOrder="0"/>
      <border outline="0">
        <left style="thin">
          <color indexed="64"/>
        </left>
        <right style="thin">
          <color indexed="64"/>
        </right>
        <bottom style="thin">
          <color indexed="64"/>
        </bottom>
      </border>
    </ndxf>
  </rcc>
  <rcc rId="43123" sId="12" odxf="1" dxf="1">
    <nc r="C8" t="inlineStr">
      <is>
        <t>Pago Seguro de Salud del Sr. Morel, corresp.  a diciembre/16</t>
      </is>
    </nc>
    <odxf>
      <font>
        <b val="0"/>
        <sz val="12"/>
        <color indexed="64"/>
        <name val="Verdana"/>
        <scheme val="none"/>
      </font>
      <fill>
        <patternFill patternType="none">
          <bgColor indexed="65"/>
        </patternFill>
      </fill>
      <alignment vertical="bottom" wrapText="0" readingOrder="0"/>
      <border outline="0">
        <left/>
        <right/>
        <top/>
        <bottom/>
      </border>
    </odxf>
    <n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cc rId="43124" sId="12" odxf="1" dxf="1" numFmtId="4">
    <nc r="D8">
      <v>2207.85</v>
    </nc>
    <odxf>
      <font>
        <b val="0"/>
        <sz val="12"/>
        <color indexed="64"/>
        <name val="Verdana"/>
        <scheme val="none"/>
      </font>
      <numFmt numFmtId="0" formatCode="General"/>
      <fill>
        <patternFill patternType="none">
          <bgColor indexed="65"/>
        </patternFill>
      </fill>
      <alignment horizontal="general" vertical="bottom" readingOrder="0"/>
      <border outline="0">
        <left/>
        <right/>
        <bottom/>
      </border>
    </odxf>
    <ndxf>
      <font>
        <b/>
        <sz val="9"/>
        <color auto="1"/>
        <name val="Arial"/>
        <scheme val="none"/>
      </font>
      <numFmt numFmtId="4" formatCode="#,##0.00"/>
      <fill>
        <patternFill patternType="solid">
          <bgColor theme="0"/>
        </patternFill>
      </fill>
      <alignment horizontal="center" vertical="top" readingOrder="0"/>
      <border outline="0">
        <left style="thin">
          <color indexed="64"/>
        </left>
        <right style="thin">
          <color indexed="64"/>
        </right>
        <bottom style="thin">
          <color indexed="64"/>
        </bottom>
      </border>
    </ndxf>
  </rcc>
  <rfmt sheetId="12" s="1" sqref="E8" start="0" length="0">
    <dxf>
      <font>
        <sz val="9"/>
        <color auto="1"/>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dxf>
  </rfmt>
  <rcc rId="43125" sId="12" odxf="1" s="1" dxf="1">
    <nc r="F8">
      <f>F7+D8-E8</f>
    </nc>
    <odxf>
      <numFmt numFmtId="0" formatCode="General"/>
    </odxf>
    <ndxf>
      <font>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126" sId="12" odxf="1" dxf="1" numFmtId="19">
    <nc r="A9">
      <v>42739</v>
    </nc>
    <odxf>
      <font>
        <sz val="12"/>
        <color indexed="64"/>
        <name val="Verdana"/>
        <scheme val="none"/>
      </font>
      <numFmt numFmtId="0" formatCode="General"/>
      <border outline="0">
        <left/>
        <right/>
        <top/>
        <bottom/>
      </border>
    </odxf>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cc rId="43127" sId="12" odxf="1" dxf="1">
    <nc r="B9">
      <v>14584</v>
    </nc>
    <odxf>
      <font>
        <b val="0"/>
        <sz val="12"/>
        <color indexed="64"/>
        <name val="Verdana"/>
        <scheme val="none"/>
      </font>
      <fill>
        <patternFill patternType="none">
          <bgColor indexed="65"/>
        </patternFill>
      </fill>
      <alignment horizontal="general" vertical="bottom" wrapText="0" readingOrder="0"/>
      <border outline="0">
        <left/>
        <right/>
        <top/>
        <bottom/>
      </border>
    </odxf>
    <ndxf>
      <font>
        <b/>
        <sz val="9"/>
        <color auto="1"/>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ndxf>
  </rcc>
  <rcc rId="43128" sId="12" odxf="1" dxf="1">
    <nc r="C9" t="inlineStr">
      <is>
        <t>NULO</t>
      </is>
    </nc>
    <odxf>
      <font>
        <b val="0"/>
        <sz val="12"/>
        <color indexed="64"/>
        <name val="Verdana"/>
        <scheme val="none"/>
      </font>
      <alignment vertical="bottom" wrapText="0" readingOrder="0"/>
      <border outline="0">
        <left/>
        <right/>
        <top/>
        <bottom/>
      </border>
    </odxf>
    <ndxf>
      <font>
        <b/>
        <sz val="9"/>
        <color indexed="64"/>
        <name val="Arial"/>
        <scheme val="none"/>
      </font>
      <alignment vertical="top" wrapText="1" readingOrder="0"/>
      <border outline="0">
        <left style="thin">
          <color indexed="64"/>
        </left>
        <right style="thin">
          <color indexed="64"/>
        </right>
        <top style="thin">
          <color indexed="64"/>
        </top>
        <bottom style="thin">
          <color indexed="64"/>
        </bottom>
      </border>
    </ndxf>
  </rcc>
  <rfmt sheetId="12" sqref="D9" start="0" length="0">
    <dxf>
      <font>
        <b/>
        <sz val="9"/>
        <color indexed="64"/>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rder>
    </dxf>
  </rfmt>
  <rcc rId="43129" sId="12" odxf="1" s="1" dxf="1" numFmtId="34">
    <nc r="E9">
      <v>0.01</v>
    </nc>
    <odxf>
      <numFmt numFmtId="0" formatCode="General"/>
    </odxf>
    <ndxf>
      <font>
        <b/>
        <sz val="9"/>
        <color rgb="FFFF0000"/>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3130" sId="12" odxf="1" s="1" dxf="1">
    <nc r="F9">
      <f>F8+D9-E9</f>
    </nc>
    <odxf>
      <numFmt numFmtId="0" formatCode="General"/>
    </odxf>
    <ndxf>
      <font>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131" sId="12" odxf="1" dxf="1" numFmtId="19">
    <nc r="A10">
      <v>42739</v>
    </nc>
    <odxf>
      <font>
        <sz val="12"/>
        <color indexed="64"/>
        <name val="Verdana"/>
        <scheme val="none"/>
      </font>
      <numFmt numFmtId="0" formatCode="General"/>
      <border outline="0">
        <left/>
        <right/>
        <top/>
        <bottom/>
      </border>
    </odxf>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cc rId="43132" sId="12" odxf="1" dxf="1">
    <nc r="B10">
      <v>14585</v>
    </nc>
    <odxf>
      <font>
        <b val="0"/>
        <sz val="12"/>
        <color indexed="64"/>
        <name val="Verdana"/>
        <scheme val="none"/>
      </font>
      <fill>
        <patternFill patternType="none">
          <bgColor indexed="65"/>
        </patternFill>
      </fill>
      <alignment horizontal="general" vertical="bottom" wrapText="0" readingOrder="0"/>
      <border outline="0">
        <left/>
        <right/>
        <top/>
        <bottom/>
      </border>
    </odxf>
    <ndxf>
      <font>
        <b/>
        <sz val="9"/>
        <color auto="1"/>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ndxf>
  </rcc>
  <rcc rId="43133" sId="12" odxf="1" dxf="1">
    <nc r="C10" t="inlineStr">
      <is>
        <t>NULO</t>
      </is>
    </nc>
    <odxf>
      <font>
        <b val="0"/>
        <sz val="12"/>
        <color indexed="64"/>
        <name val="Verdana"/>
        <scheme val="none"/>
      </font>
      <alignment vertical="bottom" wrapText="0" readingOrder="0"/>
      <border outline="0">
        <left/>
        <right/>
        <top/>
        <bottom/>
      </border>
    </odxf>
    <ndxf>
      <font>
        <b/>
        <sz val="9"/>
        <color indexed="64"/>
        <name val="Arial"/>
        <scheme val="none"/>
      </font>
      <alignment vertical="top" wrapText="1" readingOrder="0"/>
      <border outline="0">
        <left style="thin">
          <color indexed="64"/>
        </left>
        <right style="thin">
          <color indexed="64"/>
        </right>
        <top style="thin">
          <color indexed="64"/>
        </top>
        <bottom style="thin">
          <color indexed="64"/>
        </bottom>
      </border>
    </ndxf>
  </rcc>
  <rfmt sheetId="12" sqref="D10" start="0" length="0">
    <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cc rId="43134" sId="12" odxf="1" s="1" dxf="1" numFmtId="34">
    <nc r="E10">
      <v>0.01</v>
    </nc>
    <odxf>
      <numFmt numFmtId="0" formatCode="General"/>
    </odxf>
    <ndxf>
      <font>
        <b/>
        <sz val="9"/>
        <color rgb="FFFF0000"/>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3135" sId="12" odxf="1" s="1" dxf="1">
    <nc r="F10">
      <f>F9+D10-E10</f>
    </nc>
    <odxf>
      <numFmt numFmtId="0" formatCode="General"/>
    </odxf>
    <ndxf>
      <font>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136" sId="12" odxf="1" dxf="1" numFmtId="19">
    <nc r="A11">
      <v>42739</v>
    </nc>
    <odxf>
      <font>
        <sz val="12"/>
        <color indexed="64"/>
        <name val="Verdana"/>
        <scheme val="none"/>
      </font>
      <numFmt numFmtId="0" formatCode="General"/>
      <border outline="0">
        <left/>
        <right/>
        <top/>
        <bottom/>
      </border>
    </odxf>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cc rId="43137" sId="12" odxf="1" dxf="1">
    <nc r="B11">
      <v>14586</v>
    </nc>
    <odxf>
      <font>
        <b val="0"/>
        <sz val="12"/>
        <color indexed="64"/>
        <name val="Verdana"/>
        <scheme val="none"/>
      </font>
      <fill>
        <patternFill patternType="none">
          <bgColor indexed="65"/>
        </patternFill>
      </fill>
      <alignment horizontal="general" vertical="bottom" wrapText="0" readingOrder="0"/>
      <border outline="0">
        <left/>
        <right/>
        <top/>
        <bottom/>
      </border>
    </odxf>
    <ndxf>
      <font>
        <b/>
        <sz val="9"/>
        <color auto="1"/>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ndxf>
  </rcc>
  <rcc rId="43138" sId="12" odxf="1" dxf="1">
    <nc r="C11" t="inlineStr">
      <is>
        <t>NULO</t>
      </is>
    </nc>
    <odxf>
      <font>
        <b val="0"/>
        <sz val="12"/>
        <color indexed="64"/>
        <name val="Verdana"/>
        <scheme val="none"/>
      </font>
      <alignment vertical="bottom" wrapText="0" readingOrder="0"/>
      <border outline="0">
        <left/>
        <right/>
        <top/>
        <bottom/>
      </border>
    </odxf>
    <ndxf>
      <font>
        <b/>
        <sz val="9"/>
        <color indexed="64"/>
        <name val="Arial"/>
        <scheme val="none"/>
      </font>
      <alignment vertical="top" wrapText="1" readingOrder="0"/>
      <border outline="0">
        <left style="thin">
          <color indexed="64"/>
        </left>
        <right style="thin">
          <color indexed="64"/>
        </right>
        <top style="thin">
          <color indexed="64"/>
        </top>
        <bottom style="thin">
          <color indexed="64"/>
        </bottom>
      </border>
    </ndxf>
  </rcc>
  <rfmt sheetId="12" sqref="D11" start="0" length="0">
    <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cc rId="43139" sId="12" odxf="1" s="1" dxf="1" numFmtId="34">
    <nc r="E11">
      <v>0.01</v>
    </nc>
    <odxf>
      <numFmt numFmtId="0" formatCode="General"/>
    </odxf>
    <ndxf>
      <font>
        <b/>
        <sz val="9"/>
        <color rgb="FFFF0000"/>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3140" sId="12" odxf="1" s="1" dxf="1">
    <nc r="F11">
      <f>F10+D11-E11</f>
    </nc>
    <odxf>
      <numFmt numFmtId="0" formatCode="General"/>
    </odxf>
    <ndxf>
      <font>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141" sId="12" odxf="1" dxf="1" numFmtId="19">
    <nc r="A12">
      <v>42739</v>
    </nc>
    <odxf>
      <font>
        <sz val="12"/>
        <color indexed="64"/>
        <name val="Verdana"/>
        <scheme val="none"/>
      </font>
      <numFmt numFmtId="0" formatCode="General"/>
      <border outline="0">
        <left/>
        <right/>
        <top/>
        <bottom/>
      </border>
    </odxf>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cc rId="43142" sId="12" odxf="1" dxf="1">
    <nc r="B12">
      <v>14587</v>
    </nc>
    <odxf>
      <font>
        <b val="0"/>
        <sz val="12"/>
        <color indexed="64"/>
        <name val="Verdana"/>
        <scheme val="none"/>
      </font>
      <fill>
        <patternFill patternType="none">
          <bgColor indexed="65"/>
        </patternFill>
      </fill>
      <alignment horizontal="general" vertical="bottom" wrapText="0" readingOrder="0"/>
      <border outline="0">
        <left/>
        <right/>
        <top/>
        <bottom/>
      </border>
    </odxf>
    <ndxf>
      <font>
        <b/>
        <sz val="9"/>
        <color auto="1"/>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ndxf>
  </rcc>
  <rcc rId="43143" sId="12" odxf="1" dxf="1">
    <nc r="C12" t="inlineStr">
      <is>
        <t>NULO</t>
      </is>
    </nc>
    <odxf>
      <font>
        <b val="0"/>
        <sz val="12"/>
        <color indexed="64"/>
        <name val="Verdana"/>
        <scheme val="none"/>
      </font>
      <alignment vertical="bottom" wrapText="0" readingOrder="0"/>
      <border outline="0">
        <left/>
        <right/>
        <top/>
        <bottom/>
      </border>
    </odxf>
    <ndxf>
      <font>
        <b/>
        <sz val="9"/>
        <color indexed="64"/>
        <name val="Arial"/>
        <scheme val="none"/>
      </font>
      <alignment vertical="top" wrapText="1" readingOrder="0"/>
      <border outline="0">
        <left style="thin">
          <color indexed="64"/>
        </left>
        <right style="thin">
          <color indexed="64"/>
        </right>
        <top style="thin">
          <color indexed="64"/>
        </top>
        <bottom style="thin">
          <color indexed="64"/>
        </bottom>
      </border>
    </ndxf>
  </rcc>
  <rfmt sheetId="12" sqref="D12" start="0" length="0">
    <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cc rId="43144" sId="12" odxf="1" s="1" dxf="1" numFmtId="34">
    <nc r="E12">
      <v>0.01</v>
    </nc>
    <odxf>
      <numFmt numFmtId="0" formatCode="General"/>
    </odxf>
    <ndxf>
      <font>
        <b/>
        <sz val="9"/>
        <color rgb="FFFF0000"/>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3145" sId="12" odxf="1" s="1" dxf="1">
    <nc r="F12">
      <f>F11+D12-E12</f>
    </nc>
    <odxf>
      <numFmt numFmtId="0" formatCode="General"/>
    </odxf>
    <ndxf>
      <font>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146" sId="12" odxf="1" dxf="1" numFmtId="19">
    <nc r="A13">
      <v>42739</v>
    </nc>
    <odxf>
      <font>
        <sz val="12"/>
        <color indexed="64"/>
        <name val="Verdana"/>
        <scheme val="none"/>
      </font>
      <numFmt numFmtId="0" formatCode="General"/>
      <border outline="0">
        <left/>
        <right/>
        <top/>
        <bottom/>
      </border>
    </odxf>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cc rId="43147" sId="12" odxf="1" dxf="1">
    <nc r="B13">
      <v>14588</v>
    </nc>
    <odxf>
      <font>
        <b val="0"/>
        <sz val="12"/>
        <color indexed="64"/>
        <name val="Verdana"/>
        <scheme val="none"/>
      </font>
      <fill>
        <patternFill patternType="none">
          <bgColor indexed="65"/>
        </patternFill>
      </fill>
      <alignment horizontal="general" vertical="bottom" wrapText="0" readingOrder="0"/>
      <border outline="0">
        <left/>
        <right/>
        <top/>
        <bottom/>
      </border>
    </odxf>
    <ndxf>
      <font>
        <b/>
        <sz val="9"/>
        <color auto="1"/>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ndxf>
  </rcc>
  <rcc rId="43148" sId="12" odxf="1" dxf="1">
    <nc r="C13" t="inlineStr">
      <is>
        <t>NULO</t>
      </is>
    </nc>
    <odxf>
      <font>
        <b val="0"/>
        <sz val="12"/>
        <color indexed="64"/>
        <name val="Verdana"/>
        <scheme val="none"/>
      </font>
      <alignment vertical="bottom" wrapText="0" readingOrder="0"/>
      <border outline="0">
        <left/>
        <right/>
        <top/>
        <bottom/>
      </border>
    </odxf>
    <ndxf>
      <font>
        <b/>
        <sz val="9"/>
        <color indexed="64"/>
        <name val="Arial"/>
        <scheme val="none"/>
      </font>
      <alignment vertical="top" wrapText="1" readingOrder="0"/>
      <border outline="0">
        <left style="thin">
          <color indexed="64"/>
        </left>
        <right style="thin">
          <color indexed="64"/>
        </right>
        <top style="thin">
          <color indexed="64"/>
        </top>
        <bottom style="thin">
          <color indexed="64"/>
        </bottom>
      </border>
    </ndxf>
  </rcc>
  <rfmt sheetId="12" sqref="D13" start="0" length="0">
    <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cc rId="43149" sId="12" odxf="1" s="1" dxf="1" numFmtId="34">
    <nc r="E13">
      <v>0.01</v>
    </nc>
    <odxf>
      <numFmt numFmtId="0" formatCode="General"/>
    </odxf>
    <ndxf>
      <font>
        <b/>
        <sz val="9"/>
        <color rgb="FFFF0000"/>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3150" sId="12" odxf="1" s="1" dxf="1">
    <nc r="F13">
      <f>F12+D13-E13</f>
    </nc>
    <odxf>
      <numFmt numFmtId="0" formatCode="General"/>
    </odxf>
    <ndxf>
      <font>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151" sId="12" odxf="1" dxf="1" numFmtId="19">
    <nc r="A14">
      <v>42739</v>
    </nc>
    <odxf>
      <font>
        <sz val="12"/>
        <color indexed="64"/>
        <name val="Verdana"/>
        <scheme val="none"/>
      </font>
      <numFmt numFmtId="0" formatCode="General"/>
      <border outline="0">
        <left/>
        <right/>
        <top/>
        <bottom/>
      </border>
    </odxf>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cc rId="43152" sId="12" odxf="1" dxf="1">
    <nc r="B14">
      <v>14589</v>
    </nc>
    <odxf>
      <font>
        <b val="0"/>
        <sz val="12"/>
        <color indexed="64"/>
        <name val="Verdana"/>
        <scheme val="none"/>
      </font>
      <fill>
        <patternFill patternType="none">
          <bgColor indexed="65"/>
        </patternFill>
      </fill>
      <alignment horizontal="general" vertical="bottom" wrapText="0" readingOrder="0"/>
      <border outline="0">
        <left/>
        <right/>
        <top/>
        <bottom/>
      </border>
    </odxf>
    <ndxf>
      <font>
        <b/>
        <sz val="9"/>
        <color auto="1"/>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ndxf>
  </rcc>
  <rcc rId="43153" sId="12" odxf="1" dxf="1">
    <nc r="C14" t="inlineStr">
      <is>
        <t>NULO</t>
      </is>
    </nc>
    <odxf>
      <font>
        <b val="0"/>
        <sz val="12"/>
        <color indexed="64"/>
        <name val="Verdana"/>
        <scheme val="none"/>
      </font>
      <alignment vertical="bottom" wrapText="0" readingOrder="0"/>
      <border outline="0">
        <left/>
        <right/>
        <top/>
        <bottom/>
      </border>
    </odxf>
    <ndxf>
      <font>
        <b/>
        <sz val="9"/>
        <color indexed="64"/>
        <name val="Arial"/>
        <scheme val="none"/>
      </font>
      <alignment vertical="top" wrapText="1" readingOrder="0"/>
      <border outline="0">
        <left style="thin">
          <color indexed="64"/>
        </left>
        <right style="thin">
          <color indexed="64"/>
        </right>
        <top style="thin">
          <color indexed="64"/>
        </top>
        <bottom style="thin">
          <color indexed="64"/>
        </bottom>
      </border>
    </ndxf>
  </rcc>
  <rfmt sheetId="12" sqref="D14" start="0" length="0">
    <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cc rId="43154" sId="12" odxf="1" s="1" dxf="1" numFmtId="34">
    <nc r="E14">
      <v>0.01</v>
    </nc>
    <odxf>
      <numFmt numFmtId="0" formatCode="General"/>
    </odxf>
    <ndxf>
      <font>
        <b/>
        <sz val="9"/>
        <color rgb="FFFF0000"/>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3155" sId="12" odxf="1" s="1" dxf="1">
    <nc r="F14">
      <f>F13+D14-E14</f>
    </nc>
    <odxf>
      <numFmt numFmtId="0" formatCode="General"/>
    </odxf>
    <ndxf>
      <font>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156" sId="12" odxf="1" dxf="1" numFmtId="19">
    <nc r="A15">
      <v>42739</v>
    </nc>
    <odxf>
      <font>
        <sz val="12"/>
        <color indexed="64"/>
        <name val="Verdana"/>
        <scheme val="none"/>
      </font>
      <numFmt numFmtId="0" formatCode="General"/>
      <border outline="0">
        <left/>
        <right/>
        <top/>
        <bottom/>
      </border>
    </odxf>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cc rId="43157" sId="12" odxf="1" dxf="1">
    <nc r="B15">
      <v>14590</v>
    </nc>
    <odxf>
      <font>
        <b val="0"/>
        <sz val="12"/>
        <color indexed="64"/>
        <name val="Verdana"/>
        <scheme val="none"/>
      </font>
      <fill>
        <patternFill patternType="none">
          <bgColor indexed="65"/>
        </patternFill>
      </fill>
      <alignment horizontal="general" vertical="bottom" wrapText="0" readingOrder="0"/>
      <border outline="0">
        <left/>
        <right/>
        <top/>
        <bottom/>
      </border>
    </odxf>
    <ndxf>
      <font>
        <b/>
        <sz val="9"/>
        <color auto="1"/>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ndxf>
  </rcc>
  <rcc rId="43158" sId="12" odxf="1" dxf="1">
    <nc r="C15" t="inlineStr">
      <is>
        <t>NULO</t>
      </is>
    </nc>
    <odxf>
      <font>
        <b val="0"/>
        <sz val="12"/>
        <color indexed="64"/>
        <name val="Verdana"/>
        <scheme val="none"/>
      </font>
      <alignment vertical="bottom" wrapText="0" readingOrder="0"/>
      <border outline="0">
        <left/>
        <right/>
        <top/>
        <bottom/>
      </border>
    </odxf>
    <ndxf>
      <font>
        <b/>
        <sz val="9"/>
        <color indexed="64"/>
        <name val="Arial"/>
        <scheme val="none"/>
      </font>
      <alignment vertical="top" wrapText="1" readingOrder="0"/>
      <border outline="0">
        <left style="thin">
          <color indexed="64"/>
        </left>
        <right style="thin">
          <color indexed="64"/>
        </right>
        <top style="thin">
          <color indexed="64"/>
        </top>
        <bottom style="thin">
          <color indexed="64"/>
        </bottom>
      </border>
    </ndxf>
  </rcc>
  <rfmt sheetId="12" sqref="D15" start="0" length="0">
    <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cc rId="43159" sId="12" odxf="1" s="1" dxf="1" numFmtId="34">
    <nc r="E15">
      <v>0.01</v>
    </nc>
    <odxf>
      <numFmt numFmtId="0" formatCode="General"/>
    </odxf>
    <ndxf>
      <font>
        <b/>
        <sz val="9"/>
        <color rgb="FFFF0000"/>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3160" sId="12" odxf="1" s="1" dxf="1">
    <nc r="F15">
      <f>F14+D15-E15</f>
    </nc>
    <odxf>
      <numFmt numFmtId="0" formatCode="General"/>
    </odxf>
    <ndxf>
      <font>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161" sId="12" odxf="1" dxf="1" numFmtId="19">
    <nc r="A16">
      <v>42739</v>
    </nc>
    <odxf>
      <font>
        <sz val="12"/>
        <color indexed="64"/>
        <name val="Verdana"/>
        <scheme val="none"/>
      </font>
      <numFmt numFmtId="0" formatCode="General"/>
      <border outline="0">
        <left/>
        <right/>
        <top/>
        <bottom/>
      </border>
    </odxf>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cc rId="43162" sId="12" odxf="1" dxf="1">
    <nc r="B16">
      <v>14591</v>
    </nc>
    <odxf>
      <font>
        <b val="0"/>
        <sz val="12"/>
        <color indexed="64"/>
        <name val="Verdana"/>
        <scheme val="none"/>
      </font>
      <fill>
        <patternFill patternType="none">
          <bgColor indexed="65"/>
        </patternFill>
      </fill>
      <alignment horizontal="general" vertical="bottom" wrapText="0" readingOrder="0"/>
      <border outline="0">
        <left/>
        <right/>
        <top/>
        <bottom/>
      </border>
    </odxf>
    <ndxf>
      <font>
        <b/>
        <sz val="9"/>
        <color auto="1"/>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ndxf>
  </rcc>
  <rcc rId="43163" sId="12" odxf="1" dxf="1">
    <nc r="C16" t="inlineStr">
      <is>
        <t>NULO</t>
      </is>
    </nc>
    <odxf>
      <font>
        <b val="0"/>
        <sz val="12"/>
        <color indexed="64"/>
        <name val="Verdana"/>
        <scheme val="none"/>
      </font>
      <alignment vertical="bottom" wrapText="0" readingOrder="0"/>
      <border outline="0">
        <left/>
        <right/>
        <top/>
        <bottom/>
      </border>
    </odxf>
    <ndxf>
      <font>
        <b/>
        <sz val="9"/>
        <color indexed="64"/>
        <name val="Arial"/>
        <scheme val="none"/>
      </font>
      <alignment vertical="top" wrapText="1" readingOrder="0"/>
      <border outline="0">
        <left style="thin">
          <color indexed="64"/>
        </left>
        <right style="thin">
          <color indexed="64"/>
        </right>
        <top style="thin">
          <color indexed="64"/>
        </top>
        <bottom style="thin">
          <color indexed="64"/>
        </bottom>
      </border>
    </ndxf>
  </rcc>
  <rfmt sheetId="12" sqref="D16" start="0" length="0">
    <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cc rId="43164" sId="12" odxf="1" s="1" dxf="1" numFmtId="34">
    <nc r="E16">
      <v>0.01</v>
    </nc>
    <odxf>
      <numFmt numFmtId="0" formatCode="General"/>
    </odxf>
    <ndxf>
      <font>
        <b/>
        <sz val="9"/>
        <color rgb="FFFF0000"/>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3165" sId="12" odxf="1" s="1" dxf="1">
    <nc r="F16">
      <f>F15+D16-E16</f>
    </nc>
    <odxf>
      <numFmt numFmtId="0" formatCode="General"/>
    </odxf>
    <ndxf>
      <font>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166" sId="12" odxf="1" dxf="1" numFmtId="19">
    <nc r="A17">
      <v>42739</v>
    </nc>
    <odxf>
      <font>
        <sz val="12"/>
        <color indexed="64"/>
        <name val="Verdana"/>
        <scheme val="none"/>
      </font>
      <numFmt numFmtId="0" formatCode="General"/>
      <border outline="0">
        <left/>
        <right/>
        <top/>
        <bottom/>
      </border>
    </odxf>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cc rId="43167" sId="12" odxf="1" dxf="1">
    <nc r="B17">
      <v>14592</v>
    </nc>
    <odxf>
      <font>
        <b val="0"/>
        <sz val="12"/>
        <color indexed="64"/>
        <name val="Verdana"/>
        <scheme val="none"/>
      </font>
      <fill>
        <patternFill patternType="none">
          <bgColor indexed="65"/>
        </patternFill>
      </fill>
      <alignment horizontal="general" vertical="bottom" wrapText="0" readingOrder="0"/>
      <border outline="0">
        <left/>
        <right/>
        <top/>
        <bottom/>
      </border>
    </odxf>
    <ndxf>
      <font>
        <b/>
        <sz val="9"/>
        <color auto="1"/>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ndxf>
  </rcc>
  <rcc rId="43168" sId="12" odxf="1" dxf="1">
    <nc r="C17" t="inlineStr">
      <is>
        <t>NULO</t>
      </is>
    </nc>
    <odxf>
      <font>
        <b val="0"/>
        <sz val="12"/>
        <color indexed="64"/>
        <name val="Verdana"/>
        <scheme val="none"/>
      </font>
      <alignment vertical="bottom" wrapText="0" readingOrder="0"/>
      <border outline="0">
        <left/>
        <right/>
        <top/>
        <bottom/>
      </border>
    </odxf>
    <ndxf>
      <font>
        <b/>
        <sz val="9"/>
        <color indexed="64"/>
        <name val="Arial"/>
        <scheme val="none"/>
      </font>
      <alignment vertical="top" wrapText="1" readingOrder="0"/>
      <border outline="0">
        <left style="thin">
          <color indexed="64"/>
        </left>
        <right style="thin">
          <color indexed="64"/>
        </right>
        <top style="thin">
          <color indexed="64"/>
        </top>
        <bottom style="thin">
          <color indexed="64"/>
        </bottom>
      </border>
    </ndxf>
  </rcc>
  <rfmt sheetId="12" sqref="D17" start="0" length="0">
    <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cc rId="43169" sId="12" odxf="1" s="1" dxf="1" numFmtId="34">
    <nc r="E17">
      <v>0.01</v>
    </nc>
    <odxf>
      <numFmt numFmtId="0" formatCode="General"/>
    </odxf>
    <ndxf>
      <font>
        <b/>
        <sz val="9"/>
        <color rgb="FFFF0000"/>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3170" sId="12" odxf="1" s="1" dxf="1">
    <nc r="F17">
      <f>F16+D17-E17</f>
    </nc>
    <odxf>
      <numFmt numFmtId="0" formatCode="General"/>
    </odxf>
    <ndxf>
      <font>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171" sId="12" odxf="1" dxf="1" numFmtId="19">
    <nc r="A18">
      <v>42739</v>
    </nc>
    <odxf>
      <font>
        <sz val="12"/>
        <color indexed="64"/>
        <name val="Verdana"/>
        <scheme val="none"/>
      </font>
      <numFmt numFmtId="0" formatCode="General"/>
      <border outline="0">
        <left/>
        <right/>
        <top/>
        <bottom/>
      </border>
    </odxf>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cc rId="43172" sId="12" odxf="1" dxf="1">
    <nc r="B18">
      <v>14593</v>
    </nc>
    <odxf>
      <font>
        <b val="0"/>
        <sz val="12"/>
        <color indexed="64"/>
        <name val="Verdana"/>
        <scheme val="none"/>
      </font>
      <fill>
        <patternFill patternType="none">
          <bgColor indexed="65"/>
        </patternFill>
      </fill>
      <alignment horizontal="general" vertical="bottom" wrapText="0" readingOrder="0"/>
      <border outline="0">
        <left/>
        <right/>
        <top/>
        <bottom/>
      </border>
    </odxf>
    <ndxf>
      <font>
        <b/>
        <sz val="9"/>
        <color auto="1"/>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ndxf>
  </rcc>
  <rcc rId="43173" sId="12" odxf="1" dxf="1">
    <nc r="C18" t="inlineStr">
      <is>
        <t>NULO</t>
      </is>
    </nc>
    <odxf>
      <font>
        <b val="0"/>
        <sz val="12"/>
        <color indexed="64"/>
        <name val="Verdana"/>
        <scheme val="none"/>
      </font>
      <alignment vertical="bottom" wrapText="0" readingOrder="0"/>
      <border outline="0">
        <left/>
        <right/>
        <top/>
        <bottom/>
      </border>
    </odxf>
    <ndxf>
      <font>
        <b/>
        <sz val="9"/>
        <color indexed="64"/>
        <name val="Arial"/>
        <scheme val="none"/>
      </font>
      <alignment vertical="top" wrapText="1" readingOrder="0"/>
      <border outline="0">
        <left style="thin">
          <color indexed="64"/>
        </left>
        <right style="thin">
          <color indexed="64"/>
        </right>
        <top style="thin">
          <color indexed="64"/>
        </top>
        <bottom style="thin">
          <color indexed="64"/>
        </bottom>
      </border>
    </ndxf>
  </rcc>
  <rfmt sheetId="12" sqref="D18" start="0" length="0">
    <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cc rId="43174" sId="12" odxf="1" s="1" dxf="1" numFmtId="34">
    <nc r="E18">
      <v>0.01</v>
    </nc>
    <odxf>
      <numFmt numFmtId="0" formatCode="General"/>
    </odxf>
    <ndxf>
      <font>
        <b/>
        <sz val="9"/>
        <color rgb="FFFF0000"/>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3175" sId="12" odxf="1" s="1" dxf="1">
    <nc r="F18">
      <f>F17+D18-E18</f>
    </nc>
    <odxf>
      <numFmt numFmtId="0" formatCode="General"/>
    </odxf>
    <ndxf>
      <font>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176" sId="12" odxf="1" dxf="1" numFmtId="19">
    <nc r="A19">
      <v>42739</v>
    </nc>
    <odxf>
      <font>
        <sz val="12"/>
        <color indexed="64"/>
        <name val="Verdana"/>
        <scheme val="none"/>
      </font>
      <numFmt numFmtId="0" formatCode="General"/>
      <border outline="0">
        <left/>
        <right/>
        <top/>
        <bottom/>
      </border>
    </odxf>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cc rId="43177" sId="12" odxf="1" dxf="1">
    <nc r="B19">
      <v>14594</v>
    </nc>
    <odxf>
      <font>
        <b val="0"/>
        <sz val="12"/>
        <color indexed="64"/>
        <name val="Verdana"/>
        <scheme val="none"/>
      </font>
      <fill>
        <patternFill patternType="none">
          <bgColor indexed="65"/>
        </patternFill>
      </fill>
      <alignment horizontal="general" vertical="bottom" wrapText="0" readingOrder="0"/>
      <border outline="0">
        <left/>
        <right/>
        <top/>
        <bottom/>
      </border>
    </odxf>
    <ndxf>
      <font>
        <b/>
        <sz val="9"/>
        <color auto="1"/>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ndxf>
  </rcc>
  <rcc rId="43178" sId="12" odxf="1" dxf="1">
    <nc r="C19" t="inlineStr">
      <is>
        <r>
          <t>COLECTOR DE IMPUESTOS INTERNOS</t>
        </r>
        <r>
          <rPr>
            <sz val="9"/>
            <color indexed="64"/>
            <rFont val="Arial"/>
            <family val="2"/>
          </rPr>
          <t>. Pago retenciones por servicios profesionales,otros servicios a proveedores del estado y otras retenciones, correspondiente al mes de diciembre/16</t>
        </r>
      </is>
    </nc>
    <odxf>
      <font>
        <b val="0"/>
        <sz val="12"/>
        <color indexed="64"/>
        <name val="Verdana"/>
        <scheme val="none"/>
      </font>
      <alignment vertical="bottom" wrapText="0" readingOrder="0"/>
      <border outline="0">
        <left/>
        <right/>
        <top/>
        <bottom/>
      </border>
    </odxf>
    <ndxf>
      <font>
        <b/>
        <sz val="9"/>
        <color indexed="64"/>
        <name val="Arial"/>
        <scheme val="none"/>
      </font>
      <alignment vertical="top" wrapText="1" readingOrder="0"/>
      <border outline="0">
        <left style="thin">
          <color indexed="64"/>
        </left>
        <right style="thin">
          <color indexed="64"/>
        </right>
        <top style="thin">
          <color indexed="64"/>
        </top>
        <bottom style="thin">
          <color indexed="64"/>
        </bottom>
      </border>
    </ndxf>
  </rcc>
  <rfmt sheetId="12" sqref="D19" start="0" length="0">
    <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cc rId="43179" sId="12" odxf="1" s="1" dxf="1" numFmtId="34">
    <nc r="E19">
      <v>11501.24</v>
    </nc>
    <odxf>
      <numFmt numFmtId="0" formatCode="General"/>
    </odxf>
    <ndxf>
      <font>
        <sz val="9"/>
        <color auto="1"/>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3180" sId="12" odxf="1" s="1" dxf="1">
    <nc r="F19">
      <f>F18+D19-E19</f>
    </nc>
    <odxf>
      <numFmt numFmtId="0" formatCode="General"/>
    </odxf>
    <ndxf>
      <font>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181" sId="12" odxf="1" dxf="1" numFmtId="19">
    <nc r="A20">
      <v>42740</v>
    </nc>
    <odxf>
      <font>
        <sz val="12"/>
        <color indexed="64"/>
        <name val="Verdana"/>
        <scheme val="none"/>
      </font>
      <numFmt numFmtId="0" formatCode="General"/>
      <alignment vertical="bottom" wrapText="0" readingOrder="0"/>
      <border outline="0">
        <left/>
        <right/>
        <top/>
        <bottom/>
      </border>
    </odxf>
    <ndxf>
      <font>
        <sz val="9"/>
        <color indexed="64"/>
        <name val="Arial"/>
        <scheme val="none"/>
      </font>
      <numFmt numFmtId="19" formatCode="m/d/yyyy"/>
      <alignment vertical="top" wrapText="1" readingOrder="0"/>
      <border outline="0">
        <left style="thin">
          <color indexed="64"/>
        </left>
        <right style="thin">
          <color indexed="64"/>
        </right>
        <top style="thin">
          <color indexed="64"/>
        </top>
        <bottom style="thin">
          <color indexed="64"/>
        </bottom>
      </border>
    </ndxf>
  </rcc>
  <rcc rId="43182" sId="12" odxf="1" dxf="1">
    <nc r="B20" t="inlineStr">
      <is>
        <t>TRANSF. 0001</t>
      </is>
    </nc>
    <odxf>
      <font>
        <b val="0"/>
        <sz val="12"/>
        <color indexed="64"/>
        <name val="Verdana"/>
        <scheme val="none"/>
      </font>
      <fill>
        <patternFill patternType="none">
          <bgColor indexed="65"/>
        </patternFill>
      </fill>
      <alignment horizontal="general" vertical="bottom" readingOrder="0"/>
      <border outline="0">
        <left/>
        <right/>
        <top/>
        <bottom/>
      </border>
    </odxf>
    <n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183" sId="12" odxf="1" dxf="1">
    <nc r="C20" t="inlineStr">
      <is>
        <r>
          <t xml:space="preserve">RD$58,412.50 (U$1,250.00 a una tasa de RD 46.73) a nombre de </t>
        </r>
        <r>
          <rPr>
            <b/>
            <sz val="9"/>
            <color rgb="FFFF0000"/>
            <rFont val="Arial"/>
            <family val="2"/>
          </rPr>
          <t>FELIPE ELMY ERNESTO PEGUERO PÉREZ,</t>
        </r>
        <r>
          <rPr>
            <b/>
            <sz val="9"/>
            <color indexed="64"/>
            <rFont val="Arial"/>
            <family val="2"/>
          </rPr>
          <t xml:space="preserve"> como 30vo. desembolso para cubrir manutencion en la realización de estudios de Doctorado en Economía Agrícola, en la Universidad de Luisiana, Estados Unidos, según contrato 045-14 </t>
        </r>
      </is>
    </nc>
    <odxf>
      <font>
        <b val="0"/>
        <sz val="12"/>
        <color indexed="64"/>
        <name val="Verdana"/>
        <scheme val="none"/>
      </font>
      <alignment vertical="bottom" wrapText="0" readingOrder="0"/>
      <border outline="0">
        <left/>
        <right/>
        <top/>
        <bottom/>
      </border>
    </odxf>
    <ndxf>
      <font>
        <b/>
        <sz val="9"/>
        <color indexed="64"/>
        <name val="Arial"/>
        <scheme val="none"/>
      </font>
      <alignment vertical="top" wrapText="1" readingOrder="0"/>
      <border outline="0">
        <left style="thin">
          <color indexed="64"/>
        </left>
        <right style="thin">
          <color indexed="64"/>
        </right>
        <top style="thin">
          <color indexed="64"/>
        </top>
        <bottom style="thin">
          <color indexed="64"/>
        </bottom>
      </border>
    </ndxf>
  </rcc>
  <rfmt sheetId="12" sqref="D20" start="0" length="0">
    <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cc rId="43184" sId="12" odxf="1" s="1" dxf="1" numFmtId="34">
    <nc r="E20">
      <v>58412.5</v>
    </nc>
    <odxf>
      <numFmt numFmtId="0" formatCode="General"/>
    </odxf>
    <ndxf>
      <font>
        <sz val="9"/>
        <color indexed="64"/>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3185" sId="12" odxf="1" s="1" dxf="1">
    <nc r="F20">
      <f>F19+D20-E20</f>
    </nc>
    <odxf>
      <numFmt numFmtId="0" formatCode="General"/>
    </odxf>
    <ndxf>
      <font>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186" sId="12" odxf="1" dxf="1" numFmtId="19">
    <nc r="A21">
      <v>42740</v>
    </nc>
    <odxf>
      <font>
        <sz val="12"/>
        <color indexed="64"/>
        <name val="Verdana"/>
        <scheme val="none"/>
      </font>
      <numFmt numFmtId="0" formatCode="General"/>
      <alignment vertical="bottom" wrapText="0" readingOrder="0"/>
      <border outline="0">
        <left/>
        <right/>
        <top/>
        <bottom/>
      </border>
    </odxf>
    <ndxf>
      <font>
        <sz val="9"/>
        <color indexed="64"/>
        <name val="Arial"/>
        <scheme val="none"/>
      </font>
      <numFmt numFmtId="19" formatCode="m/d/yyyy"/>
      <alignment vertical="top" wrapText="1" readingOrder="0"/>
      <border outline="0">
        <left style="thin">
          <color indexed="64"/>
        </left>
        <right style="thin">
          <color indexed="64"/>
        </right>
        <top style="thin">
          <color indexed="64"/>
        </top>
        <bottom style="thin">
          <color indexed="64"/>
        </bottom>
      </border>
    </ndxf>
  </rcc>
  <rcc rId="43187" sId="12" odxf="1" dxf="1">
    <nc r="B21" t="inlineStr">
      <is>
        <t>TRANSF. 0002</t>
      </is>
    </nc>
    <odxf>
      <font>
        <b val="0"/>
        <sz val="12"/>
        <color indexed="64"/>
        <name val="Verdana"/>
        <scheme val="none"/>
      </font>
      <fill>
        <patternFill patternType="none">
          <bgColor indexed="65"/>
        </patternFill>
      </fill>
      <alignment horizontal="general" vertical="bottom" readingOrder="0"/>
      <border outline="0">
        <left/>
        <right/>
        <top/>
        <bottom/>
      </border>
    </odxf>
    <n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188" sId="12" odxf="1" dxf="1">
    <nc r="C21" t="inlineStr">
      <is>
        <r>
          <t xml:space="preserve">RD$51,403.00  (US$1,100.00 a una tasa de RD$46.73) a nombre de </t>
        </r>
        <r>
          <rPr>
            <b/>
            <sz val="9"/>
            <color rgb="FFFF0000"/>
            <rFont val="Arial"/>
            <family val="2"/>
          </rPr>
          <t>JOSE MIGUEL GARCIA PEÑA</t>
        </r>
        <r>
          <rPr>
            <b/>
            <sz val="9"/>
            <color indexed="64"/>
            <rFont val="Arial"/>
            <family val="2"/>
          </rPr>
          <t>, 31vo. desembolso para cubrir manutención, como aporte de CONIAF en estadía estudios de Doctorado en “Biología” en la Universidad de Puerto Rico, Río Piedra, según contrato 035-2014</t>
        </r>
      </is>
    </nc>
    <odxf>
      <font>
        <b val="0"/>
        <sz val="12"/>
        <color indexed="64"/>
        <name val="Verdana"/>
        <scheme val="none"/>
      </font>
      <alignment vertical="bottom" wrapText="0" readingOrder="0"/>
      <border outline="0">
        <left/>
        <right/>
        <top/>
        <bottom/>
      </border>
    </odxf>
    <ndxf>
      <font>
        <b/>
        <sz val="9"/>
        <color indexed="64"/>
        <name val="Arial"/>
        <scheme val="none"/>
      </font>
      <alignment vertical="top" wrapText="1" readingOrder="0"/>
      <border outline="0">
        <left style="thin">
          <color indexed="64"/>
        </left>
        <right style="thin">
          <color indexed="64"/>
        </right>
        <top style="thin">
          <color indexed="64"/>
        </top>
        <bottom style="thin">
          <color indexed="64"/>
        </bottom>
      </border>
    </ndxf>
  </rcc>
  <rfmt sheetId="12" sqref="D21" start="0" length="0">
    <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cc rId="43189" sId="12" odxf="1" s="1" dxf="1" numFmtId="34">
    <nc r="E21">
      <v>51403</v>
    </nc>
    <odxf>
      <numFmt numFmtId="0" formatCode="General"/>
    </odxf>
    <ndxf>
      <font>
        <sz val="9"/>
        <color auto="1"/>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3190" sId="12" odxf="1" s="1" dxf="1">
    <nc r="F21">
      <f>F20+D21-E21</f>
    </nc>
    <odxf>
      <numFmt numFmtId="0" formatCode="General"/>
    </odxf>
    <ndxf>
      <font>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191" sId="12" odxf="1" dxf="1" numFmtId="19">
    <nc r="A22">
      <v>42740</v>
    </nc>
    <odxf>
      <font>
        <sz val="12"/>
        <color indexed="64"/>
        <name val="Verdana"/>
        <scheme val="none"/>
      </font>
      <numFmt numFmtId="0" formatCode="General"/>
      <alignment vertical="bottom" wrapText="0" readingOrder="0"/>
      <border outline="0">
        <left/>
        <right/>
        <top/>
        <bottom/>
      </border>
    </odxf>
    <ndxf>
      <font>
        <sz val="9"/>
        <color indexed="64"/>
        <name val="Arial"/>
        <scheme val="none"/>
      </font>
      <numFmt numFmtId="19" formatCode="m/d/yyyy"/>
      <alignment vertical="top" wrapText="1" readingOrder="0"/>
      <border outline="0">
        <left style="thin">
          <color indexed="64"/>
        </left>
        <right style="thin">
          <color indexed="64"/>
        </right>
        <top style="thin">
          <color indexed="64"/>
        </top>
        <bottom style="thin">
          <color indexed="64"/>
        </bottom>
      </border>
    </ndxf>
  </rcc>
  <rcc rId="43192" sId="12" odxf="1" dxf="1">
    <nc r="B22" t="inlineStr">
      <is>
        <t>TRANSF. 0003</t>
      </is>
    </nc>
    <odxf>
      <font>
        <b val="0"/>
        <sz val="12"/>
        <color indexed="64"/>
        <name val="Verdana"/>
        <scheme val="none"/>
      </font>
      <fill>
        <patternFill patternType="none">
          <bgColor indexed="65"/>
        </patternFill>
      </fill>
      <alignment horizontal="general" vertical="bottom" readingOrder="0"/>
      <border outline="0">
        <left/>
        <right/>
        <top/>
        <bottom/>
      </border>
    </odxf>
    <n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193" sId="12" odxf="1" dxf="1">
    <nc r="C22" t="inlineStr">
      <is>
        <r>
          <t xml:space="preserve">RD$60,749.00 (U$1,300.00 a una tasa de RD$46.73) a  favor de </t>
        </r>
        <r>
          <rPr>
            <b/>
            <sz val="9"/>
            <color rgb="FFFF0000"/>
            <rFont val="Arial"/>
            <family val="2"/>
          </rPr>
          <t>PAULA VIRGINIA PEREZ PEREZ</t>
        </r>
        <r>
          <rPr>
            <b/>
            <sz val="9"/>
            <color indexed="64"/>
            <rFont val="Arial"/>
            <family val="2"/>
          </rPr>
          <t>. 32vo. desembolso como aporte del CONIAF para cubrir manutencion en estudios en el Programa de Doctorado en Empaque, Universidad de Michigan State, EE.UU, s/contrato 029-2014</t>
        </r>
      </is>
    </nc>
    <odxf>
      <font>
        <b val="0"/>
        <sz val="12"/>
        <color indexed="64"/>
        <name val="Verdana"/>
        <scheme val="none"/>
      </font>
      <alignment vertical="bottom" wrapText="0" readingOrder="0"/>
      <border outline="0">
        <left/>
        <right/>
        <top/>
        <bottom/>
      </border>
    </odxf>
    <ndxf>
      <font>
        <b/>
        <sz val="9"/>
        <color indexed="64"/>
        <name val="Arial"/>
        <scheme val="none"/>
      </font>
      <alignment vertical="top" wrapText="1" readingOrder="0"/>
      <border outline="0">
        <left style="thin">
          <color indexed="64"/>
        </left>
        <right style="thin">
          <color indexed="64"/>
        </right>
        <top style="thin">
          <color indexed="64"/>
        </top>
        <bottom style="thin">
          <color indexed="64"/>
        </bottom>
      </border>
    </ndxf>
  </rcc>
  <rfmt sheetId="12" sqref="D22" start="0" length="0">
    <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cc rId="43194" sId="12" odxf="1" s="1" dxf="1" numFmtId="34">
    <nc r="E22">
      <v>60749</v>
    </nc>
    <odxf>
      <numFmt numFmtId="0" formatCode="General"/>
    </odxf>
    <ndxf>
      <font>
        <sz val="9"/>
        <color indexed="64"/>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3195" sId="12" odxf="1" s="1" dxf="1">
    <nc r="F22">
      <f>F21+D22-E22</f>
    </nc>
    <odxf>
      <numFmt numFmtId="0" formatCode="General"/>
    </odxf>
    <ndxf>
      <font>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196" sId="12" odxf="1" dxf="1" numFmtId="19">
    <nc r="A23">
      <v>42740</v>
    </nc>
    <odxf>
      <font>
        <sz val="12"/>
        <color indexed="64"/>
        <name val="Verdana"/>
        <scheme val="none"/>
      </font>
      <numFmt numFmtId="0" formatCode="General"/>
      <alignment vertical="bottom" wrapText="0" readingOrder="0"/>
      <border outline="0">
        <left/>
        <right/>
        <top/>
        <bottom/>
      </border>
    </odxf>
    <ndxf>
      <font>
        <sz val="9"/>
        <color indexed="64"/>
        <name val="Arial"/>
        <scheme val="none"/>
      </font>
      <numFmt numFmtId="19" formatCode="m/d/yyyy"/>
      <alignment vertical="top" wrapText="1" readingOrder="0"/>
      <border outline="0">
        <left style="thin">
          <color indexed="64"/>
        </left>
        <right style="thin">
          <color indexed="64"/>
        </right>
        <top style="thin">
          <color indexed="64"/>
        </top>
        <bottom style="thin">
          <color indexed="64"/>
        </bottom>
      </border>
    </ndxf>
  </rcc>
  <rcc rId="43197" sId="12" odxf="1" dxf="1">
    <nc r="B23" t="inlineStr">
      <is>
        <t>TRANSF. 0004</t>
      </is>
    </nc>
    <odxf>
      <font>
        <b val="0"/>
        <sz val="12"/>
        <color indexed="64"/>
        <name val="Verdana"/>
        <scheme val="none"/>
      </font>
      <fill>
        <patternFill patternType="none">
          <bgColor indexed="65"/>
        </patternFill>
      </fill>
      <alignment horizontal="general" vertical="bottom" readingOrder="0"/>
      <border outline="0">
        <left/>
        <right/>
        <top/>
        <bottom/>
      </border>
    </odxf>
    <n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198" sId="12" odxf="1" dxf="1">
    <nc r="C23" t="inlineStr">
      <is>
        <r>
          <t xml:space="preserve">RD$18,692.00 (US$400.00 a una tasa de RD$46.73) a nombre de </t>
        </r>
        <r>
          <rPr>
            <b/>
            <sz val="9"/>
            <color rgb="FFFF0000"/>
            <rFont val="Arial"/>
            <family val="2"/>
          </rPr>
          <t>JENNY ROSA ELVIRA RODRIGUEZ JIMENEZ</t>
        </r>
        <r>
          <rPr>
            <b/>
            <sz val="9"/>
            <color indexed="64"/>
            <rFont val="Arial"/>
            <family val="2"/>
          </rPr>
          <t>. 31vo. desembolso para cubrir manutención como aporte de CONIAF por estadia en estudios de Doctorado en “Ciencias con Acentuación en Alimentos” en la Universidad Autónoma de Nuevo León, México, según contrato 031-2014</t>
        </r>
      </is>
    </nc>
    <odxf>
      <font>
        <b val="0"/>
        <sz val="12"/>
        <color indexed="64"/>
        <name val="Verdana"/>
        <scheme val="none"/>
      </font>
      <alignment vertical="bottom" wrapText="0" readingOrder="0"/>
      <border outline="0">
        <left/>
        <right/>
        <top/>
        <bottom/>
      </border>
    </odxf>
    <ndxf>
      <font>
        <b/>
        <sz val="9"/>
        <color indexed="64"/>
        <name val="Arial"/>
        <scheme val="none"/>
      </font>
      <alignment vertical="top" wrapText="1" readingOrder="0"/>
      <border outline="0">
        <left style="thin">
          <color indexed="64"/>
        </left>
        <right style="thin">
          <color indexed="64"/>
        </right>
        <top style="thin">
          <color indexed="64"/>
        </top>
        <bottom style="thin">
          <color indexed="64"/>
        </bottom>
      </border>
    </ndxf>
  </rcc>
  <rfmt sheetId="12" sqref="D23" start="0" length="0">
    <dxf>
      <font>
        <sz val="9"/>
        <color indexed="64"/>
        <name val="Arial"/>
        <scheme val="none"/>
      </font>
      <border outline="0">
        <left style="thin">
          <color indexed="64"/>
        </left>
        <right style="thin">
          <color indexed="64"/>
        </right>
        <top style="thin">
          <color indexed="64"/>
        </top>
        <bottom style="thin">
          <color indexed="64"/>
        </bottom>
      </border>
    </dxf>
  </rfmt>
  <rcc rId="43199" sId="12" odxf="1" s="1" dxf="1" numFmtId="34">
    <nc r="E23">
      <v>18692</v>
    </nc>
    <odxf>
      <numFmt numFmtId="0" formatCode="General"/>
    </odxf>
    <ndxf>
      <font>
        <sz val="9"/>
        <color indexed="64"/>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3200" sId="12" odxf="1" s="1" dxf="1">
    <nc r="F23">
      <f>F22+D23-E23</f>
    </nc>
    <odxf>
      <numFmt numFmtId="0" formatCode="General"/>
    </odxf>
    <ndxf>
      <font>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201" sId="12" odxf="1" dxf="1" numFmtId="19">
    <nc r="A24">
      <v>42745</v>
    </nc>
    <odxf>
      <font>
        <sz val="12"/>
        <color indexed="64"/>
        <name val="Verdana"/>
        <scheme val="none"/>
      </font>
      <numFmt numFmtId="0" formatCode="General"/>
      <border outline="0">
        <left/>
        <right/>
        <top/>
        <bottom/>
      </border>
    </odxf>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cc rId="43202" sId="12" odxf="1" dxf="1">
    <nc r="B24" t="inlineStr">
      <is>
        <t>14595</t>
      </is>
    </nc>
    <odxf>
      <font>
        <b val="0"/>
        <sz val="12"/>
        <color indexed="64"/>
        <name val="Verdana"/>
        <scheme val="none"/>
      </font>
      <numFmt numFmtId="0" formatCode="General"/>
      <fill>
        <patternFill patternType="none">
          <bgColor indexed="65"/>
        </patternFill>
      </fill>
      <alignment horizontal="general" vertical="bottom" wrapText="0" readingOrder="0"/>
      <border outline="0">
        <left/>
        <right/>
        <top/>
        <bottom/>
      </border>
    </odxf>
    <ndxf>
      <font>
        <b/>
        <sz val="9"/>
        <color theme="1"/>
        <name val="Arial"/>
        <scheme val="none"/>
      </font>
      <numFmt numFmtId="30" formatCode="@"/>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ndxf>
  </rcc>
  <rcc rId="43203" sId="12" odxf="1" dxf="1">
    <nc r="C24" t="inlineStr">
      <is>
        <r>
          <t>ROSA RAMONA CEPEDA CABRAL, cédula de identidad y electoral 001-0896862-9</t>
        </r>
        <r>
          <rPr>
            <sz val="9"/>
            <color indexed="64"/>
            <rFont val="Arial"/>
            <family val="2"/>
          </rPr>
          <t>. Pago por labores de limpieza en la institución por cubrir veinte (20) días de Vacaciones a la empleada Fidelina Sena Segura, conserje de esta institución, en fecha del 19 de diciembre del 2016 al 17de enero/17, según solicitud y documentación anexa.</t>
        </r>
      </is>
    </nc>
    <odxf>
      <font>
        <b val="0"/>
        <sz val="12"/>
        <color indexed="64"/>
        <name val="Verdana"/>
        <scheme val="none"/>
      </font>
      <alignment horizontal="general" vertical="bottom" readingOrder="0"/>
      <border outline="0">
        <left/>
        <right/>
        <top/>
        <bottom/>
      </border>
    </odxf>
    <ndxf>
      <font>
        <b/>
        <sz val="9"/>
        <color indexed="64"/>
        <name val="Arial"/>
        <scheme val="none"/>
      </font>
      <alignment horizontal="justify" vertical="top" readingOrder="0"/>
      <border outline="0">
        <left style="thin">
          <color indexed="64"/>
        </left>
        <right style="thin">
          <color indexed="64"/>
        </right>
        <top style="thin">
          <color indexed="64"/>
        </top>
        <bottom style="thin">
          <color indexed="64"/>
        </bottom>
      </border>
    </ndxf>
  </rcc>
  <rfmt sheetId="12" sqref="D24" start="0" length="0">
    <dxf>
      <font>
        <sz val="9"/>
        <color indexed="64"/>
        <name val="Arial"/>
        <scheme val="none"/>
      </font>
      <border outline="0">
        <left style="thin">
          <color indexed="64"/>
        </left>
        <right style="thin">
          <color indexed="64"/>
        </right>
        <top style="thin">
          <color indexed="64"/>
        </top>
        <bottom style="thin">
          <color indexed="64"/>
        </bottom>
      </border>
    </dxf>
  </rfmt>
  <rcc rId="43204" sId="12" odxf="1" s="1" dxf="1" numFmtId="34">
    <nc r="E24">
      <v>11000</v>
    </nc>
    <odxf>
      <numFmt numFmtId="0" formatCode="General"/>
    </odxf>
    <ndxf>
      <font>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205" sId="12" odxf="1" s="1" dxf="1">
    <nc r="F24">
      <f>F23+D24-E24</f>
    </nc>
    <odxf>
      <numFmt numFmtId="0" formatCode="General"/>
    </odxf>
    <ndxf>
      <font>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206" sId="12" odxf="1" dxf="1" numFmtId="19">
    <nc r="A25">
      <v>42746</v>
    </nc>
    <odxf>
      <font>
        <sz val="12"/>
        <color indexed="64"/>
        <name val="Verdana"/>
        <scheme val="none"/>
      </font>
      <numFmt numFmtId="0" formatCode="General"/>
      <border outline="0">
        <left/>
        <right/>
        <top/>
        <bottom/>
      </border>
    </odxf>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cc rId="43207" sId="12" odxf="1" dxf="1">
    <nc r="B25" t="inlineStr">
      <is>
        <t>14596</t>
      </is>
    </nc>
    <odxf>
      <font>
        <b val="0"/>
        <sz val="12"/>
        <color indexed="64"/>
        <name val="Verdana"/>
        <scheme val="none"/>
      </font>
      <numFmt numFmtId="0" formatCode="General"/>
      <fill>
        <patternFill patternType="none">
          <bgColor indexed="65"/>
        </patternFill>
      </fill>
      <alignment horizontal="general" vertical="bottom" wrapText="0" readingOrder="0"/>
      <border outline="0">
        <left/>
        <right/>
        <top/>
        <bottom/>
      </border>
    </odxf>
    <ndxf>
      <font>
        <b/>
        <sz val="9"/>
        <color theme="1"/>
        <name val="Arial"/>
        <scheme val="none"/>
      </font>
      <numFmt numFmtId="30" formatCode="@"/>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ndxf>
  </rcc>
  <rcc rId="43208" sId="12" odxf="1" dxf="1">
    <nc r="C25" t="inlineStr">
      <is>
        <r>
          <t xml:space="preserve">EYMI YUDESKY DE JESUS ABREU, Cédula De Identidad No. 026-0125476-2, </t>
        </r>
        <r>
          <rPr>
            <sz val="9"/>
            <color indexed="64"/>
            <rFont val="Arial"/>
            <family val="2"/>
          </rPr>
          <t>Transferida temporalmente como Técnico del Depto. de Capacitación y Difusión de Tecnologías de la institución,</t>
        </r>
        <r>
          <rPr>
            <b/>
            <sz val="9"/>
            <color indexed="64"/>
            <rFont val="Arial"/>
            <family val="2"/>
          </rPr>
          <t xml:space="preserve"> </t>
        </r>
        <r>
          <rPr>
            <sz val="9"/>
            <color indexed="64"/>
            <rFont val="Arial"/>
            <family val="2"/>
          </rPr>
          <t>para</t>
        </r>
        <r>
          <rPr>
            <b/>
            <sz val="9"/>
            <color indexed="64"/>
            <rFont val="Arial"/>
            <family val="2"/>
          </rPr>
          <t xml:space="preserve"> </t>
        </r>
        <r>
          <rPr>
            <sz val="9"/>
            <color indexed="64"/>
            <rFont val="Arial"/>
            <family val="2"/>
          </rPr>
          <t>cubrir gastos de combustible para planta eléctrica y materiales de práctica para ser utilizada en el curso-taller</t>
        </r>
        <r>
          <rPr>
            <b/>
            <sz val="9"/>
            <color indexed="64"/>
            <rFont val="Arial"/>
            <family val="2"/>
          </rPr>
          <t xml:space="preserve"> </t>
        </r>
        <r>
          <rPr>
            <sz val="9"/>
            <color indexed="64"/>
            <rFont val="Arial"/>
            <family val="2"/>
          </rPr>
          <t>de</t>
        </r>
        <r>
          <rPr>
            <b/>
            <sz val="9"/>
            <color indexed="64"/>
            <rFont val="Arial"/>
            <family val="2"/>
          </rPr>
          <t xml:space="preserve"> “Producción y manejo sostenible de Ovino y Caprino”</t>
        </r>
        <r>
          <rPr>
            <sz val="9"/>
            <color indexed="64"/>
            <rFont val="Arial"/>
            <family val="2"/>
          </rPr>
          <t>, el cual sera realizado en Mata de Jobo, Provincia Santiago Rodríguez, en fecha del 12 de enero al 04 de febrero 2017</t>
        </r>
      </is>
    </nc>
    <odxf>
      <font>
        <b val="0"/>
        <sz val="12"/>
        <color indexed="64"/>
        <name val="Verdana"/>
        <scheme val="none"/>
      </font>
      <alignment vertical="bottom" wrapText="0" readingOrder="0"/>
    </odxf>
    <ndxf>
      <font>
        <b/>
        <sz val="9"/>
        <color indexed="64"/>
        <name val="Arial"/>
        <scheme val="none"/>
      </font>
      <alignment vertical="top" wrapText="1" readingOrder="0"/>
    </ndxf>
  </rcc>
  <rfmt sheetId="12" sqref="D25" start="0" length="0">
    <dxf>
      <font>
        <sz val="9"/>
        <color indexed="64"/>
        <name val="Arial"/>
        <scheme val="none"/>
      </font>
      <border outline="0">
        <left style="thin">
          <color indexed="64"/>
        </left>
        <right style="thin">
          <color indexed="64"/>
        </right>
        <top style="thin">
          <color indexed="64"/>
        </top>
        <bottom style="thin">
          <color indexed="64"/>
        </bottom>
      </border>
    </dxf>
  </rfmt>
  <rcc rId="43209" sId="12" odxf="1" s="1" dxf="1" numFmtId="34">
    <nc r="E25">
      <v>13500</v>
    </nc>
    <odxf>
      <numFmt numFmtId="0" formatCode="General"/>
    </odxf>
    <ndxf>
      <font>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210" sId="12" odxf="1" s="1" dxf="1">
    <nc r="F25">
      <f>F24+D25-E25</f>
    </nc>
    <odxf>
      <numFmt numFmtId="0" formatCode="General"/>
    </odxf>
    <ndxf>
      <font>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211" sId="12" odxf="1" dxf="1" numFmtId="19">
    <nc r="A26">
      <v>42747</v>
    </nc>
    <odxf>
      <font>
        <sz val="12"/>
        <color indexed="64"/>
        <name val="Verdana"/>
        <scheme val="none"/>
      </font>
      <numFmt numFmtId="0" formatCode="General"/>
      <border outline="0">
        <left/>
        <right/>
        <top/>
        <bottom/>
      </border>
    </odxf>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cc rId="43212" sId="12" odxf="1" dxf="1">
    <nc r="B26" t="inlineStr">
      <is>
        <t>14597</t>
      </is>
    </nc>
    <odxf>
      <font>
        <b val="0"/>
        <sz val="12"/>
        <color indexed="64"/>
        <name val="Verdana"/>
        <scheme val="none"/>
      </font>
      <numFmt numFmtId="0" formatCode="General"/>
      <fill>
        <patternFill patternType="none">
          <bgColor indexed="65"/>
        </patternFill>
      </fill>
      <alignment horizontal="general" vertical="bottom" wrapText="0" readingOrder="0"/>
      <border outline="0">
        <left/>
        <right/>
        <top/>
        <bottom/>
      </border>
    </odxf>
    <ndxf>
      <font>
        <b/>
        <sz val="9"/>
        <color theme="1"/>
        <name val="Arial"/>
        <scheme val="none"/>
      </font>
      <numFmt numFmtId="30" formatCode="@"/>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ndxf>
  </rcc>
  <rcc rId="43213" sId="12" odxf="1" dxf="1">
    <nc r="C26" t="inlineStr">
      <is>
        <r>
          <t>HENRY ALBERTO GUERRERO PICHARDO, PORTADOR CEDULA No.001-0146028-5</t>
        </r>
        <r>
          <rPr>
            <sz val="9"/>
            <color indexed="64"/>
            <rFont val="Arial"/>
            <family val="2"/>
          </rPr>
          <t xml:space="preserve">, </t>
        </r>
        <r>
          <rPr>
            <b/>
            <sz val="9"/>
            <color indexed="64"/>
            <rFont val="Arial"/>
            <family val="2"/>
          </rPr>
          <t>Enc</t>
        </r>
        <r>
          <rPr>
            <sz val="9"/>
            <color indexed="64"/>
            <rFont val="Arial"/>
            <family val="2"/>
          </rPr>
          <t xml:space="preserve">. </t>
        </r>
        <r>
          <rPr>
            <b/>
            <sz val="9"/>
            <color indexed="64"/>
            <rFont val="Arial"/>
            <family val="2"/>
          </rPr>
          <t xml:space="preserve">Departamento Agricultura Competitiva,  </t>
        </r>
        <r>
          <rPr>
            <sz val="9"/>
            <color indexed="64"/>
            <rFont val="Arial"/>
            <family val="2"/>
          </rPr>
          <t>para cubrir apoyo logístico para alimentación en la realización curso – taller</t>
        </r>
        <r>
          <rPr>
            <b/>
            <sz val="9"/>
            <color indexed="64"/>
            <rFont val="Arial"/>
            <family val="2"/>
          </rPr>
          <t xml:space="preserve"> “Manejo  Técnico y Comercialización de la Pitahaya”,</t>
        </r>
        <r>
          <rPr>
            <sz val="9"/>
            <color indexed="64"/>
            <rFont val="Arial"/>
            <family val="2"/>
          </rPr>
          <t xml:space="preserve"> a realizarse los días 17 y 18 de enero/17, en Hatillo, Azua</t>
        </r>
      </is>
    </nc>
    <odxf>
      <font>
        <b val="0"/>
        <sz val="12"/>
        <color indexed="64"/>
        <name val="Verdana"/>
        <scheme val="none"/>
      </font>
      <alignment vertical="bottom" wrapText="0" readingOrder="0"/>
      <border outline="0">
        <left/>
        <right/>
        <top/>
        <bottom/>
      </border>
    </odxf>
    <ndxf>
      <font>
        <b/>
        <sz val="9"/>
        <color indexed="64"/>
        <name val="Arial"/>
        <scheme val="none"/>
      </font>
      <alignment vertical="top" wrapText="1" readingOrder="0"/>
      <border outline="0">
        <left style="thin">
          <color indexed="64"/>
        </left>
        <right style="thin">
          <color indexed="64"/>
        </right>
        <top style="thin">
          <color indexed="64"/>
        </top>
        <bottom style="thin">
          <color indexed="64"/>
        </bottom>
      </border>
    </ndxf>
  </rcc>
  <rfmt sheetId="12" sqref="D26" start="0" length="0">
    <dxf>
      <font>
        <sz val="9"/>
        <color indexed="64"/>
        <name val="Arial"/>
        <scheme val="none"/>
      </font>
      <border outline="0">
        <left style="thin">
          <color indexed="64"/>
        </left>
        <right style="thin">
          <color indexed="64"/>
        </right>
        <top style="thin">
          <color indexed="64"/>
        </top>
        <bottom style="thin">
          <color indexed="64"/>
        </bottom>
      </border>
    </dxf>
  </rfmt>
  <rcc rId="43214" sId="12" odxf="1" s="1" dxf="1" numFmtId="34">
    <nc r="E26">
      <v>51200</v>
    </nc>
    <odxf>
      <numFmt numFmtId="0" formatCode="General"/>
    </odxf>
    <ndxf>
      <font>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215" sId="12" odxf="1" s="1" dxf="1">
    <nc r="F26">
      <f>F25+D26-E26</f>
    </nc>
    <odxf>
      <numFmt numFmtId="0" formatCode="General"/>
    </odxf>
    <ndxf>
      <font>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216" sId="12" odxf="1" dxf="1" numFmtId="19">
    <nc r="A27">
      <v>42755</v>
    </nc>
    <odxf>
      <font>
        <sz val="12"/>
        <color indexed="64"/>
        <name val="Verdana"/>
        <scheme val="none"/>
      </font>
      <numFmt numFmtId="0" formatCode="General"/>
      <border outline="0">
        <left/>
        <right/>
        <top/>
        <bottom/>
      </border>
    </odxf>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cc rId="43217" sId="12" odxf="1" dxf="1">
    <nc r="B27" t="inlineStr">
      <is>
        <t>14598</t>
      </is>
    </nc>
    <odxf>
      <font>
        <b val="0"/>
        <sz val="12"/>
        <color indexed="64"/>
        <name val="Verdana"/>
        <scheme val="none"/>
      </font>
      <numFmt numFmtId="0" formatCode="General"/>
      <fill>
        <patternFill patternType="none">
          <bgColor indexed="65"/>
        </patternFill>
      </fill>
      <alignment horizontal="general" vertical="bottom" wrapText="0" readingOrder="0"/>
      <border outline="0">
        <left/>
        <right/>
        <top/>
        <bottom/>
      </border>
    </odxf>
    <ndxf>
      <font>
        <b/>
        <sz val="9"/>
        <color theme="1"/>
        <name val="Arial"/>
        <scheme val="none"/>
      </font>
      <numFmt numFmtId="30" formatCode="@"/>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ndxf>
  </rcc>
  <rcc rId="43218" sId="12" odxf="1" dxf="1">
    <nc r="C27" t="inlineStr">
      <is>
        <t>NULO</t>
      </is>
    </nc>
    <odxf>
      <font>
        <b val="0"/>
        <sz val="12"/>
        <color indexed="64"/>
        <name val="Verdana"/>
        <scheme val="none"/>
      </font>
      <alignment vertical="bottom" wrapText="0" readingOrder="0"/>
      <border outline="0">
        <left/>
        <right/>
      </border>
    </odxf>
    <ndxf>
      <font>
        <b/>
        <sz val="9"/>
        <color indexed="64"/>
        <name val="Arial"/>
        <scheme val="none"/>
      </font>
      <alignment vertical="top" wrapText="1" readingOrder="0"/>
      <border outline="0">
        <left style="thin">
          <color indexed="64"/>
        </left>
        <right style="thin">
          <color indexed="64"/>
        </right>
      </border>
    </ndxf>
  </rcc>
  <rfmt sheetId="12" sqref="D27" start="0" length="0">
    <dxf>
      <font>
        <sz val="9"/>
        <color indexed="64"/>
        <name val="Arial"/>
        <scheme val="none"/>
      </font>
      <border outline="0">
        <left style="thin">
          <color indexed="64"/>
        </left>
        <right style="thin">
          <color indexed="64"/>
        </right>
        <top style="thin">
          <color indexed="64"/>
        </top>
        <bottom style="thin">
          <color indexed="64"/>
        </bottom>
      </border>
    </dxf>
  </rfmt>
  <rcc rId="43219" sId="12" odxf="1" s="1" dxf="1" numFmtId="34">
    <nc r="E27">
      <v>0.01</v>
    </nc>
    <odxf>
      <numFmt numFmtId="0" formatCode="General"/>
    </odxf>
    <ndxf>
      <font>
        <sz val="9"/>
        <color rgb="FFFF0000"/>
        <name val="Arial"/>
        <scheme val="none"/>
      </font>
      <numFmt numFmtId="166" formatCode="_-* #,##0.00\ _p_t_a_-;\-* #,##0.00\ _p_t_a_-;_-* &quot;-&quot;??\ _p_t_a_-;_-@_-"/>
      <alignment horizontal="center" readingOrder="0"/>
    </ndxf>
  </rcc>
  <rcc rId="43220" sId="12" odxf="1" s="1" dxf="1">
    <nc r="F27">
      <f>F26+D27-E27</f>
    </nc>
    <odxf>
      <numFmt numFmtId="0" formatCode="General"/>
    </odxf>
    <ndxf>
      <font>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221" sId="12" odxf="1" dxf="1" numFmtId="19">
    <nc r="A28">
      <v>42758</v>
    </nc>
    <odxf>
      <font>
        <sz val="12"/>
        <color indexed="64"/>
        <name val="Verdana"/>
        <scheme val="none"/>
      </font>
      <numFmt numFmtId="0" formatCode="General"/>
      <border outline="0">
        <left/>
        <right/>
        <top/>
        <bottom/>
      </border>
    </odxf>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cc rId="43222" sId="12" odxf="1" dxf="1">
    <nc r="B28" t="inlineStr">
      <is>
        <t>14599</t>
      </is>
    </nc>
    <odxf>
      <font>
        <b val="0"/>
        <sz val="12"/>
        <color indexed="64"/>
        <name val="Verdana"/>
        <scheme val="none"/>
      </font>
      <numFmt numFmtId="0" formatCode="General"/>
      <fill>
        <patternFill patternType="none">
          <bgColor indexed="65"/>
        </patternFill>
      </fill>
      <alignment horizontal="general" vertical="bottom" wrapText="0" readingOrder="0"/>
      <border outline="0">
        <left/>
        <right/>
        <top/>
        <bottom/>
      </border>
    </odxf>
    <ndxf>
      <font>
        <b/>
        <sz val="9"/>
        <color theme="1"/>
        <name val="Arial"/>
        <scheme val="none"/>
      </font>
      <numFmt numFmtId="30" formatCode="@"/>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ndxf>
  </rcc>
  <rcc rId="43223" sId="12" odxf="1" dxf="1">
    <nc r="C28" t="inlineStr">
      <is>
        <t>NULO</t>
      </is>
    </nc>
    <odxf>
      <font>
        <b val="0"/>
        <sz val="12"/>
        <color indexed="64"/>
        <name val="Verdana"/>
        <scheme val="none"/>
      </font>
      <fill>
        <patternFill patternType="none">
          <bgColor indexed="65"/>
        </patternFill>
      </fill>
      <alignment horizontal="general" vertical="bottom" readingOrder="0"/>
      <border outline="0">
        <left/>
        <right/>
        <top/>
        <bottom/>
      </border>
    </odxf>
    <ndxf>
      <font>
        <b/>
        <sz val="9"/>
        <color indexed="64"/>
        <name val="Arial"/>
        <scheme val="none"/>
      </font>
      <fill>
        <patternFill patternType="solid">
          <bgColor theme="0"/>
        </patternFill>
      </fill>
      <alignment horizontal="justify" vertical="top" readingOrder="0"/>
      <border outline="0">
        <left style="thin">
          <color indexed="64"/>
        </left>
        <right style="thin">
          <color indexed="64"/>
        </right>
        <top style="thin">
          <color indexed="64"/>
        </top>
        <bottom style="thin">
          <color indexed="64"/>
        </bottom>
      </border>
    </ndxf>
  </rcc>
  <rfmt sheetId="12" sqref="D28" start="0" length="0">
    <dxf>
      <font>
        <sz val="9"/>
        <color indexed="64"/>
        <name val="Arial"/>
        <scheme val="none"/>
      </font>
      <border outline="0">
        <left style="thin">
          <color indexed="64"/>
        </left>
        <right style="thin">
          <color indexed="64"/>
        </right>
        <top style="thin">
          <color indexed="64"/>
        </top>
        <bottom style="thin">
          <color indexed="64"/>
        </bottom>
      </border>
    </dxf>
  </rfmt>
  <rcc rId="43224" sId="12" odxf="1" s="1" dxf="1" numFmtId="34">
    <nc r="E28">
      <v>1.4E-2</v>
    </nc>
    <odxf>
      <numFmt numFmtId="0" formatCode="General"/>
    </odxf>
    <ndxf>
      <font>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225" sId="12" odxf="1" s="1" dxf="1">
    <nc r="F28">
      <f>F27+D28-E28</f>
    </nc>
    <odxf>
      <numFmt numFmtId="0" formatCode="General"/>
    </odxf>
    <ndxf>
      <font>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226" sId="12" odxf="1" dxf="1" numFmtId="19">
    <nc r="A29">
      <v>42759</v>
    </nc>
    <odxf>
      <font>
        <sz val="12"/>
        <color indexed="64"/>
        <name val="Verdana"/>
        <scheme val="none"/>
      </font>
      <numFmt numFmtId="0" formatCode="General"/>
      <border outline="0">
        <left/>
        <right/>
        <top/>
        <bottom/>
      </border>
    </odxf>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cc rId="43227" sId="12" odxf="1" dxf="1">
    <nc r="B29" t="inlineStr">
      <is>
        <t>14600</t>
      </is>
    </nc>
    <odxf>
      <font>
        <b val="0"/>
        <sz val="12"/>
        <color indexed="64"/>
        <name val="Verdana"/>
        <scheme val="none"/>
      </font>
      <numFmt numFmtId="0" formatCode="General"/>
      <fill>
        <patternFill patternType="none">
          <bgColor indexed="65"/>
        </patternFill>
      </fill>
      <alignment horizontal="general" vertical="bottom" wrapText="0" readingOrder="0"/>
      <border outline="0">
        <left/>
        <right/>
        <top/>
        <bottom/>
      </border>
    </odxf>
    <ndxf>
      <font>
        <b/>
        <sz val="9"/>
        <color theme="1"/>
        <name val="Arial"/>
        <scheme val="none"/>
      </font>
      <numFmt numFmtId="30" formatCode="@"/>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ndxf>
  </rcc>
  <rcc rId="43228" sId="12" odxf="1" dxf="1">
    <nc r="C29" t="inlineStr">
      <is>
        <r>
          <t>ROTULPAK,  S. A.,</t>
        </r>
        <r>
          <rPr>
            <sz val="9"/>
            <color indexed="64"/>
            <rFont val="Arial"/>
            <family val="2"/>
          </rPr>
          <t xml:space="preserve"> Por compra de 6 unidades de conos de goma  de 18” para ser utilizado en el parqueo de la institucion, según cotizacion #13054 d/f 18/01/17 y documentación  anexa. Factura contra entrega de cheque. </t>
        </r>
      </is>
    </nc>
    <odxf>
      <font>
        <b val="0"/>
        <sz val="12"/>
        <color indexed="64"/>
        <name val="Verdana"/>
        <scheme val="none"/>
      </font>
      <fill>
        <patternFill patternType="none">
          <bgColor indexed="65"/>
        </patternFill>
      </fill>
      <alignment vertical="bottom" wrapText="0" readingOrder="0"/>
      <border outline="0">
        <left/>
        <right/>
        <top/>
        <bottom/>
      </border>
    </odxf>
    <ndxf>
      <font>
        <b/>
        <sz val="9"/>
        <color indexed="64"/>
        <name val="Arial"/>
        <scheme val="none"/>
      </font>
      <fill>
        <patternFill patternType="solid">
          <bgColor rgb="FFFFFF00"/>
        </patternFill>
      </fill>
      <alignment vertical="top" wrapText="1" readingOrder="0"/>
      <border outline="0">
        <left style="thin">
          <color indexed="64"/>
        </left>
        <right style="thin">
          <color indexed="64"/>
        </right>
        <top style="thin">
          <color indexed="64"/>
        </top>
        <bottom style="thin">
          <color indexed="64"/>
        </bottom>
      </border>
    </ndxf>
  </rcc>
  <rfmt sheetId="12" s="1" sqref="D29" start="0" length="0">
    <dxf>
      <font>
        <b/>
        <sz val="9"/>
        <color indexed="64"/>
        <name val="Arial"/>
        <scheme val="none"/>
      </font>
      <numFmt numFmtId="166" formatCode="_-* #,##0.00\ _p_t_a_-;\-* #,##0.00\ _p_t_a_-;_-* &quot;-&quot;??\ _p_t_a_-;_-@_-"/>
      <border outline="0">
        <left style="thin">
          <color indexed="64"/>
        </left>
        <right style="thin">
          <color indexed="64"/>
        </right>
        <top style="thin">
          <color indexed="64"/>
        </top>
        <bottom style="thin">
          <color indexed="64"/>
        </bottom>
      </border>
    </dxf>
  </rfmt>
  <rcc rId="43229" sId="12" odxf="1" s="1" dxf="1" numFmtId="34">
    <nc r="E29">
      <v>3025.41</v>
    </nc>
    <odxf>
      <numFmt numFmtId="0" formatCode="General"/>
    </odxf>
    <ndxf>
      <font>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230" sId="12" odxf="1" s="1" dxf="1">
    <nc r="F29">
      <f>F28+D29-E29</f>
    </nc>
    <odxf>
      <numFmt numFmtId="0" formatCode="General"/>
    </odxf>
    <ndxf>
      <font>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231" sId="12" odxf="1" dxf="1" numFmtId="19">
    <nc r="A30">
      <v>42759</v>
    </nc>
    <odxf>
      <font>
        <sz val="12"/>
        <color indexed="64"/>
        <name val="Verdana"/>
        <scheme val="none"/>
      </font>
      <numFmt numFmtId="0" formatCode="General"/>
      <border outline="0">
        <left/>
        <right/>
        <top/>
        <bottom/>
      </border>
    </odxf>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cc rId="43232" sId="12" odxf="1" dxf="1">
    <nc r="B30" t="inlineStr">
      <is>
        <t>14601</t>
      </is>
    </nc>
    <odxf>
      <font>
        <b val="0"/>
        <sz val="12"/>
        <color indexed="64"/>
        <name val="Verdana"/>
        <scheme val="none"/>
      </font>
      <numFmt numFmtId="0" formatCode="General"/>
      <fill>
        <patternFill patternType="none">
          <bgColor indexed="65"/>
        </patternFill>
      </fill>
      <alignment horizontal="general" vertical="bottom" wrapText="0" readingOrder="0"/>
      <border outline="0">
        <left/>
        <right/>
        <top/>
        <bottom/>
      </border>
    </odxf>
    <ndxf>
      <font>
        <b/>
        <sz val="9"/>
        <color theme="1"/>
        <name val="Arial"/>
        <scheme val="none"/>
      </font>
      <numFmt numFmtId="30" formatCode="@"/>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ndxf>
  </rcc>
  <rcc rId="43233" sId="12" odxf="1" dxf="1">
    <nc r="C30" t="inlineStr">
      <is>
        <r>
          <t>SEGUROS BANRESERVAS.</t>
        </r>
        <r>
          <rPr>
            <sz val="9"/>
            <color indexed="64"/>
            <rFont val="Arial"/>
            <family val="2"/>
          </rPr>
          <t xml:space="preserve"> Pago póliza 2-2-113-0025369 de seguro de viaje a la estudiante</t>
        </r>
        <r>
          <rPr>
            <b/>
            <sz val="9"/>
            <color indexed="64"/>
            <rFont val="Arial"/>
            <family val="2"/>
          </rPr>
          <t xml:space="preserve"> </t>
        </r>
        <r>
          <rPr>
            <b/>
            <sz val="9"/>
            <color rgb="FFFF0000"/>
            <rFont val="Arial"/>
            <family val="2"/>
          </rPr>
          <t xml:space="preserve">LAURA GLENNYS POLANCO FLORIAN,  </t>
        </r>
        <r>
          <rPr>
            <sz val="9"/>
            <color rgb="FFFF0000"/>
            <rFont val="Arial"/>
            <family val="2"/>
          </rPr>
          <t>p</t>
        </r>
        <r>
          <rPr>
            <sz val="9"/>
            <color indexed="64"/>
            <rFont val="Arial"/>
            <family val="2"/>
          </rPr>
          <t xml:space="preserve">or un período de un (1) año, del 19/01/2017 al 18/01/2018, como aporte del CONIAF, la cual cursan estudios de Doctorado en “Ciencias en Ecologias de Manejo y Sistemas Tropicales”, en la Universidad Juarez Autónoma de Tabasco, según facturas # 50717 d/f 20/01/17, contrato No. 034-2014 </t>
        </r>
      </is>
    </nc>
    <odxf>
      <font>
        <b val="0"/>
        <sz val="12"/>
        <color indexed="64"/>
        <name val="Verdana"/>
        <scheme val="none"/>
      </font>
      <fill>
        <patternFill patternType="none">
          <bgColor indexed="65"/>
        </patternFill>
      </fill>
      <alignment vertical="bottom" wrapText="0" readingOrder="0"/>
    </odxf>
    <ndxf>
      <font>
        <b/>
        <sz val="9"/>
        <color indexed="64"/>
        <name val="Arial"/>
        <scheme val="none"/>
      </font>
      <fill>
        <patternFill patternType="solid">
          <bgColor rgb="FFFFFF00"/>
        </patternFill>
      </fill>
      <alignment vertical="top" wrapText="1" readingOrder="0"/>
    </ndxf>
  </rcc>
  <rfmt sheetId="12" s="1" sqref="D30" start="0" length="0">
    <dxf>
      <font>
        <b/>
        <sz val="9"/>
        <color indexed="64"/>
        <name val="Arial"/>
        <scheme val="none"/>
      </font>
      <numFmt numFmtId="166" formatCode="_-* #,##0.00\ _p_t_a_-;\-* #,##0.00\ _p_t_a_-;_-* &quot;-&quot;??\ _p_t_a_-;_-@_-"/>
      <border outline="0">
        <left style="thin">
          <color indexed="64"/>
        </left>
        <right style="thin">
          <color indexed="64"/>
        </right>
        <top style="thin">
          <color indexed="64"/>
        </top>
        <bottom style="thin">
          <color indexed="64"/>
        </bottom>
      </border>
    </dxf>
  </rfmt>
  <rcc rId="43234" sId="12" odxf="1" s="1" dxf="1" numFmtId="34">
    <nc r="E30">
      <v>31511.31</v>
    </nc>
    <odxf>
      <numFmt numFmtId="0" formatCode="General"/>
    </odxf>
    <ndxf>
      <font>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235" sId="12" odxf="1" s="1" dxf="1">
    <nc r="F30">
      <f>F29+D30-E30</f>
    </nc>
    <odxf>
      <numFmt numFmtId="0" formatCode="General"/>
    </odxf>
    <ndxf>
      <font>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236" sId="12" odxf="1" dxf="1" numFmtId="19">
    <nc r="A31">
      <v>42760</v>
    </nc>
    <odxf>
      <font>
        <sz val="12"/>
        <color indexed="64"/>
        <name val="Verdana"/>
        <scheme val="none"/>
      </font>
      <numFmt numFmtId="0" formatCode="General"/>
      <border outline="0">
        <left/>
        <right/>
        <top/>
        <bottom/>
      </border>
    </odxf>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cc rId="43237" sId="12" odxf="1" dxf="1">
    <nc r="B31" t="inlineStr">
      <is>
        <t>14602</t>
      </is>
    </nc>
    <odxf>
      <font>
        <b val="0"/>
        <sz val="12"/>
        <color indexed="64"/>
        <name val="Verdana"/>
        <scheme val="none"/>
      </font>
      <numFmt numFmtId="0" formatCode="General"/>
      <fill>
        <patternFill patternType="none">
          <bgColor indexed="65"/>
        </patternFill>
      </fill>
      <alignment horizontal="general" vertical="bottom" wrapText="0" readingOrder="0"/>
      <border outline="0">
        <left/>
        <right/>
        <top/>
        <bottom/>
      </border>
    </odxf>
    <ndxf>
      <font>
        <b/>
        <sz val="9"/>
        <color theme="1"/>
        <name val="Arial"/>
        <scheme val="none"/>
      </font>
      <numFmt numFmtId="30" formatCode="@"/>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ndxf>
  </rcc>
  <rcc rId="43238" sId="12" odxf="1" dxf="1">
    <nc r="C31" t="inlineStr">
      <is>
        <r>
          <t>ZOILA MERCEDES FERNANDEZ.</t>
        </r>
        <r>
          <rPr>
            <sz val="9"/>
            <color indexed="64"/>
            <rFont val="Arial"/>
            <family val="2"/>
          </rPr>
          <t xml:space="preserve"> Por concepto de pago de almuerzo Buffet para realizar un encuentro para evaluar las actividades realizadas en el año 2016, con empleados y técnicos del sector, a realizarse el 27/12/16 en los salones de la institucion en horario de 9:00 a.m a 3:00 p.m., s/c No. 2016-97 d/f 22/12/16, factura #149 d/f 27/12/16 y documentación  anexa. </t>
        </r>
      </is>
    </nc>
    <odxf>
      <font>
        <b val="0"/>
        <sz val="12"/>
        <color indexed="64"/>
        <name val="Verdana"/>
        <scheme val="none"/>
      </font>
      <fill>
        <patternFill patternType="none">
          <bgColor indexed="65"/>
        </patternFill>
      </fill>
      <alignment horizontal="general" vertical="bottom" readingOrder="0"/>
      <border outline="0">
        <left/>
        <right/>
        <top/>
        <bottom/>
      </border>
    </odxf>
    <ndxf>
      <font>
        <b/>
        <sz val="9"/>
        <color indexed="64"/>
        <name val="Arial"/>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ndxf>
  </rcc>
  <rfmt sheetId="12" s="1" sqref="D31" start="0" length="0">
    <dxf>
      <font>
        <sz val="9"/>
        <color indexed="64"/>
        <name val="Arial"/>
        <scheme val="none"/>
      </font>
      <numFmt numFmtId="166" formatCode="_-* #,##0.00\ _p_t_a_-;\-* #,##0.00\ _p_t_a_-;_-* &quot;-&quot;??\ _p_t_a_-;_-@_-"/>
      <border outline="0">
        <left style="thin">
          <color indexed="64"/>
        </left>
        <right style="thin">
          <color indexed="64"/>
        </right>
        <top style="thin">
          <color indexed="64"/>
        </top>
        <bottom style="thin">
          <color indexed="64"/>
        </bottom>
      </border>
    </dxf>
  </rfmt>
  <rcc rId="43239" sId="12" odxf="1" s="1" dxf="1" numFmtId="34">
    <nc r="E31">
      <v>31813.29</v>
    </nc>
    <odxf>
      <numFmt numFmtId="0" formatCode="General"/>
    </odxf>
    <ndxf>
      <font>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240" sId="12" odxf="1" s="1" dxf="1">
    <nc r="F31">
      <f>F30+D31-E31</f>
    </nc>
    <odxf>
      <numFmt numFmtId="0" formatCode="General"/>
    </odxf>
    <ndxf>
      <font>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241" sId="12" odxf="1" dxf="1" numFmtId="19">
    <nc r="A32">
      <v>42762</v>
    </nc>
    <odxf>
      <font>
        <sz val="12"/>
        <color indexed="64"/>
        <name val="Verdana"/>
        <scheme val="none"/>
      </font>
      <numFmt numFmtId="0" formatCode="General"/>
      <border outline="0">
        <left/>
        <right/>
        <top/>
        <bottom/>
      </border>
    </odxf>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cc rId="43242" sId="12" odxf="1" dxf="1">
    <nc r="B32" t="inlineStr">
      <is>
        <t>14603</t>
      </is>
    </nc>
    <odxf>
      <font>
        <b val="0"/>
        <sz val="12"/>
        <color indexed="64"/>
        <name val="Verdana"/>
        <scheme val="none"/>
      </font>
      <numFmt numFmtId="0" formatCode="General"/>
      <fill>
        <patternFill patternType="none">
          <bgColor indexed="65"/>
        </patternFill>
      </fill>
      <alignment horizontal="general" vertical="bottom" wrapText="0" readingOrder="0"/>
      <border outline="0">
        <left/>
        <right/>
        <top/>
        <bottom/>
      </border>
    </odxf>
    <ndxf>
      <font>
        <b/>
        <sz val="9"/>
        <color theme="1"/>
        <name val="Arial"/>
        <scheme val="none"/>
      </font>
      <numFmt numFmtId="30" formatCode="@"/>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ndxf>
  </rcc>
  <rcc rId="43243" sId="12" odxf="1" dxf="1">
    <nc r="C32" t="inlineStr">
      <is>
        <r>
          <t>JOSE DE LOS ANGELES CEPEDA UREÑA</t>
        </r>
        <r>
          <rPr>
            <sz val="9"/>
            <color indexed="64"/>
            <rFont val="Arial"/>
            <family val="2"/>
          </rPr>
          <t xml:space="preserve">, </t>
        </r>
        <r>
          <rPr>
            <b/>
            <sz val="9"/>
            <color indexed="64"/>
            <rFont val="Arial"/>
            <family val="2"/>
          </rPr>
          <t>Enc</t>
        </r>
        <r>
          <rPr>
            <sz val="9"/>
            <color indexed="64"/>
            <rFont val="Arial"/>
            <family val="2"/>
          </rPr>
          <t xml:space="preserve">.  </t>
        </r>
        <r>
          <rPr>
            <b/>
            <sz val="9"/>
            <color indexed="64"/>
            <rFont val="Arial"/>
            <family val="2"/>
          </rPr>
          <t xml:space="preserve">Depto. Acceso a las Ciencias Modernas, </t>
        </r>
        <r>
          <rPr>
            <sz val="9"/>
            <color indexed="64"/>
            <rFont val="Arial"/>
            <family val="2"/>
          </rPr>
          <t>para cubrir apoyo logístico para gastos de almuerzos y refrigerio en la realización del curso sobre “</t>
        </r>
        <r>
          <rPr>
            <b/>
            <sz val="9"/>
            <color indexed="64"/>
            <rFont val="Arial"/>
            <family val="2"/>
          </rPr>
          <t>Producción de Habichuela enla Zona Sur</t>
        </r>
        <r>
          <rPr>
            <sz val="9"/>
            <color indexed="64"/>
            <rFont val="Arial"/>
            <family val="2"/>
          </rPr>
          <t>”</t>
        </r>
        <r>
          <rPr>
            <b/>
            <sz val="9"/>
            <color indexed="64"/>
            <rFont val="Arial"/>
            <family val="2"/>
          </rPr>
          <t>,</t>
        </r>
        <r>
          <rPr>
            <sz val="9"/>
            <color indexed="64"/>
            <rFont val="Arial"/>
            <family val="2"/>
          </rPr>
          <t xml:space="preserve"> a realizarse en fecha 10 de febrero/17, en Tierra Nueva, Boca de Cachón, La Descubierta, Provincia Independencia</t>
        </r>
      </is>
    </nc>
    <odxf>
      <font>
        <b val="0"/>
        <sz val="12"/>
        <color indexed="64"/>
        <name val="Verdana"/>
        <scheme val="none"/>
      </font>
      <alignment vertical="bottom" wrapText="0" readingOrder="0"/>
      <border outline="0">
        <left/>
        <right/>
        <top/>
        <bottom/>
      </border>
    </odxf>
    <ndxf>
      <font>
        <b/>
        <sz val="9"/>
        <color indexed="64"/>
        <name val="Arial"/>
        <scheme val="none"/>
      </font>
      <alignment vertical="top" wrapText="1" readingOrder="0"/>
      <border outline="0">
        <left style="thin">
          <color indexed="64"/>
        </left>
        <right style="thin">
          <color indexed="64"/>
        </right>
        <top style="thin">
          <color indexed="64"/>
        </top>
        <bottom style="thin">
          <color indexed="64"/>
        </bottom>
      </border>
    </ndxf>
  </rcc>
  <rfmt sheetId="12" sqref="D32" start="0" length="0">
    <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cc rId="43244" sId="12" odxf="1" s="1" dxf="1" numFmtId="34">
    <nc r="E32">
      <v>8047</v>
    </nc>
    <odxf>
      <numFmt numFmtId="0" formatCode="General"/>
    </odxf>
    <ndxf>
      <font>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245" sId="12" odxf="1" s="1" dxf="1">
    <nc r="F32">
      <f>F31+D32-E32</f>
    </nc>
    <odxf>
      <numFmt numFmtId="0" formatCode="General"/>
    </odxf>
    <ndxf>
      <font>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246" sId="12" odxf="1" dxf="1" numFmtId="19">
    <nc r="A33">
      <v>42762</v>
    </nc>
    <odxf>
      <font>
        <sz val="12"/>
        <color indexed="64"/>
        <name val="Verdana"/>
        <scheme val="none"/>
      </font>
      <numFmt numFmtId="0" formatCode="General"/>
      <border outline="0">
        <left/>
        <right/>
        <top/>
        <bottom/>
      </border>
    </odxf>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cc rId="43247" sId="12" odxf="1" dxf="1">
    <nc r="B33" t="inlineStr">
      <is>
        <t>14604</t>
      </is>
    </nc>
    <odxf>
      <font>
        <b val="0"/>
        <sz val="12"/>
        <color indexed="64"/>
        <name val="Verdana"/>
        <scheme val="none"/>
      </font>
      <numFmt numFmtId="0" formatCode="General"/>
      <fill>
        <patternFill patternType="none">
          <bgColor indexed="65"/>
        </patternFill>
      </fill>
      <alignment horizontal="general" vertical="bottom" wrapText="0" readingOrder="0"/>
      <border outline="0">
        <left/>
        <right/>
        <top/>
        <bottom/>
      </border>
    </odxf>
    <ndxf>
      <font>
        <b/>
        <sz val="9"/>
        <color theme="1"/>
        <name val="Arial"/>
        <scheme val="none"/>
      </font>
      <numFmt numFmtId="30" formatCode="@"/>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ndxf>
  </rcc>
  <rcc rId="43248" sId="12" odxf="1" dxf="1">
    <nc r="C33" t="inlineStr">
      <is>
        <r>
          <t>NELCASA,S. R.L.</t>
        </r>
        <r>
          <rPr>
            <sz val="9"/>
            <color indexed="64"/>
            <rFont val="Arial"/>
            <family val="2"/>
          </rPr>
          <t xml:space="preserve"> Por concepto de pago de reparación de seis (6) brazos de sillones para retapizar, según cotización No. de fecha 26/01/17 </t>
        </r>
      </is>
    </nc>
    <odxf>
      <font>
        <b val="0"/>
        <sz val="12"/>
        <color indexed="64"/>
        <name val="Verdana"/>
        <scheme val="none"/>
      </font>
      <fill>
        <patternFill patternType="none">
          <bgColor indexed="65"/>
        </patternFill>
      </fill>
      <alignment vertical="bottom" wrapText="0" readingOrder="0"/>
      <border outline="0">
        <left/>
        <right/>
        <top/>
        <bottom/>
      </border>
    </odxf>
    <ndxf>
      <font>
        <b/>
        <sz val="9"/>
        <color indexed="64"/>
        <name val="Arial"/>
        <scheme val="none"/>
      </font>
      <fill>
        <patternFill patternType="solid">
          <bgColor rgb="FFFFFF00"/>
        </patternFill>
      </fill>
      <alignment vertical="top" wrapText="1" readingOrder="0"/>
      <border outline="0">
        <left style="thin">
          <color indexed="64"/>
        </left>
        <right style="thin">
          <color indexed="64"/>
        </right>
        <top style="thin">
          <color indexed="64"/>
        </top>
        <bottom style="thin">
          <color indexed="64"/>
        </bottom>
      </border>
    </ndxf>
  </rcc>
  <rfmt sheetId="12" sqref="D33" start="0" length="0">
    <dxf>
      <font>
        <b/>
        <sz val="9"/>
        <color indexed="64"/>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43249" sId="12" odxf="1" s="1" dxf="1" numFmtId="34">
    <nc r="E33">
      <v>2582.4</v>
    </nc>
    <odxf>
      <numFmt numFmtId="0" formatCode="General"/>
    </odxf>
    <ndxf>
      <font>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250" sId="12" odxf="1" s="1" dxf="1">
    <nc r="F33">
      <f>F32+D33-E33</f>
    </nc>
    <odxf>
      <numFmt numFmtId="0" formatCode="General"/>
    </odxf>
    <ndxf>
      <font>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251" sId="12" odxf="1" dxf="1" numFmtId="19">
    <nc r="A34">
      <v>42762</v>
    </nc>
    <odxf>
      <font>
        <sz val="12"/>
        <color indexed="64"/>
        <name val="Verdana"/>
        <scheme val="none"/>
      </font>
      <numFmt numFmtId="0" formatCode="General"/>
      <border outline="0">
        <left/>
        <right/>
        <top/>
        <bottom/>
      </border>
    </odxf>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cc rId="43252" sId="12" odxf="1" dxf="1">
    <nc r="B34" t="inlineStr">
      <is>
        <t>14605</t>
      </is>
    </nc>
    <odxf>
      <font>
        <b val="0"/>
        <sz val="12"/>
        <color indexed="64"/>
        <name val="Verdana"/>
        <scheme val="none"/>
      </font>
      <numFmt numFmtId="0" formatCode="General"/>
      <fill>
        <patternFill patternType="none">
          <bgColor indexed="65"/>
        </patternFill>
      </fill>
      <alignment horizontal="general" vertical="bottom" readingOrder="0"/>
      <border outline="0">
        <left/>
        <right/>
        <top/>
        <bottom/>
      </border>
    </odxf>
    <ndxf>
      <font>
        <b/>
        <sz val="9"/>
        <color theme="1"/>
        <name val="Arial"/>
        <scheme val="none"/>
      </font>
      <numFmt numFmtId="30" formatCode="@"/>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253" sId="12" odxf="1" dxf="1">
    <nc r="C34" t="inlineStr">
      <is>
        <r>
          <t xml:space="preserve">RD$35,870.85 (US$765.00 a una tasa de RD$46.89 x 1) a favor de </t>
        </r>
        <r>
          <rPr>
            <b/>
            <sz val="9"/>
            <color rgb="FFFF0000"/>
            <rFont val="Arial"/>
            <family val="2"/>
          </rPr>
          <t>PONTIFICIA UNIVERSIDAD CATOLICA MADRE Y MAESTRA</t>
        </r>
        <r>
          <rPr>
            <b/>
            <sz val="9"/>
            <color indexed="64"/>
            <rFont val="Arial"/>
            <family val="2"/>
          </rPr>
          <t>,  por concepto de pago del 6to. desembolso como aporte del CONIAF en la realización de Maestría en “Dirección de Proyectos” a Mistral Valenzuela Mateo, matricula 2016-5790, s/contrato No.018-2016</t>
        </r>
      </is>
    </nc>
    <odxf>
      <font>
        <b val="0"/>
        <sz val="12"/>
        <color indexed="64"/>
        <name val="Verdana"/>
        <scheme val="none"/>
      </font>
      <alignment vertical="bottom" wrapText="0" readingOrder="0"/>
      <border outline="0">
        <left/>
        <right/>
        <top/>
        <bottom/>
      </border>
    </odxf>
    <ndxf>
      <font>
        <b/>
        <sz val="9"/>
        <color indexed="64"/>
        <name val="Arial"/>
        <scheme val="none"/>
      </font>
      <alignment vertical="top" wrapText="1" readingOrder="0"/>
      <border outline="0">
        <left style="thin">
          <color indexed="64"/>
        </left>
        <right style="thin">
          <color indexed="64"/>
        </right>
        <top style="thin">
          <color indexed="64"/>
        </top>
        <bottom style="thin">
          <color indexed="64"/>
        </bottom>
      </border>
    </ndxf>
  </rcc>
  <rfmt sheetId="12" sqref="D34" start="0" length="0">
    <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cc rId="43254" sId="12" odxf="1" s="1" dxf="1" numFmtId="34">
    <nc r="E34">
      <v>35870.85</v>
    </nc>
    <odxf>
      <numFmt numFmtId="0" formatCode="General"/>
    </odxf>
    <ndxf>
      <font>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255" sId="12" odxf="1" s="1" dxf="1">
    <nc r="F34">
      <f>F33+D34-E34</f>
    </nc>
    <odxf>
      <numFmt numFmtId="0" formatCode="General"/>
    </odxf>
    <ndxf>
      <font>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256" sId="12" odxf="1" dxf="1" numFmtId="19">
    <nc r="A35">
      <v>42766</v>
    </nc>
    <odxf>
      <font>
        <sz val="12"/>
        <color indexed="64"/>
        <name val="Verdana"/>
        <scheme val="none"/>
      </font>
      <numFmt numFmtId="0" formatCode="General"/>
      <border outline="0">
        <left/>
        <right/>
        <top/>
        <bottom/>
      </border>
    </odxf>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fmt sheetId="12" sqref="B35" start="0" length="0">
    <dxf>
      <font>
        <b/>
        <sz val="9"/>
        <color theme="1"/>
        <name val="Arial"/>
        <scheme val="none"/>
      </font>
      <numFmt numFmtId="30" formatCode="@"/>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dxf>
  </rfmt>
  <rcc rId="43257" sId="12" odxf="1" dxf="1">
    <nc r="C35" t="inlineStr">
      <is>
        <t>Cargos bancarios</t>
      </is>
    </nc>
    <odxf>
      <font>
        <b val="0"/>
        <sz val="12"/>
        <color indexed="64"/>
        <name val="Verdana"/>
        <scheme val="none"/>
      </font>
      <border outline="0">
        <left/>
        <right/>
        <top/>
        <bottom/>
      </border>
    </odxf>
    <ndxf>
      <font>
        <b/>
        <sz val="9"/>
        <color indexed="64"/>
        <name val="Arial"/>
        <scheme val="none"/>
      </font>
      <border outline="0">
        <left style="thin">
          <color indexed="64"/>
        </left>
        <right style="thin">
          <color indexed="64"/>
        </right>
        <top style="thin">
          <color indexed="64"/>
        </top>
        <bottom style="thin">
          <color indexed="64"/>
        </bottom>
      </border>
    </ndxf>
  </rcc>
  <rfmt sheetId="12" sqref="D35" start="0" length="0">
    <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cc rId="43258" sId="12" odxf="1" s="1" dxf="1" numFmtId="34">
    <nc r="E35">
      <v>8343.69</v>
    </nc>
    <odxf>
      <numFmt numFmtId="0" formatCode="General"/>
    </odxf>
    <ndxf>
      <font>
        <b/>
        <sz val="9"/>
        <color theme="1"/>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259" sId="12" odxf="1" s="1" dxf="1">
    <nc r="F35">
      <f>F34+D35-E35</f>
    </nc>
    <odxf>
      <numFmt numFmtId="0" formatCode="General"/>
    </odxf>
    <ndxf>
      <font>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260" sId="12" odxf="1" dxf="1" numFmtId="19">
    <nc r="A36">
      <v>42766</v>
    </nc>
    <odxf>
      <font>
        <sz val="12"/>
        <color indexed="64"/>
        <name val="Verdana"/>
        <scheme val="none"/>
      </font>
      <numFmt numFmtId="0" formatCode="General"/>
      <border outline="0">
        <left/>
        <right/>
        <top/>
        <bottom/>
      </border>
    </odxf>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cc rId="43261" sId="12" odxf="1" dxf="1">
    <nc r="B36" t="inlineStr">
      <is>
        <t>INTERESES</t>
      </is>
    </nc>
    <odxf>
      <font>
        <b val="0"/>
        <sz val="12"/>
        <color indexed="64"/>
        <name val="Verdana"/>
        <scheme val="none"/>
      </font>
      <numFmt numFmtId="0" formatCode="General"/>
      <fill>
        <patternFill patternType="none">
          <bgColor indexed="65"/>
        </patternFill>
      </fill>
      <alignment horizontal="general" vertical="bottom" readingOrder="0"/>
      <border outline="0">
        <left/>
        <right/>
        <top/>
        <bottom/>
      </border>
    </odxf>
    <ndxf>
      <font>
        <b/>
        <sz val="9"/>
        <color theme="1"/>
        <name val="Arial"/>
        <scheme val="none"/>
      </font>
      <numFmt numFmtId="30" formatCode="@"/>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262" sId="12" odxf="1" dxf="1">
    <nc r="C36" t="inlineStr">
      <is>
        <t>Intereses ganadas sobre certificads financieros</t>
      </is>
    </nc>
    <odxf>
      <font>
        <b val="0"/>
        <sz val="12"/>
        <color indexed="64"/>
        <name val="Verdana"/>
        <scheme val="none"/>
      </font>
      <fill>
        <patternFill patternType="none">
          <bgColor indexed="65"/>
        </patternFill>
      </fill>
      <alignment vertical="bottom" wrapText="0" readingOrder="0"/>
      <border outline="0">
        <left/>
        <right/>
        <top/>
        <bottom/>
      </border>
    </odxf>
    <n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cc rId="43263" sId="12" odxf="1" dxf="1" numFmtId="34">
    <nc r="D36">
      <v>76795</v>
    </nc>
    <odxf>
      <font>
        <b val="0"/>
        <sz val="12"/>
        <color indexed="64"/>
        <name val="Verdana"/>
        <scheme val="none"/>
      </font>
      <numFmt numFmtId="0" formatCode="General"/>
      <fill>
        <patternFill patternType="none">
          <bgColor indexed="65"/>
        </patternFill>
      </fill>
      <border outline="0">
        <left/>
        <right/>
        <top/>
        <bottom/>
      </border>
    </odxf>
    <ndxf>
      <font>
        <b/>
        <sz val="9"/>
        <color indexed="64"/>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ndxf>
  </rcc>
  <rfmt sheetId="12" s="1" sqref="E36" start="0" length="0">
    <dxf>
      <font>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dxf>
  </rfmt>
  <rcc rId="43264" sId="12" odxf="1" s="1" dxf="1">
    <nc r="F36">
      <f>F35+D36-E36</f>
    </nc>
    <odxf>
      <numFmt numFmtId="0" formatCode="General"/>
    </odxf>
    <ndxf>
      <font>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265" sId="12" odxf="1" dxf="1" numFmtId="19">
    <nc r="A37">
      <v>42766</v>
    </nc>
    <odxf>
      <font>
        <sz val="12"/>
        <color indexed="64"/>
        <name val="Verdana"/>
        <scheme val="none"/>
      </font>
      <numFmt numFmtId="0" formatCode="General"/>
      <border outline="0">
        <left/>
        <right/>
        <top/>
        <bottom/>
      </border>
    </odxf>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fmt sheetId="12" sqref="B37" start="0" length="0">
    <dxf>
      <font>
        <b/>
        <sz val="9"/>
        <color theme="1"/>
        <name val="Arial"/>
        <scheme val="none"/>
      </font>
      <numFmt numFmtId="30" formatCode="@"/>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dxf>
  </rfmt>
  <rcc rId="43266" sId="12" odxf="1" dxf="1">
    <nc r="C37" t="inlineStr">
      <is>
        <t>Transferencias estudiantes</t>
      </is>
    </nc>
    <odxf>
      <font>
        <b val="0"/>
        <sz val="12"/>
        <color indexed="64"/>
        <name val="Verdana"/>
        <scheme val="none"/>
      </font>
      <fill>
        <patternFill patternType="none">
          <bgColor indexed="65"/>
        </patternFill>
      </fill>
      <alignment vertical="bottom" wrapText="0" readingOrder="0"/>
      <border outline="0">
        <left/>
        <right/>
        <top/>
        <bottom/>
      </border>
    </odxf>
    <n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fmt sheetId="12" sqref="D37" start="0" length="0">
    <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cc rId="43267" sId="12" odxf="1" s="1" dxf="1">
    <nc r="E37">
      <f>E20+E21+E22+E23</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fmt sheetId="12" s="1" sqref="F37" start="0" length="0">
    <dxf>
      <font>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dxf>
  </rfmt>
  <rcc rId="43268" sId="12" odxf="1" dxf="1" numFmtId="19">
    <nc r="A38">
      <v>42766</v>
    </nc>
    <odxf>
      <font>
        <sz val="12"/>
        <color indexed="64"/>
        <name val="Verdana"/>
        <scheme val="none"/>
      </font>
      <numFmt numFmtId="0" formatCode="General"/>
      <border outline="0">
        <left/>
        <right/>
        <top/>
        <bottom/>
      </border>
    </odxf>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fmt sheetId="12" sqref="B38" start="0" length="0">
    <dxf>
      <font>
        <b/>
        <sz val="9"/>
        <color theme="1"/>
        <name val="Arial"/>
        <scheme val="none"/>
      </font>
      <numFmt numFmtId="30" formatCode="@"/>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dxf>
  </rfmt>
  <rcc rId="43269" sId="12" odxf="1" dxf="1">
    <nc r="C38" t="inlineStr">
      <is>
        <t>Cheques emitidos</t>
      </is>
    </nc>
    <odxf>
      <font>
        <b val="0"/>
        <sz val="12"/>
        <color indexed="64"/>
        <name val="Verdana"/>
        <scheme val="none"/>
      </font>
      <fill>
        <patternFill patternType="none">
          <bgColor indexed="65"/>
        </patternFill>
      </fill>
      <alignment vertical="bottom" wrapText="0" readingOrder="0"/>
      <border outline="0">
        <left/>
        <right/>
        <top/>
        <bottom/>
      </border>
    </odxf>
    <n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fmt sheetId="12" sqref="D38" start="0" length="0">
    <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cc rId="43270" sId="12" odxf="1" s="1" dxf="1">
    <nc r="E38">
      <f>E5+E6+E7+E8+E9+E10+E11+E12+E13+E14+E15+E16+E17+E18+E19+E24+E25+E26+E27+E28+E29+E30+E31+E32+E33+E34</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fmt sheetId="12" s="1" sqref="F38" start="0" length="0">
    <dxf>
      <font>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dxf>
  </rfmt>
  <rfmt sheetId="12" sqref="A39" start="0" length="0">
    <dxf>
      <font>
        <sz val="9"/>
        <color indexed="64"/>
        <name val="Arial"/>
        <scheme val="none"/>
      </font>
      <numFmt numFmtId="19" formatCode="m/d/yyyy"/>
      <border outline="0">
        <left style="thin">
          <color indexed="64"/>
        </left>
        <right style="thin">
          <color indexed="64"/>
        </right>
        <top style="thin">
          <color indexed="64"/>
        </top>
        <bottom style="thin">
          <color indexed="64"/>
        </bottom>
      </border>
    </dxf>
  </rfmt>
  <rcc rId="43271" sId="12" odxf="1" dxf="1">
    <nc r="B39" t="inlineStr">
      <is>
        <t>DEPOSITOS</t>
      </is>
    </nc>
    <odxf>
      <font>
        <b val="0"/>
        <sz val="12"/>
        <color indexed="64"/>
        <name val="Verdana"/>
        <scheme val="none"/>
      </font>
      <numFmt numFmtId="0" formatCode="General"/>
      <fill>
        <patternFill patternType="none">
          <bgColor indexed="65"/>
        </patternFill>
      </fill>
      <alignment horizontal="general" vertical="bottom" readingOrder="0"/>
      <border outline="0">
        <left/>
        <right/>
        <top/>
        <bottom/>
      </border>
    </odxf>
    <ndxf>
      <font>
        <b/>
        <sz val="9"/>
        <color theme="1"/>
        <name val="Arial"/>
        <scheme val="none"/>
      </font>
      <numFmt numFmtId="30" formatCode="@"/>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272" sId="12" odxf="1" dxf="1">
    <nc r="C39" t="inlineStr">
      <is>
        <t>TOTAL</t>
      </is>
    </nc>
    <odxf>
      <font>
        <b val="0"/>
        <sz val="12"/>
        <color indexed="64"/>
        <name val="Verdana"/>
        <scheme val="none"/>
      </font>
      <fill>
        <patternFill patternType="none">
          <bgColor indexed="65"/>
        </patternFill>
      </fill>
      <alignment vertical="bottom" wrapText="0" readingOrder="0"/>
      <border outline="0">
        <left/>
        <right/>
        <top/>
        <bottom/>
      </border>
    </odxf>
    <n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cc rId="43273" sId="12" odxf="1" dxf="1">
    <nc r="D39">
      <f>SUM(D5:D36)</f>
    </nc>
    <odxf>
      <font>
        <b val="0"/>
        <sz val="12"/>
        <color indexed="64"/>
        <name val="Verdana"/>
        <scheme val="none"/>
      </font>
      <numFmt numFmtId="0" formatCode="General"/>
      <fill>
        <patternFill patternType="none">
          <bgColor indexed="65"/>
        </patternFill>
      </fill>
      <border outline="0">
        <left/>
        <right/>
        <top/>
        <bottom/>
      </border>
    </odxf>
    <ndxf>
      <font>
        <b/>
        <sz val="9"/>
        <color indexed="64"/>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ndxf>
  </rcc>
  <rcc rId="43274" sId="12" odxf="1" s="1" dxf="1">
    <nc r="E39">
      <f>SUM(E35:E38)</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fmt sheetId="12" s="1" sqref="F39" start="0" length="0">
    <dxf>
      <font>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dxf>
  </rfmt>
  <rsnm rId="43275" sheetId="12" oldName="[INGRESOS Y EGRESOS  2017.xlsx]Rel. p. Patria" newName="[INGRESOS Y EGRESOS  2017.xlsx]Enero"/>
</revisions>
</file>

<file path=xl/revisions/revisionLog112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211.xml><?xml version="1.0" encoding="utf-8"?>
<revisions xmlns="http://schemas.openxmlformats.org/spreadsheetml/2006/main" xmlns:r="http://schemas.openxmlformats.org/officeDocument/2006/relationships">
  <rcc rId="41784" sId="11" numFmtId="34">
    <nc r="E54">
      <v>15032</v>
    </nc>
  </rcc>
  <rcc rId="41785" sId="11">
    <nc r="F54">
      <f>F53+D54-E54</f>
    </nc>
  </rcc>
  <rcc rId="41786" sId="11">
    <nc r="F55">
      <f>F54+D55-E55</f>
    </nc>
  </rcc>
  <rcc rId="41787" sId="11" numFmtId="19">
    <nc r="A54">
      <v>42775</v>
    </nc>
  </rcc>
  <rcc rId="41788" sId="11" numFmtId="19">
    <oc r="A53">
      <v>42949</v>
    </oc>
    <nc r="A53">
      <v>42774</v>
    </nc>
  </rcc>
  <rfmt sheetId="11" sqref="C54" start="0" length="0">
    <dxf>
      <font>
        <sz val="12"/>
        <color indexed="64"/>
        <name val="Verdana"/>
        <scheme val="none"/>
      </font>
      <fill>
        <patternFill patternType="none">
          <bgColor indexed="65"/>
        </patternFill>
      </fill>
      <alignment vertical="bottom" wrapText="0" readingOrder="0"/>
      <border outline="0">
        <left/>
        <right/>
        <top/>
        <bottom/>
      </border>
    </dxf>
  </rfmt>
  <rfmt sheetId="11" sqref="C54" start="0" length="0">
    <dxf>
      <font>
        <b/>
        <i/>
        <sz val="14"/>
        <color indexed="64"/>
        <name val="Times New Roman"/>
        <scheme val="none"/>
      </font>
    </dxf>
  </rfmt>
  <rcc rId="41789" sId="11" xfDxf="1" dxf="1">
    <nc r="C54" t="inlineStr">
      <is>
        <r>
          <t>JOSE DE LOS ANGELES CEPEDA UREÑA, portador cédula No. 001-0913409-8</t>
        </r>
        <r>
          <rPr>
            <i/>
            <sz val="14"/>
            <color indexed="64"/>
            <rFont val="Times New Roman"/>
            <family val="1"/>
          </rPr>
          <t xml:space="preserve">, </t>
        </r>
        <r>
          <rPr>
            <b/>
            <i/>
            <sz val="14"/>
            <color indexed="64"/>
            <rFont val="Times New Roman"/>
            <family val="1"/>
          </rPr>
          <t>Enc</t>
        </r>
        <r>
          <rPr>
            <i/>
            <sz val="14"/>
            <color indexed="64"/>
            <rFont val="Times New Roman"/>
            <family val="1"/>
          </rPr>
          <t xml:space="preserve">.  </t>
        </r>
        <r>
          <rPr>
            <b/>
            <i/>
            <sz val="14"/>
            <color indexed="64"/>
            <rFont val="Times New Roman"/>
            <family val="1"/>
          </rPr>
          <t xml:space="preserve">Depto. Acceso a las Ciencias Modernas, </t>
        </r>
        <r>
          <rPr>
            <i/>
            <sz val="14"/>
            <color indexed="64"/>
            <rFont val="Times New Roman"/>
            <family val="1"/>
          </rPr>
          <t xml:space="preserve">para cubrir apoyo logístico para gastos de refrigerio en la realización de la charla sobre actualizacion del Arroz para técnicos y agricultores en Dajabon </t>
        </r>
        <r>
          <rPr>
            <b/>
            <i/>
            <sz val="14"/>
            <color indexed="64"/>
            <rFont val="Times New Roman"/>
            <family val="1"/>
          </rPr>
          <t>“Manejo Agronómico y Plagas y enfermedades”,</t>
        </r>
        <r>
          <rPr>
            <i/>
            <sz val="14"/>
            <color indexed="64"/>
            <rFont val="Times New Roman"/>
            <family val="1"/>
          </rPr>
          <t xml:space="preserve">  a realizarse en fecha 17 de febrero/17, en la Provicincia de Dajabon,  según solicitud, presupuesto y documentación. Cheque sujeto a liquidación con documentos en original. </t>
        </r>
      </is>
    </nc>
    <ndxf>
      <font>
        <b/>
        <i/>
        <sz val="14"/>
        <name val="Times New Roman"/>
        <scheme val="none"/>
      </font>
      <alignment horizontal="justify" readingOrder="0"/>
    </ndxf>
  </rcc>
  <rfmt sheetId="11" sqref="C54" start="0" length="2147483647">
    <dxf>
      <font>
        <name val="Arial"/>
        <scheme val="none"/>
      </font>
    </dxf>
  </rfmt>
  <rfmt sheetId="11" sqref="C54" start="0" length="2147483647">
    <dxf>
      <font>
        <sz val="10"/>
      </font>
    </dxf>
  </rfmt>
  <rfmt sheetId="11" sqref="C54" start="0" length="2147483647">
    <dxf>
      <font>
        <i val="0"/>
      </font>
    </dxf>
  </rfmt>
  <rfmt sheetId="11" sqref="C53:C56">
    <dxf>
      <border>
        <left style="thin">
          <color indexed="64"/>
        </left>
        <right style="thin">
          <color indexed="64"/>
        </right>
        <vertical style="thin">
          <color indexed="64"/>
        </vertical>
      </border>
    </dxf>
  </rfmt>
  <rfmt sheetId="11" sqref="C55" start="0" length="0">
    <dxf>
      <font>
        <b val="0"/>
        <sz val="12"/>
        <color indexed="64"/>
        <name val="Verdana"/>
        <scheme val="none"/>
      </font>
      <fill>
        <patternFill patternType="none">
          <bgColor indexed="65"/>
        </patternFill>
      </fill>
      <alignment vertical="bottom" wrapText="0" readingOrder="0"/>
      <border outline="0">
        <left/>
        <right/>
        <top/>
        <bottom/>
      </border>
    </dxf>
  </rfmt>
  <rfmt sheetId="11" sqref="C55" start="0" length="0">
    <dxf>
      <font>
        <b/>
        <i/>
        <sz val="14"/>
        <color indexed="64"/>
        <name val="Times New Roman"/>
        <scheme val="none"/>
      </font>
    </dxf>
  </rfmt>
  <rcc rId="41790" sId="11" xfDxf="1" dxf="1">
    <nc r="C55" t="inlineStr">
      <is>
        <r>
          <t>JOSE ANTONIO  NOVA  VASQUEZ, Cedula de Identidad No.001-0007066-3</t>
        </r>
        <r>
          <rPr>
            <i/>
            <sz val="14"/>
            <color indexed="64"/>
            <rFont val="Times New Roman"/>
            <family val="1"/>
          </rPr>
          <t xml:space="preserve">, Enc. Dpto. de Medio Ambiente y Recursos Naturales, para cubrir apoyo logístico en la realización de charla sobre </t>
        </r>
        <r>
          <rPr>
            <b/>
            <i/>
            <sz val="14"/>
            <color indexed="64"/>
            <rFont val="Times New Roman"/>
            <family val="1"/>
          </rPr>
          <t>“Gestión de Suelo y Agua”</t>
        </r>
        <r>
          <rPr>
            <i/>
            <sz val="14"/>
            <color indexed="64"/>
            <rFont val="Times New Roman"/>
            <family val="1"/>
          </rPr>
          <t>, el cual será realizado los dias 16 y 17 de febrero 2017, en Vallejuelo Provicincia de San Juan, según solicitud y documentación anexa. Cheque sujeto a liquidación con documentación en originales.</t>
        </r>
      </is>
    </nc>
    <ndxf>
      <font>
        <b/>
        <i/>
        <sz val="14"/>
        <name val="Times New Roman"/>
        <scheme val="none"/>
      </font>
      <alignment horizontal="justify" readingOrder="0"/>
    </ndxf>
  </rcc>
  <rfmt sheetId="11" sqref="C55" start="0" length="2147483647">
    <dxf>
      <font>
        <name val="Arial"/>
        <scheme val="none"/>
      </font>
    </dxf>
  </rfmt>
  <rfmt sheetId="11" sqref="C55" start="0" length="2147483647">
    <dxf>
      <font>
        <sz val="10"/>
      </font>
    </dxf>
  </rfmt>
  <rfmt sheetId="11" sqref="C55" start="0" length="2147483647">
    <dxf>
      <font>
        <i val="0"/>
      </font>
    </dxf>
  </rfmt>
  <rcc rId="41791" sId="11" numFmtId="34">
    <nc r="E55">
      <v>33984</v>
    </nc>
  </rcc>
  <rrc rId="41792" sId="11" ref="A54:XFD54" action="insertRow"/>
  <rcc rId="41793" sId="11" numFmtId="19">
    <nc r="A54">
      <v>42775</v>
    </nc>
  </rcc>
  <rcc rId="41794" sId="11">
    <nc r="C54" t="inlineStr">
      <is>
        <t>NULO</t>
      </is>
    </nc>
  </rcc>
  <rrc rId="41795" sId="11" ref="A54:XFD54" action="deleteRow">
    <rfmt sheetId="11" xfDxf="1" sqref="A54:XFD54" start="0" length="0"/>
    <rcc rId="0" sId="11" dxf="1" numFmtId="19">
      <nc r="A54">
        <v>42775</v>
      </nc>
      <ndxf>
        <font>
          <sz val="9"/>
          <color indexed="64"/>
          <name val="Arial"/>
          <scheme val="none"/>
        </font>
        <numFmt numFmtId="19" formatCode="dd/mm/yyyy"/>
        <border outline="0">
          <left style="thin">
            <color indexed="64"/>
          </left>
          <right style="thin">
            <color indexed="64"/>
          </right>
          <top style="thin">
            <color indexed="64"/>
          </top>
          <bottom style="thin">
            <color indexed="64"/>
          </bottom>
        </border>
      </ndxf>
    </rcc>
    <rfmt sheetId="11" sqref="B54" start="0" length="0">
      <dxf>
        <font>
          <b/>
          <sz val="9"/>
          <color theme="1"/>
          <name val="Arial"/>
          <scheme val="none"/>
        </font>
        <numFmt numFmtId="30" formatCode="@"/>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dxf>
    </rfmt>
    <rcc rId="0" sId="11" dxf="1">
      <nc r="C54" t="inlineStr">
        <is>
          <t>NULO</t>
        </is>
      </nc>
      <ndxf>
        <font>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fmt sheetId="11" sqref="D54" start="0" length="0">
      <dxf>
        <font>
          <sz val="9"/>
          <color indexed="64"/>
          <name val="Arial"/>
          <scheme val="none"/>
        </font>
        <numFmt numFmtId="167" formatCode="_-* #,##0.00\ _p_t_a_-;\-* #,##0.00\ _p_t_a_-;_-* &quot;-&quot;??\ _p_t_a_-;_-@_-"/>
        <border outline="0">
          <left style="thin">
            <color indexed="64"/>
          </left>
          <right style="thin">
            <color indexed="64"/>
          </right>
          <top style="thin">
            <color indexed="64"/>
          </top>
          <bottom style="thin">
            <color indexed="64"/>
          </bottom>
        </border>
      </dxf>
    </rfmt>
    <rfmt sheetId="11" s="1" sqref="E54" start="0" length="0">
      <dxf>
        <font>
          <sz val="9"/>
          <color indexed="64"/>
          <name val="Arial"/>
          <scheme val="none"/>
        </font>
        <numFmt numFmtId="167" formatCode="_-* #,##0.00\ _p_t_a_-;\-* #,##0.00\ _p_t_a_-;_-* &quot;-&quot;??\ _p_t_a_-;_-@_-"/>
        <alignment horizontal="center" readingOrder="0"/>
        <border outline="0">
          <left style="thin">
            <color indexed="64"/>
          </left>
          <right style="thin">
            <color indexed="64"/>
          </right>
          <top style="thin">
            <color indexed="64"/>
          </top>
          <bottom style="thin">
            <color indexed="64"/>
          </bottom>
        </border>
      </dxf>
    </rfmt>
    <rfmt sheetId="11" s="1" sqref="F54" start="0" length="0">
      <dxf>
        <font>
          <b/>
          <sz val="9"/>
          <color indexed="64"/>
          <name val="Arial"/>
          <scheme val="none"/>
        </font>
        <numFmt numFmtId="167" formatCode="_-* #,##0.00\ _p_t_a_-;\-* #,##0.00\ _p_t_a_-;_-* &quot;-&quot;??\ _p_t_a_-;_-@_-"/>
        <alignment horizontal="center" readingOrder="0"/>
        <border outline="0">
          <left style="thin">
            <color indexed="64"/>
          </left>
          <right style="thin">
            <color indexed="64"/>
          </right>
          <bottom style="thin">
            <color indexed="64"/>
          </bottom>
        </border>
      </dxf>
    </rfmt>
    <rfmt sheetId="11" sqref="G54" start="0" length="0">
      <dxf>
        <font>
          <sz val="9"/>
          <color indexed="64"/>
          <name val="Verdana"/>
          <scheme val="none"/>
        </font>
        <fill>
          <patternFill patternType="solid">
            <bgColor theme="0"/>
          </patternFill>
        </fill>
      </dxf>
    </rfmt>
    <rfmt sheetId="11" sqref="H54" start="0" length="0">
      <dxf>
        <fill>
          <patternFill patternType="solid">
            <bgColor theme="0"/>
          </patternFill>
        </fill>
      </dxf>
    </rfmt>
    <rfmt sheetId="11" sqref="J54" start="0" length="0">
      <dxf>
        <font>
          <sz val="9"/>
          <color indexed="64"/>
          <name val="Arial"/>
          <scheme val="none"/>
        </font>
        <numFmt numFmtId="19" formatCode="dd/mm/yyyy"/>
      </dxf>
    </rfmt>
    <rfmt sheetId="11" sqref="K54" start="0" length="0">
      <dxf>
        <font>
          <sz val="9"/>
          <color indexed="64"/>
          <name val="Arial"/>
          <scheme val="none"/>
        </font>
        <alignment horizontal="right" vertical="top" readingOrder="0"/>
      </dxf>
    </rfmt>
    <rfmt sheetId="11" sqref="L54" start="0" length="0">
      <dxf>
        <font>
          <sz val="9"/>
          <color indexed="64"/>
          <name val="Arial"/>
          <scheme val="none"/>
        </font>
        <alignment vertical="top" wrapText="1" readingOrder="0"/>
      </dxf>
    </rfmt>
    <rfmt sheetId="11" sqref="M54" start="0" length="0">
      <dxf>
        <font>
          <sz val="9"/>
          <color indexed="64"/>
          <name val="Arial"/>
          <scheme val="none"/>
        </font>
        <numFmt numFmtId="167" formatCode="_-* #,##0.00\ _p_t_a_-;\-* #,##0.00\ _p_t_a_-;_-* &quot;-&quot;??\ _p_t_a_-;_-@_-"/>
        <fill>
          <patternFill patternType="solid">
            <bgColor theme="0"/>
          </patternFill>
        </fill>
      </dxf>
    </rfmt>
    <rfmt sheetId="11" s="1" sqref="N54" start="0" length="0">
      <dxf>
        <font>
          <sz val="9"/>
          <color theme="1"/>
          <name val="Arial"/>
          <scheme val="none"/>
        </font>
        <numFmt numFmtId="167" formatCode="_-* #,##0.00\ _p_t_a_-;\-* #,##0.00\ _p_t_a_-;_-* &quot;-&quot;??\ _p_t_a_-;_-@_-"/>
        <alignment horizontal="center" readingOrder="0"/>
      </dxf>
    </rfmt>
  </rrc>
  <rcc rId="41796" sId="11">
    <nc r="B54" t="inlineStr">
      <is>
        <t>14608</t>
      </is>
    </nc>
  </rcc>
  <rrc rId="41797" sId="11" ref="A55:XFD55" action="insertRow"/>
  <rcc rId="41798" sId="11">
    <nc r="B55" t="inlineStr">
      <is>
        <t>14609</t>
      </is>
    </nc>
  </rcc>
  <rcc rId="41799" sId="11">
    <nc r="B56">
      <v>14610</v>
    </nc>
  </rcc>
  <rcc rId="41800" sId="11" numFmtId="19">
    <nc r="A55">
      <v>42775</v>
    </nc>
  </rcc>
  <rcc rId="41801" sId="11" numFmtId="19">
    <nc r="A56">
      <v>42775</v>
    </nc>
  </rcc>
  <rcc rId="41802" sId="11">
    <nc r="C55" t="inlineStr">
      <is>
        <t>NULO</t>
      </is>
    </nc>
  </rcc>
  <rfmt sheetId="11" sqref="C52:C57">
    <dxf>
      <border>
        <left style="thin">
          <color indexed="64"/>
        </left>
        <right style="thin">
          <color indexed="64"/>
        </right>
        <vertical style="thin">
          <color indexed="64"/>
        </vertical>
      </border>
    </dxf>
  </rfmt>
  <rcv guid="{A4F024A0-B144-4722-804A-716CE18877E5}" action="delete"/>
  <rcv guid="{A4F024A0-B144-4722-804A-716CE18877E5}" action="add"/>
</revisions>
</file>

<file path=xl/revisions/revisionLog112111.xml><?xml version="1.0" encoding="utf-8"?>
<revisions xmlns="http://schemas.openxmlformats.org/spreadsheetml/2006/main" xmlns:r="http://schemas.openxmlformats.org/officeDocument/2006/relationships">
  <rfmt sheetId="11" sqref="C51" start="0" length="0">
    <dxf>
      <font>
        <sz val="12"/>
        <color indexed="64"/>
        <name val="Verdana"/>
        <scheme val="none"/>
      </font>
      <fill>
        <patternFill patternType="none">
          <bgColor indexed="65"/>
        </patternFill>
      </fill>
      <alignment vertical="bottom" wrapText="0" readingOrder="0"/>
      <border outline="0">
        <left/>
        <right/>
        <top/>
        <bottom/>
      </border>
    </dxf>
  </rfmt>
  <rfmt sheetId="11" sqref="C51" start="0" length="0">
    <dxf>
      <font>
        <i/>
        <sz val="14"/>
        <color indexed="64"/>
        <name val="Times New Roman"/>
        <scheme val="none"/>
      </font>
    </dxf>
  </rfmt>
  <rfmt sheetId="11" xfDxf="1" sqref="C51" start="0" length="0">
    <dxf>
      <font>
        <i/>
        <sz val="14"/>
        <name val="Times New Roman"/>
        <scheme val="none"/>
      </font>
      <alignment horizontal="justify" readingOrder="0"/>
    </dxf>
  </rfmt>
  <rfmt sheetId="11" sqref="C51" start="0" length="2147483647">
    <dxf>
      <font>
        <sz val="9"/>
      </font>
    </dxf>
  </rfmt>
  <rfmt sheetId="11" sqref="C51" start="0" length="2147483647">
    <dxf>
      <font>
        <i val="0"/>
      </font>
    </dxf>
  </rfmt>
  <rfmt sheetId="11" sqref="C51" start="0" length="2147483647">
    <dxf>
      <font>
        <name val="Arial"/>
        <scheme val="none"/>
      </font>
    </dxf>
  </rfmt>
  <rcc rId="41729" sId="11">
    <nc r="C51" t="inlineStr">
      <is>
        <r>
          <t xml:space="preserve">RD$51,645.00  (US$1,100.00 a una tasa de RD$46.95) a nombre de </t>
        </r>
        <r>
          <rPr>
            <b/>
            <sz val="9"/>
            <color rgb="FFFF0000"/>
            <rFont val="Arial"/>
            <family val="2"/>
          </rPr>
          <t>JOSE MIGUEL GARCIA PEÑA</t>
        </r>
        <r>
          <rPr>
            <b/>
            <sz val="9"/>
            <color indexed="64"/>
            <rFont val="Arial"/>
            <family val="2"/>
          </rPr>
          <t>,</t>
        </r>
        <r>
          <rPr>
            <sz val="9"/>
            <color indexed="64"/>
            <rFont val="Arial"/>
            <family val="2"/>
          </rPr>
          <t xml:space="preserve"> 32vo. desembolso para cubrir manutención, como aporte de CONIAF en estadía estudios de Doctorado en “Biología” en la Universidad de Puerto Rico, Río Piedra, según contrato 035-2014, cronograma y documentación anexo. </t>
        </r>
      </is>
    </nc>
  </rcc>
  <rcc rId="41730" sId="11" numFmtId="34">
    <nc r="E51">
      <v>51645</v>
    </nc>
  </rcc>
  <rcc rId="41731" sId="11">
    <nc r="F51">
      <f>F50+D51-E51</f>
    </nc>
  </rcc>
  <rcc rId="41732" sId="11">
    <nc r="F52">
      <f>F51+D52-E52</f>
    </nc>
  </rcc>
  <rcc rId="41733" sId="11">
    <nc r="F53">
      <f>F52+D53-E53</f>
    </nc>
  </rcc>
  <rcc rId="41734" sId="11" numFmtId="19">
    <nc r="A50">
      <v>42767</v>
    </nc>
  </rcc>
  <rcc rId="41735" sId="11" numFmtId="19">
    <nc r="A51">
      <v>42767</v>
    </nc>
  </rcc>
  <rfmt sheetId="11" sqref="C52" start="0" length="0">
    <dxf>
      <font>
        <b val="0"/>
        <sz val="12"/>
        <color indexed="64"/>
        <name val="Verdana"/>
        <scheme val="none"/>
      </font>
      <fill>
        <patternFill patternType="none">
          <bgColor indexed="65"/>
        </patternFill>
      </fill>
      <alignment vertical="bottom" wrapText="0" readingOrder="0"/>
      <border outline="0">
        <left/>
        <right/>
        <top/>
        <bottom/>
      </border>
    </dxf>
  </rfmt>
  <rfmt sheetId="11" sqref="C52" start="0" length="0">
    <dxf>
      <font>
        <i/>
        <sz val="14"/>
        <color indexed="64"/>
        <name val="Times New Roman"/>
        <scheme val="none"/>
      </font>
    </dxf>
  </rfmt>
  <rfmt sheetId="11" xfDxf="1" sqref="C52" start="0" length="0">
    <dxf>
      <font>
        <i/>
        <sz val="14"/>
        <name val="Times New Roman"/>
        <scheme val="none"/>
      </font>
    </dxf>
  </rfmt>
  <rfmt sheetId="11" sqref="C52">
    <dxf>
      <alignment wrapText="1" readingOrder="0"/>
    </dxf>
  </rfmt>
  <rfmt sheetId="11" sqref="C52" start="0" length="2147483647">
    <dxf>
      <font>
        <sz val="9"/>
      </font>
    </dxf>
  </rfmt>
  <rfmt sheetId="11" sqref="C52" start="0" length="2147483647">
    <dxf>
      <font>
        <i val="0"/>
      </font>
    </dxf>
  </rfmt>
  <rfmt sheetId="11" sqref="C52" start="0" length="2147483647">
    <dxf>
      <font>
        <name val="Arial"/>
        <scheme val="none"/>
      </font>
    </dxf>
  </rfmt>
  <rcc rId="41736" sId="11">
    <nc r="C52" t="inlineStr">
      <is>
        <r>
          <t>RD$61,035.00 (U$1,300.00 a una tasa de RD$46.95) a  favor de</t>
        </r>
        <r>
          <rPr>
            <sz val="9"/>
            <color rgb="FFFF0000"/>
            <rFont val="Arial"/>
            <family val="2"/>
          </rPr>
          <t xml:space="preserve"> </t>
        </r>
        <r>
          <rPr>
            <b/>
            <sz val="9"/>
            <color rgb="FFFF0000"/>
            <rFont val="Arial"/>
            <family val="2"/>
          </rPr>
          <t>PAULA VIRGINIA PEREZ PEREZ</t>
        </r>
        <r>
          <rPr>
            <sz val="9"/>
            <color indexed="64"/>
            <rFont val="Arial"/>
            <family val="2"/>
          </rPr>
          <t xml:space="preserve">. 33vo. desembolso como aporte del CONIAF para cubrir manutencion en estudios en el Programa de Doctorado en Empaque, Universidad de Michigan State, EE.UU, s/contrato 029-2014, cronograma y documentación anexa. </t>
        </r>
      </is>
    </nc>
  </rcc>
  <rcc rId="41737" sId="11" numFmtId="34">
    <nc r="E52">
      <v>61035</v>
    </nc>
  </rcc>
  <rfmt sheetId="11" sqref="E52" start="0" length="2147483647">
    <dxf>
      <font>
        <color auto="1"/>
      </font>
    </dxf>
  </rfmt>
  <rfmt sheetId="11" sqref="E52" start="0" length="2147483647">
    <dxf>
      <font>
        <b val="0"/>
      </font>
    </dxf>
  </rfmt>
  <rfmt sheetId="11" sqref="C49:C53">
    <dxf>
      <border>
        <left style="thin">
          <color indexed="64"/>
        </left>
        <right style="thin">
          <color indexed="64"/>
        </right>
        <vertical style="thin">
          <color indexed="64"/>
        </vertical>
      </border>
    </dxf>
  </rfmt>
  <rcc rId="41738" sId="11">
    <nc r="B50" t="inlineStr">
      <is>
        <t>TRANSF. 0005</t>
      </is>
    </nc>
  </rcc>
  <rcc rId="41739" sId="11">
    <nc r="B51" t="inlineStr">
      <is>
        <t>TRANSF. 0006</t>
      </is>
    </nc>
  </rcc>
  <rcc rId="41740" sId="11">
    <nc r="B52" t="inlineStr">
      <is>
        <t>TRANSF. 0007</t>
      </is>
    </nc>
  </rcc>
  <rcc rId="41741" sId="11" numFmtId="19">
    <nc r="A52">
      <v>42767</v>
    </nc>
  </rcc>
  <rcv guid="{5EBE4193-7345-4348-8FA0-5B4E92B2210A}" action="delete"/>
  <rcv guid="{5EBE4193-7345-4348-8FA0-5B4E92B2210A}" action="add"/>
</revisions>
</file>

<file path=xl/revisions/revisionLog1121111.xml><?xml version="1.0" encoding="utf-8"?>
<revisions xmlns="http://schemas.openxmlformats.org/spreadsheetml/2006/main" xmlns:r="http://schemas.openxmlformats.org/officeDocument/2006/relationships">
  <rfmt sheetId="11" sqref="C35" start="0" length="0">
    <dxf>
      <font>
        <sz val="12"/>
        <color indexed="64"/>
        <name val="Verdana"/>
        <scheme val="none"/>
      </font>
      <fill>
        <patternFill patternType="none">
          <bgColor indexed="65"/>
        </patternFill>
      </fill>
      <alignment vertical="bottom" wrapText="0" readingOrder="0"/>
      <border outline="0">
        <left/>
        <right/>
        <top/>
        <bottom/>
      </border>
    </dxf>
  </rfmt>
  <rfmt sheetId="11" sqref="C35" start="0" length="0">
    <dxf>
      <font>
        <b/>
        <i/>
        <sz val="14"/>
        <color indexed="64"/>
        <name val="Times New Roman"/>
        <scheme val="none"/>
      </font>
    </dxf>
  </rfmt>
  <rfmt sheetId="11" xfDxf="1" sqref="C35" start="0" length="0">
    <dxf>
      <font>
        <b/>
        <i/>
        <sz val="14"/>
        <name val="Times New Roman"/>
        <scheme val="none"/>
      </font>
      <alignment horizontal="justify" readingOrder="0"/>
    </dxf>
  </rfmt>
  <rfmt sheetId="11" sqref="C35" start="0" length="2147483647">
    <dxf>
      <font>
        <sz val="11"/>
      </font>
    </dxf>
  </rfmt>
  <rfmt sheetId="11" sqref="C35" start="0" length="2147483647">
    <dxf>
      <font>
        <name val="Arial"/>
        <scheme val="none"/>
      </font>
    </dxf>
  </rfmt>
  <rfmt sheetId="11" sqref="C35" start="0" length="2147483647">
    <dxf>
      <font>
        <i val="0"/>
      </font>
    </dxf>
  </rfmt>
  <rfmt sheetId="11" sqref="C35" start="0" length="2147483647">
    <dxf>
      <font>
        <sz val="10"/>
      </font>
    </dxf>
  </rfmt>
  <rfmt sheetId="11" sqref="C35" start="0" length="2147483647">
    <dxf>
      <font>
        <sz val="9"/>
      </font>
    </dxf>
  </rfmt>
  <rfmt sheetId="11" sqref="C35" start="0" length="0">
    <dxf>
      <font>
        <b val="0"/>
        <sz val="12"/>
        <color indexed="64"/>
        <name val="Verdana"/>
        <scheme val="none"/>
      </font>
      <alignment horizontal="general" vertical="bottom" readingOrder="0"/>
    </dxf>
  </rfmt>
  <rfmt sheetId="11" sqref="C35" start="0" length="0">
    <dxf>
      <font>
        <i/>
        <sz val="14"/>
        <color indexed="64"/>
        <name val="Times New Roman"/>
        <scheme val="none"/>
      </font>
    </dxf>
  </rfmt>
  <rfmt sheetId="11" xfDxf="1" sqref="C35" start="0" length="0">
    <dxf>
      <font>
        <i/>
        <sz val="14"/>
        <name val="Times New Roman"/>
        <scheme val="none"/>
      </font>
      <alignment horizontal="justify" readingOrder="0"/>
    </dxf>
  </rfmt>
  <rfmt sheetId="11" sqref="C35" start="0" length="2147483647">
    <dxf>
      <font>
        <sz val="9"/>
      </font>
    </dxf>
  </rfmt>
  <rfmt sheetId="11" sqref="C35" start="0" length="2147483647">
    <dxf>
      <font>
        <name val="Arial"/>
        <scheme val="none"/>
      </font>
    </dxf>
  </rfmt>
  <rfmt sheetId="11" sqref="C35" start="0" length="2147483647">
    <dxf>
      <font>
        <i val="0"/>
      </font>
    </dxf>
  </rfmt>
  <rcc rId="41710" sId="11">
    <nc r="C35" t="inlineStr">
      <is>
        <r>
          <t xml:space="preserve">RD$58,687.50 (U$1,250.00 a una tasa de RD 46.95) a nombre de </t>
        </r>
        <r>
          <rPr>
            <b/>
            <sz val="9"/>
            <color rgb="FFFF0000"/>
            <rFont val="Arial"/>
            <family val="2"/>
          </rPr>
          <t>FELIPE ELMY ERNESTO PEGUERO PÉREZ,</t>
        </r>
        <r>
          <rPr>
            <sz val="9"/>
            <color rgb="FFFF0000"/>
            <rFont val="Arial"/>
            <family val="2"/>
          </rPr>
          <t xml:space="preserve"> </t>
        </r>
        <r>
          <rPr>
            <sz val="9"/>
            <color indexed="64"/>
            <rFont val="Arial"/>
            <family val="2"/>
          </rPr>
          <t xml:space="preserve">como 31vo. desembolso para cubrir manutencion en la realización de estudios de </t>
        </r>
        <r>
          <rPr>
            <b/>
            <sz val="9"/>
            <color indexed="64"/>
            <rFont val="Arial"/>
            <family val="2"/>
          </rPr>
          <t>Doctorado en Economía Agrícola</t>
        </r>
        <r>
          <rPr>
            <sz val="9"/>
            <color indexed="64"/>
            <rFont val="Arial"/>
            <family val="2"/>
          </rPr>
          <t>, en la Universidad de Luisiana, Estados Unidos, según contrato 045-14 y cronograma anexo.</t>
        </r>
      </is>
    </nc>
  </rcc>
  <rfmt sheetId="11" sqref="C34:C36">
    <dxf>
      <border>
        <left style="thin">
          <color indexed="64"/>
        </left>
        <right style="thin">
          <color indexed="64"/>
        </right>
        <top style="thin">
          <color indexed="64"/>
        </top>
        <bottom style="thin">
          <color indexed="64"/>
        </bottom>
        <vertical style="thin">
          <color indexed="64"/>
        </vertical>
        <horizontal style="thin">
          <color indexed="64"/>
        </horizontal>
      </border>
    </dxf>
  </rfmt>
  <rm rId="41711" sheetId="11" source="F34" destination="F37" sourceSheetId="11">
    <rfmt sheetId="11" s="1" sqref="F37" start="0" length="0">
      <dxf>
        <font>
          <b/>
          <sz val="9"/>
          <color indexed="64"/>
          <name val="Arial"/>
          <scheme val="none"/>
        </font>
        <numFmt numFmtId="167" formatCode="_-* #,##0.00\ _p_t_a_-;\-* #,##0.00\ _p_t_a_-;_-* &quot;-&quot;??\ _p_t_a_-;_-@_-"/>
        <alignment horizontal="center" readingOrder="0"/>
        <border outline="0">
          <left style="thin">
            <color indexed="64"/>
          </left>
          <right style="thin">
            <color indexed="64"/>
          </right>
          <bottom style="thin">
            <color indexed="64"/>
          </bottom>
        </border>
      </dxf>
    </rfmt>
  </rm>
  <rcc rId="41712" sId="11" odxf="1" s="1" dxf="1">
    <nc r="F34">
      <f>F33+D34-E34</f>
    </nc>
    <odxf>
      <numFmt numFmtId="0" formatCode="General"/>
      <alignment horizontal="center" vertical="bottom" textRotation="0" wrapText="0" indent="0" relativeIndent="0" justifyLastLine="0" shrinkToFit="0" mergeCell="0" readingOrder="0"/>
    </odxf>
    <ndxf>
      <font>
        <sz val="9"/>
        <color indexed="64"/>
        <name val="Arial"/>
        <scheme val="none"/>
      </font>
      <numFmt numFmtId="167" formatCode="_-* #,##0.00\ _p_t_a_-;\-* #,##0.00\ _p_t_a_-;_-* &quot;-&quot;??\ _p_t_a_-;_-@_-"/>
      <border outline="0">
        <left style="thin">
          <color indexed="64"/>
        </left>
        <right style="thin">
          <color indexed="64"/>
        </right>
        <top style="thin">
          <color indexed="64"/>
        </top>
        <bottom style="thin">
          <color indexed="64"/>
        </bottom>
      </border>
    </ndxf>
  </rcc>
  <rfmt sheetId="11" sqref="F35" start="0" length="0">
    <dxf>
      <font>
        <b val="0"/>
        <sz val="9"/>
        <name val="Arial"/>
        <scheme val="none"/>
      </font>
      <border outline="0">
        <top style="thin">
          <color indexed="64"/>
        </top>
      </border>
    </dxf>
  </rfmt>
  <rfmt sheetId="11" sqref="F36" start="0" length="0">
    <dxf>
      <font>
        <b val="0"/>
        <sz val="9"/>
        <name val="Arial"/>
        <scheme val="none"/>
      </font>
      <border outline="0">
        <top style="thin">
          <color indexed="64"/>
        </top>
      </border>
    </dxf>
  </rfmt>
  <rm rId="41713" sheetId="11" source="C35" destination="C50" sourceSheetId="11">
    <rfmt sheetId="11" sqref="C50" start="0" length="0">
      <dxf>
        <font>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m>
  <rfmt sheetId="11" sqref="A46" start="0" length="0">
    <dxf>
      <numFmt numFmtId="0" formatCode="General"/>
      <fill>
        <patternFill patternType="none">
          <bgColor indexed="65"/>
        </patternFill>
      </fill>
      <alignment horizontal="general" vertical="bottom" readingOrder="0"/>
      <border outline="0">
        <bottom style="thin">
          <color indexed="64"/>
        </bottom>
      </border>
    </dxf>
  </rfmt>
  <rcc rId="41714" sId="11" odxf="1" dxf="1">
    <nc r="B46" t="inlineStr">
      <is>
        <t>Cta. 240-006802-4</t>
      </is>
    </nc>
    <odxf>
      <fill>
        <patternFill patternType="solid">
          <bgColor theme="0"/>
        </patternFill>
      </fill>
      <alignment horizontal="center" readingOrder="0"/>
    </odxf>
    <ndxf>
      <fill>
        <patternFill patternType="none">
          <bgColor indexed="65"/>
        </patternFill>
      </fill>
      <alignment horizontal="general" readingOrder="0"/>
    </ndxf>
  </rcc>
  <rfmt sheetId="11" sqref="C46" start="0" length="0">
    <dxf>
      <font>
        <b val="0"/>
        <sz val="9"/>
        <color auto="1"/>
        <name val="Arial"/>
        <scheme val="none"/>
      </font>
      <fill>
        <patternFill patternType="none">
          <bgColor indexed="65"/>
        </patternFill>
      </fill>
      <alignment horizontal="general" readingOrder="0"/>
      <border outline="0">
        <bottom style="thin">
          <color indexed="64"/>
        </bottom>
      </border>
    </dxf>
  </rfmt>
  <rfmt sheetId="11" sqref="D46" start="0" length="0">
    <dxf>
      <font>
        <b val="0"/>
        <sz val="9"/>
        <color auto="1"/>
        <name val="Arial"/>
        <scheme val="none"/>
      </font>
      <fill>
        <patternFill patternType="none">
          <bgColor indexed="65"/>
        </patternFill>
      </fill>
      <alignment horizontal="general" vertical="bottom" readingOrder="0"/>
      <border outline="0">
        <bottom style="thin">
          <color indexed="64"/>
        </bottom>
      </border>
    </dxf>
  </rfmt>
  <rfmt sheetId="11" sqref="E46" start="0" length="0">
    <dxf>
      <font>
        <b val="0"/>
        <sz val="9"/>
        <color auto="1"/>
        <name val="Arial"/>
        <scheme val="none"/>
      </font>
      <fill>
        <patternFill patternType="none">
          <bgColor indexed="65"/>
        </patternFill>
      </fill>
      <border outline="0">
        <right style="thin">
          <color indexed="64"/>
        </right>
        <bottom style="thin">
          <color indexed="64"/>
        </bottom>
      </border>
    </dxf>
  </rfmt>
  <rfmt sheetId="11" s="1" sqref="F46" start="0" length="0">
    <dxf>
      <font>
        <b val="0"/>
        <sz val="9"/>
        <color indexed="64"/>
        <name val="Arial"/>
        <scheme val="none"/>
      </font>
      <numFmt numFmtId="35" formatCode="_(* #,##0.00_);_(* \(#,##0.00\);_(* &quot;-&quot;??_);_(@_)"/>
      <fill>
        <patternFill patternType="none">
          <bgColor indexed="65"/>
        </patternFill>
      </fill>
      <alignment horizontal="general" readingOrder="0"/>
      <border outline="0">
        <bottom style="thin">
          <color indexed="64"/>
        </bottom>
      </border>
    </dxf>
  </rfmt>
  <rcc rId="41715" sId="11" odxf="1" dxf="1">
    <nc r="A47" t="inlineStr">
      <is>
        <t>Fecha</t>
      </is>
    </nc>
    <odxf>
      <font>
        <b/>
        <sz val="9"/>
        <color auto="1"/>
        <name val="Arial"/>
        <scheme val="none"/>
      </font>
      <alignment vertical="center" readingOrder="0"/>
      <border outline="0">
        <top/>
        <bottom style="thin">
          <color indexed="64"/>
        </bottom>
      </border>
    </odxf>
    <ndxf>
      <font>
        <b val="0"/>
        <sz val="9"/>
        <color auto="1"/>
        <name val="Arial"/>
        <scheme val="none"/>
      </font>
      <alignment vertical="top" readingOrder="0"/>
      <border outline="0">
        <top style="thin">
          <color indexed="64"/>
        </top>
        <bottom/>
      </border>
    </ndxf>
  </rcc>
  <rcc rId="41716" sId="11" odxf="1" dxf="1">
    <nc r="B47" t="inlineStr">
      <is>
        <t>Cheque</t>
      </is>
    </nc>
    <odxf>
      <fill>
        <patternFill>
          <bgColor theme="0"/>
        </patternFill>
      </fill>
      <border outline="0">
        <top/>
      </border>
    </odxf>
    <ndxf>
      <fill>
        <patternFill>
          <bgColor indexed="41"/>
        </patternFill>
      </fill>
      <border outline="0">
        <top style="thin">
          <color indexed="64"/>
        </top>
      </border>
    </ndxf>
  </rcc>
  <rcc rId="41717" sId="11" odxf="1" dxf="1">
    <nc r="C47" t="inlineStr">
      <is>
        <t>CONCEPTO</t>
      </is>
    </nc>
    <odxf>
      <fill>
        <patternFill>
          <bgColor theme="0"/>
        </patternFill>
      </fill>
      <border outline="0">
        <top/>
        <bottom style="thin">
          <color indexed="64"/>
        </bottom>
      </border>
    </odxf>
    <ndxf>
      <fill>
        <patternFill>
          <bgColor indexed="41"/>
        </patternFill>
      </fill>
      <border outline="0">
        <top style="thin">
          <color indexed="64"/>
        </top>
        <bottom/>
      </border>
    </ndxf>
  </rcc>
  <rcc rId="41718" sId="11" odxf="1" dxf="1">
    <nc r="D47" t="inlineStr">
      <is>
        <t>DEBITO</t>
      </is>
    </nc>
    <odxf>
      <border outline="0">
        <top/>
        <bottom style="thin">
          <color indexed="64"/>
        </bottom>
      </border>
    </odxf>
    <ndxf>
      <border outline="0">
        <top style="thin">
          <color indexed="64"/>
        </top>
        <bottom/>
      </border>
    </ndxf>
  </rcc>
  <rcc rId="41719" sId="11" odxf="1" dxf="1">
    <nc r="E47" t="inlineStr">
      <is>
        <t>CREDITO</t>
      </is>
    </nc>
    <odxf>
      <border outline="0">
        <right/>
        <top/>
        <bottom style="thin">
          <color indexed="64"/>
        </bottom>
      </border>
    </odxf>
    <ndxf>
      <border outline="0">
        <right style="thin">
          <color indexed="64"/>
        </right>
        <top style="thin">
          <color indexed="64"/>
        </top>
        <bottom/>
      </border>
    </ndxf>
  </rcc>
  <rcc rId="41720" sId="11" odxf="1" dxf="1">
    <nc r="F47" t="inlineStr">
      <is>
        <t>SALDO</t>
      </is>
    </nc>
    <odxf>
      <numFmt numFmtId="167" formatCode="_-* #,##0.00\ _p_t_a_-;\-* #,##0.00\ _p_t_a_-;_-* &quot;-&quot;??\ _p_t_a_-;_-@_-"/>
      <border outline="0">
        <top/>
        <bottom style="thin">
          <color indexed="64"/>
        </bottom>
      </border>
    </odxf>
    <ndxf>
      <numFmt numFmtId="35" formatCode="_(* #,##0.00_);_(* \(#,##0.00\);_(* &quot;-&quot;??_);_(@_)"/>
      <border outline="0">
        <top style="thin">
          <color indexed="64"/>
        </top>
        <bottom/>
      </border>
    </ndxf>
  </rcc>
  <rfmt sheetId="11" sqref="A48" start="0" length="0">
    <dxf>
      <font>
        <b/>
        <sz val="9"/>
        <color auto="1"/>
        <name val="Arial"/>
        <scheme val="none"/>
      </font>
      <fill>
        <patternFill patternType="solid">
          <bgColor indexed="41"/>
        </patternFill>
      </fill>
      <alignment horizontal="center" vertical="center" readingOrder="0"/>
      <border outline="0">
        <top/>
      </border>
    </dxf>
  </rfmt>
  <rcc rId="41721" sId="11" odxf="1" dxf="1">
    <nc r="B48" t="inlineStr">
      <is>
        <t>No.</t>
      </is>
    </nc>
    <odxf>
      <font>
        <b val="0"/>
        <sz val="9"/>
        <name val="Arial"/>
        <scheme val="none"/>
      </font>
      <fill>
        <patternFill>
          <bgColor theme="0"/>
        </patternFill>
      </fill>
      <alignment horizontal="general" vertical="bottom" readingOrder="0"/>
      <border outline="0">
        <top style="thin">
          <color indexed="64"/>
        </top>
      </border>
    </odxf>
    <ndxf>
      <font>
        <b/>
        <sz val="9"/>
        <color auto="1"/>
        <name val="Arial"/>
        <scheme val="none"/>
      </font>
      <fill>
        <patternFill>
          <bgColor indexed="41"/>
        </patternFill>
      </fill>
      <alignment horizontal="center" vertical="top" readingOrder="0"/>
      <border outline="0">
        <top/>
      </border>
    </ndxf>
  </rcc>
  <rfmt sheetId="11" sqref="C48" start="0" length="0">
    <dxf>
      <fill>
        <patternFill>
          <bgColor indexed="41"/>
        </patternFill>
      </fill>
      <alignment horizontal="center" wrapText="0" readingOrder="0"/>
    </dxf>
  </rfmt>
  <rfmt sheetId="11" sqref="D48" start="0" length="0">
    <dxf>
      <font>
        <b/>
        <sz val="9"/>
        <color auto="1"/>
        <name val="Arial"/>
        <scheme val="none"/>
      </font>
      <numFmt numFmtId="4" formatCode="#,##0.00"/>
      <fill>
        <patternFill patternType="solid">
          <bgColor indexed="41"/>
        </patternFill>
      </fill>
      <alignment horizontal="center" vertical="top" readingOrder="0"/>
      <border outline="0">
        <top/>
      </border>
    </dxf>
  </rfmt>
  <rfmt sheetId="11" sqref="E48" start="0" length="0">
    <dxf>
      <font>
        <b/>
        <sz val="9"/>
        <color auto="1"/>
        <name val="Arial"/>
        <scheme val="none"/>
      </font>
      <fill>
        <patternFill patternType="solid">
          <bgColor indexed="41"/>
        </patternFill>
      </fill>
      <border outline="0">
        <top/>
      </border>
    </dxf>
  </rfmt>
  <rfmt sheetId="11" s="1" sqref="F48" start="0" length="0">
    <dxf>
      <font>
        <b val="0"/>
        <sz val="9"/>
        <color auto="1"/>
        <name val="Arial"/>
        <scheme val="none"/>
      </font>
      <numFmt numFmtId="35" formatCode="_(* #,##0.00_);_(* \(#,##0.00\);_(* &quot;-&quot;??_);_(@_)"/>
      <fill>
        <patternFill patternType="solid">
          <bgColor indexed="41"/>
        </patternFill>
      </fill>
      <alignment horizontal="general" readingOrder="0"/>
    </dxf>
  </rfmt>
  <rfmt sheetId="11" sqref="A49" start="0" length="0">
    <dxf/>
  </rfmt>
  <rfmt sheetId="11" sqref="B49" start="0" length="0">
    <dxf>
      <font>
        <sz val="9"/>
        <color auto="1"/>
        <name val="Arial"/>
        <scheme val="none"/>
      </font>
      <alignment horizontal="general" readingOrder="0"/>
    </dxf>
  </rfmt>
  <rfmt sheetId="11" sqref="C49" start="0" length="0">
    <dxf>
      <font>
        <b/>
        <sz val="9"/>
        <color auto="1"/>
        <name val="Arial"/>
        <scheme val="none"/>
      </font>
      <fill>
        <patternFill patternType="none">
          <bgColor indexed="65"/>
        </patternFill>
      </fill>
      <border outline="0">
        <left style="thin">
          <color indexed="64"/>
        </left>
        <right style="thin">
          <color indexed="64"/>
        </right>
        <top style="thin">
          <color indexed="64"/>
        </top>
        <bottom style="thin">
          <color indexed="64"/>
        </bottom>
      </border>
    </dxf>
  </rfmt>
  <rfmt sheetId="11" sqref="D49" start="0" length="0">
    <dxf>
      <numFmt numFmtId="0" formatCode="General"/>
      <fill>
        <patternFill patternType="solid">
          <bgColor theme="0"/>
        </patternFill>
      </fill>
      <border outline="0">
        <bottom/>
      </border>
    </dxf>
  </rfmt>
  <rfmt sheetId="11" sqref="E49" start="0" length="0">
    <dxf>
      <font>
        <sz val="9"/>
        <color auto="1"/>
        <name val="Arial"/>
        <scheme val="none"/>
      </font>
      <fill>
        <patternFill patternType="solid">
          <bgColor theme="0"/>
        </patternFill>
      </fill>
    </dxf>
  </rfmt>
  <rfmt sheetId="11" sqref="F49" start="0" length="0">
    <dxf>
      <font>
        <b val="0"/>
        <sz val="9"/>
        <name val="Arial"/>
        <scheme val="none"/>
      </font>
      <border outline="0">
        <top style="thin">
          <color indexed="64"/>
        </top>
      </border>
    </dxf>
  </rfmt>
  <rcc rId="41722" sId="11" numFmtId="19">
    <nc r="A49">
      <v>42767</v>
    </nc>
  </rcc>
  <rcc rId="41723" sId="11">
    <nc r="C49" t="inlineStr">
      <is>
        <t>Balance inicial al 01 de febrero  2017</t>
      </is>
    </nc>
  </rcc>
  <rcc rId="41724" sId="11">
    <oc r="F37">
      <f>F33+D34-E34</f>
    </oc>
    <nc r="F37"/>
  </rcc>
  <rcc rId="41725" sId="11" numFmtId="34">
    <nc r="F49">
      <v>2419142.1</v>
    </nc>
  </rcc>
  <rcc rId="41726" sId="11" numFmtId="34">
    <nc r="E50">
      <v>58687.5</v>
    </nc>
  </rcc>
  <rcc rId="41727" sId="11">
    <nc r="F50">
      <f>F49+D50-E50</f>
    </nc>
  </rcc>
  <rcc rId="41728" sId="11">
    <nc r="A46" t="inlineStr">
      <is>
        <t>FEBRERO 2017</t>
      </is>
    </nc>
  </rcc>
  <rcv guid="{5EBE4193-7345-4348-8FA0-5B4E92B2210A}" action="delete"/>
  <rcv guid="{5EBE4193-7345-4348-8FA0-5B4E92B2210A}" action="add"/>
</revisions>
</file>

<file path=xl/revisions/revisionLog11211111.xml><?xml version="1.0" encoding="utf-8"?>
<revisions xmlns="http://schemas.openxmlformats.org/spreadsheetml/2006/main" xmlns:r="http://schemas.openxmlformats.org/officeDocument/2006/relationships">
  <rcc rId="41704" sId="11" numFmtId="34">
    <oc r="E33">
      <v>2712</v>
    </oc>
    <nc r="E33">
      <v>2582.4</v>
    </nc>
  </rcc>
  <rcv guid="{A4F024A0-B144-4722-804A-716CE18877E5}" action="delete"/>
  <rcv guid="{A4F024A0-B144-4722-804A-716CE18877E5}" action="add"/>
</revisions>
</file>

<file path=xl/revisions/revisionLog11212.xml><?xml version="1.0" encoding="utf-8"?>
<revisions xmlns="http://schemas.openxmlformats.org/spreadsheetml/2006/main" xmlns:r="http://schemas.openxmlformats.org/officeDocument/2006/relationships">
  <rcc rId="41835" sId="11" numFmtId="34">
    <nc r="E62">
      <v>27714</v>
    </nc>
  </rcc>
  <rcc rId="41836" sId="11">
    <nc r="F62">
      <f>F61+D62-E62</f>
    </nc>
  </rcc>
  <rcc rId="41837" sId="11">
    <nc r="F63">
      <f>F62+D63-E63</f>
    </nc>
  </rcc>
  <rfmt sheetId="11" sqref="C62" start="0" length="0">
    <dxf>
      <font>
        <sz val="12"/>
        <color indexed="64"/>
        <name val="Verdana"/>
        <scheme val="none"/>
      </font>
      <fill>
        <patternFill patternType="none">
          <bgColor indexed="65"/>
        </patternFill>
      </fill>
      <alignment vertical="bottom" wrapText="0" readingOrder="0"/>
      <border outline="0">
        <left/>
        <right/>
        <top/>
        <bottom/>
      </border>
    </dxf>
  </rfmt>
  <rfmt sheetId="11" sqref="C62" start="0" length="0">
    <dxf>
      <font>
        <b/>
        <i/>
        <sz val="14"/>
        <color indexed="64"/>
        <name val="Times New Roman"/>
        <scheme val="none"/>
      </font>
    </dxf>
  </rfmt>
  <rcc rId="41838" sId="11" xfDxf="1" dxf="1">
    <nc r="C62" t="inlineStr">
      <is>
        <r>
          <t xml:space="preserve">EYMI YUDESKY DE JESUS ABREU, Cédula De Identidad No. 026-0125476-2, </t>
        </r>
        <r>
          <rPr>
            <i/>
            <sz val="14"/>
            <color indexed="64"/>
            <rFont val="Times New Roman"/>
            <family val="1"/>
          </rPr>
          <t>Transferida temporalmente como Técnico del Depto. de Capacitación y Difusión de Tecnologías de la institución,</t>
        </r>
        <r>
          <rPr>
            <b/>
            <i/>
            <sz val="14"/>
            <color indexed="64"/>
            <rFont val="Times New Roman"/>
            <family val="1"/>
          </rPr>
          <t xml:space="preserve"> </t>
        </r>
        <r>
          <rPr>
            <i/>
            <sz val="14"/>
            <color indexed="64"/>
            <rFont val="Times New Roman"/>
            <family val="1"/>
          </rPr>
          <t>como apoyo logístico</t>
        </r>
        <r>
          <rPr>
            <b/>
            <i/>
            <sz val="14"/>
            <color indexed="64"/>
            <rFont val="Times New Roman"/>
            <family val="1"/>
          </rPr>
          <t xml:space="preserve"> </t>
        </r>
        <r>
          <rPr>
            <i/>
            <sz val="14"/>
            <color indexed="64"/>
            <rFont val="Times New Roman"/>
            <family val="1"/>
          </rPr>
          <t>para cubrir gastos de alimentacion, material de practica y combustible en el curso-taller</t>
        </r>
        <r>
          <rPr>
            <b/>
            <i/>
            <sz val="14"/>
            <color indexed="64"/>
            <rFont val="Times New Roman"/>
            <family val="1"/>
          </rPr>
          <t xml:space="preserve"> </t>
        </r>
        <r>
          <rPr>
            <i/>
            <sz val="14"/>
            <color indexed="64"/>
            <rFont val="Times New Roman"/>
            <family val="1"/>
          </rPr>
          <t>de</t>
        </r>
        <r>
          <rPr>
            <b/>
            <i/>
            <sz val="14"/>
            <color indexed="64"/>
            <rFont val="Times New Roman"/>
            <family val="1"/>
          </rPr>
          <t xml:space="preserve"> “Conservacion de Forraje para Ganado Bovino”</t>
        </r>
        <r>
          <rPr>
            <i/>
            <sz val="14"/>
            <color indexed="64"/>
            <rFont val="Times New Roman"/>
            <family val="1"/>
          </rPr>
          <t>, el cual será realizado en el Municipio de las Yayas de Viajama, Prov. Azua, los dias 24 y 25 de febrero del 2017, según solicitud, presupuestos  y documentación anexas. Cheque sujeto a liquidación</t>
        </r>
      </is>
    </nc>
    <ndxf>
      <font>
        <b/>
        <i/>
        <sz val="14"/>
        <name val="Times New Roman"/>
        <scheme val="none"/>
      </font>
      <alignment horizontal="justify" readingOrder="0"/>
    </ndxf>
  </rcc>
  <rfmt sheetId="11" sqref="C62" start="0" length="2147483647">
    <dxf>
      <font>
        <i val="0"/>
      </font>
    </dxf>
  </rfmt>
  <rfmt sheetId="11" sqref="C62" start="0" length="2147483647">
    <dxf>
      <font>
        <name val="Arial"/>
        <scheme val="none"/>
      </font>
    </dxf>
  </rfmt>
  <rfmt sheetId="11" sqref="C62" start="0" length="2147483647">
    <dxf>
      <font>
        <sz val="10"/>
      </font>
    </dxf>
  </rfmt>
  <rcc rId="41839" sId="11" numFmtId="19">
    <nc r="A62">
      <v>42781</v>
    </nc>
  </rcc>
  <rcc rId="41840" sId="11">
    <nc r="B62">
      <v>14617</v>
    </nc>
  </rcc>
  <rcv guid="{A4F024A0-B144-4722-804A-716CE18877E5}" action="delete"/>
  <rcv guid="{A4F024A0-B144-4722-804A-716CE18877E5}" action="add"/>
</revisions>
</file>

<file path=xl/revisions/revisionLog11213.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22.xml><?xml version="1.0" encoding="utf-8"?>
<revisions xmlns="http://schemas.openxmlformats.org/spreadsheetml/2006/main" xmlns:r="http://schemas.openxmlformats.org/officeDocument/2006/relationships">
  <rfmt sheetId="11" sqref="C227" start="0" length="0">
    <dxf>
      <font>
        <sz val="12"/>
        <color indexed="64"/>
        <name val="Verdana"/>
        <scheme val="none"/>
      </font>
      <fill>
        <patternFill patternType="none">
          <bgColor indexed="65"/>
        </patternFill>
      </fill>
      <alignment horizontal="general" vertical="bottom" readingOrder="0"/>
      <border outline="0">
        <left/>
        <right/>
        <top/>
        <bottom/>
      </border>
    </dxf>
  </rfmt>
  <rfmt sheetId="11" sqref="C228" start="0" length="0">
    <dxf>
      <font>
        <sz val="12"/>
        <color indexed="64"/>
        <name val="Verdana"/>
        <scheme val="none"/>
      </font>
      <fill>
        <patternFill patternType="none">
          <bgColor indexed="65"/>
        </patternFill>
      </fill>
      <alignment horizontal="general" vertical="bottom" readingOrder="0"/>
      <border outline="0">
        <bottom/>
      </border>
    </dxf>
  </rfmt>
  <rfmt sheetId="11" sqref="C229" start="0" length="0">
    <dxf>
      <font>
        <sz val="12"/>
        <color indexed="64"/>
        <name val="Verdana"/>
        <scheme val="none"/>
      </font>
      <fill>
        <patternFill patternType="none">
          <bgColor indexed="65"/>
        </patternFill>
      </fill>
      <alignment horizontal="general" vertical="bottom" readingOrder="0"/>
      <border outline="0">
        <top/>
      </border>
    </dxf>
  </rfmt>
  <rfmt sheetId="11" sqref="C227" start="0" length="0">
    <dxf>
      <font>
        <i/>
        <sz val="14"/>
        <color indexed="64"/>
        <name val="Times New Roman"/>
        <scheme val="none"/>
      </font>
    </dxf>
  </rfmt>
  <rfmt sheetId="11" xfDxf="1" sqref="C227" start="0" length="0">
    <dxf>
      <font>
        <i/>
        <sz val="14"/>
        <name val="Times New Roman"/>
        <scheme val="none"/>
      </font>
      <alignment horizontal="justify" readingOrder="0"/>
    </dxf>
  </rfmt>
  <rfmt sheetId="11" xfDxf="1" sqref="C228" start="0" length="0">
    <dxf>
      <font>
        <b/>
        <i/>
        <sz val="14"/>
        <name val="Times New Roman"/>
        <scheme val="none"/>
      </font>
      <alignment horizontal="justify" readingOrder="0"/>
    </dxf>
  </rfmt>
  <rfmt sheetId="11" xfDxf="1" sqref="C229" start="0" length="0">
    <dxf>
      <font>
        <b/>
        <i/>
        <sz val="14"/>
        <name val="Times New Roman"/>
        <scheme val="none"/>
      </font>
      <alignment horizontal="justify" readingOrder="0"/>
    </dxf>
  </rfmt>
  <rfmt sheetId="11" sqref="C227:C229" start="0" length="2147483647">
    <dxf>
      <font>
        <sz val="11"/>
      </font>
    </dxf>
  </rfmt>
  <rfmt sheetId="11" sqref="C227:C229" start="0" length="2147483647">
    <dxf>
      <font>
        <i val="0"/>
      </font>
    </dxf>
  </rfmt>
  <rfmt sheetId="11" sqref="C227:C229" start="0" length="2147483647">
    <dxf>
      <font>
        <name val="Arial"/>
        <scheme val="none"/>
      </font>
    </dxf>
  </rfmt>
  <rfmt sheetId="11" sqref="C227:C229" start="0" length="2147483647">
    <dxf>
      <font>
        <sz val="10"/>
      </font>
    </dxf>
  </rfmt>
  <rcc rId="42927" sId="11" numFmtId="19">
    <nc r="A227">
      <v>42894</v>
    </nc>
  </rcc>
  <rfmt sheetId="11" sqref="A227:E227" start="0" length="0">
    <dxf>
      <border>
        <top style="thin">
          <color indexed="64"/>
        </top>
      </border>
    </dxf>
  </rfmt>
  <rfmt sheetId="11" sqref="A228:E228" start="0" length="0">
    <dxf>
      <border>
        <bottom style="thin">
          <color indexed="64"/>
        </bottom>
      </border>
    </dxf>
  </rfmt>
  <rcc rId="42928" sId="11" numFmtId="34">
    <nc r="E227">
      <v>29750</v>
    </nc>
  </rcc>
  <rcc rId="42929" sId="11">
    <nc r="C227" t="inlineStr">
      <is>
        <r>
          <rPr>
            <b/>
            <sz val="10"/>
            <color indexed="64"/>
            <rFont val="Arial"/>
            <family val="2"/>
          </rPr>
          <t>JOSE DE LOS ANGELES CEPEDA UREÑA, portador cédula No.001-0913409-8</t>
        </r>
        <r>
          <rPr>
            <sz val="10"/>
            <color indexed="64"/>
            <rFont val="Arial"/>
            <family val="2"/>
          </rPr>
          <t xml:space="preserve">, </t>
        </r>
        <r>
          <rPr>
            <b/>
            <sz val="10"/>
            <color indexed="64"/>
            <rFont val="Arial"/>
            <family val="2"/>
          </rPr>
          <t>Enc</t>
        </r>
        <r>
          <rPr>
            <sz val="10"/>
            <color indexed="64"/>
            <rFont val="Arial"/>
            <family val="2"/>
          </rPr>
          <t xml:space="preserve">. </t>
        </r>
        <r>
          <rPr>
            <b/>
            <sz val="10"/>
            <color indexed="64"/>
            <rFont val="Arial"/>
            <family val="2"/>
          </rPr>
          <t xml:space="preserve">Depto. Acceso a las Ciencias Modernas, </t>
        </r>
        <r>
          <rPr>
            <sz val="10"/>
            <color indexed="64"/>
            <rFont val="Arial"/>
            <family val="2"/>
          </rPr>
          <t>para cubrir apoyo logístico para gastos de almuerzo y refrigerio para treinta y cinco (35) personas, en la realización de “</t>
        </r>
        <r>
          <rPr>
            <b/>
            <sz val="10"/>
            <color indexed="64"/>
            <rFont val="Arial"/>
            <family val="2"/>
          </rPr>
          <t>Curso introductorio de producción de arroz bajo la modalidad SRI/SICA</t>
        </r>
        <r>
          <rPr>
            <sz val="10"/>
            <color indexed="64"/>
            <rFont val="Arial"/>
            <family val="2"/>
          </rPr>
          <t>”</t>
        </r>
        <r>
          <rPr>
            <b/>
            <sz val="10"/>
            <color indexed="64"/>
            <rFont val="Arial"/>
            <family val="2"/>
          </rPr>
          <t>,</t>
        </r>
        <r>
          <rPr>
            <sz val="10"/>
            <color indexed="64"/>
            <rFont val="Arial"/>
            <family val="2"/>
          </rPr>
          <t xml:space="preserve">  a realizarse del 16 al 18 de junio/17, en Pueblo Nuevo, Prov. San Juan, según solicitud, presupuesto y documentación. Cheque sujeto a liquidación con documentos en original. </t>
        </r>
      </is>
    </nc>
  </rcc>
  <rcv guid="{5EBE4193-7345-4348-8FA0-5B4E92B2210A}" action="delete"/>
  <rcv guid="{5EBE4193-7345-4348-8FA0-5B4E92B2210A}" action="add"/>
</revisions>
</file>

<file path=xl/revisions/revisionLog11221.xml><?xml version="1.0" encoding="utf-8"?>
<revisions xmlns="http://schemas.openxmlformats.org/spreadsheetml/2006/main" xmlns:r="http://schemas.openxmlformats.org/officeDocument/2006/relationships">
  <rcc rId="42909" sId="11">
    <oc r="C211" t="inlineStr">
      <is>
        <t>Intereses ganadas sobre certificads financieros</t>
      </is>
    </oc>
    <nc r="C211" t="inlineStr">
      <is>
        <t>Intereses ganadas sobre certificados financieros</t>
      </is>
    </nc>
  </rcc>
  <rcc rId="42910" sId="11">
    <oc r="C212" t="inlineStr">
      <is>
        <t>Transferencias estudiantes</t>
      </is>
    </oc>
    <nc r="C212" t="inlineStr">
      <is>
        <t xml:space="preserve">Transferencias </t>
      </is>
    </nc>
  </rcc>
  <rcv guid="{A4F024A0-B144-4722-804A-716CE18877E5}" action="delete"/>
  <rcv guid="{A4F024A0-B144-4722-804A-716CE18877E5}" action="add"/>
</revisions>
</file>

<file path=xl/revisions/revisionLog112211.xml><?xml version="1.0" encoding="utf-8"?>
<revisions xmlns="http://schemas.openxmlformats.org/spreadsheetml/2006/main" xmlns:r="http://schemas.openxmlformats.org/officeDocument/2006/relationships">
  <rfmt sheetId="11" sqref="C209" start="0" length="0">
    <dxf>
      <font>
        <sz val="12"/>
        <color indexed="64"/>
        <name val="Verdana"/>
        <scheme val="none"/>
      </font>
      <fill>
        <patternFill patternType="none">
          <bgColor indexed="65"/>
        </patternFill>
      </fill>
      <alignment horizontal="general" vertical="bottom" readingOrder="0"/>
      <border outline="0">
        <left/>
        <right/>
        <top/>
        <bottom/>
      </border>
    </dxf>
  </rfmt>
  <rfmt sheetId="11" sqref="C209" start="0" length="0">
    <dxf>
      <font>
        <b/>
        <i/>
        <sz val="14"/>
        <color indexed="64"/>
        <name val="Times New Roman"/>
        <scheme val="none"/>
      </font>
    </dxf>
  </rfmt>
  <rcc rId="42825" sId="11" xfDxf="1" dxf="1">
    <nc r="C209" t="inlineStr">
      <is>
        <r>
          <t>ROSA RAMONA CEPEDA CABRAL, cédula de identidad y electoral 001-0896862-9</t>
        </r>
        <r>
          <rPr>
            <i/>
            <sz val="12"/>
            <color indexed="64"/>
            <rFont val="Times New Roman"/>
            <family val="1"/>
          </rPr>
          <t xml:space="preserve">. </t>
        </r>
        <r>
          <rPr>
            <i/>
            <sz val="14"/>
            <color indexed="64"/>
            <rFont val="Times New Roman"/>
            <family val="1"/>
          </rPr>
          <t>Pago por labores de limpieza en la institución por cubrir veinte (20) días de Vacaciones a la empleada Monica Dominga Rosario Nova, conserje de esta institución, en fecha del 08 de mayo al 02 de junio/17</t>
        </r>
      </is>
    </nc>
    <ndxf>
      <font>
        <b/>
        <i/>
        <sz val="14"/>
        <name val="Times New Roman"/>
        <scheme val="none"/>
      </font>
    </ndxf>
  </rcc>
  <rfmt sheetId="11" sqref="C209" start="0" length="2147483647">
    <dxf>
      <font>
        <sz val="9"/>
      </font>
    </dxf>
  </rfmt>
  <rfmt sheetId="11" sqref="C209" start="0" length="2147483647">
    <dxf>
      <font>
        <name val="Arial"/>
        <scheme val="none"/>
      </font>
    </dxf>
  </rfmt>
  <rfmt sheetId="11" sqref="C209">
    <dxf>
      <alignment wrapText="1" readingOrder="0"/>
    </dxf>
  </rfmt>
  <rfmt sheetId="11" sqref="C209" start="0" length="2147483647">
    <dxf>
      <font>
        <i val="0"/>
      </font>
    </dxf>
  </rfmt>
  <rcc rId="42826" sId="11" numFmtId="34">
    <nc r="E209">
      <v>11000</v>
    </nc>
  </rcc>
  <rcc rId="42827" sId="11" odxf="1" dxf="1">
    <nc r="F209">
      <f>F208+D209-E209</f>
    </nc>
    <odxf>
      <fill>
        <patternFill patternType="solid">
          <bgColor theme="0"/>
        </patternFill>
      </fill>
    </odxf>
    <ndxf>
      <fill>
        <patternFill patternType="none">
          <bgColor indexed="65"/>
        </patternFill>
      </fill>
    </ndxf>
  </rcc>
  <rcc rId="42828" sId="11">
    <nc r="A209" t="inlineStr">
      <is>
        <t>29/052017</t>
      </is>
    </nc>
  </rcc>
  <rcc rId="42829" sId="11">
    <nc r="B209">
      <v>14702</v>
    </nc>
  </rcc>
  <rfmt sheetId="11" sqref="B206" start="0" length="2147483647">
    <dxf>
      <font>
        <b/>
      </font>
    </dxf>
  </rfmt>
  <rfmt sheetId="11" sqref="B208" start="0" length="2147483647">
    <dxf>
      <font>
        <b/>
      </font>
    </dxf>
  </rfmt>
  <rfmt sheetId="11" sqref="B209" start="0" length="2147483647">
    <dxf>
      <font>
        <b/>
      </font>
    </dxf>
  </rfmt>
  <rfmt sheetId="11" sqref="C208" start="0" length="0">
    <dxf>
      <border>
        <left style="thin">
          <color indexed="64"/>
        </left>
        <right style="thin">
          <color indexed="64"/>
        </right>
        <top style="thin">
          <color indexed="64"/>
        </top>
        <bottom style="thin">
          <color indexed="64"/>
        </bottom>
      </border>
    </dxf>
  </rfmt>
  <rcv guid="{A4F024A0-B144-4722-804A-716CE18877E5}" action="delete"/>
  <rcv guid="{A4F024A0-B144-4722-804A-716CE18877E5}" action="add"/>
</revisions>
</file>

<file path=xl/revisions/revisionLog1122111.xml><?xml version="1.0" encoding="utf-8"?>
<revisions xmlns="http://schemas.openxmlformats.org/spreadsheetml/2006/main" xmlns:r="http://schemas.openxmlformats.org/officeDocument/2006/relationships">
  <rfmt sheetId="11" sqref="C200" start="0" length="0">
    <dxf>
      <border>
        <left style="thin">
          <color indexed="64"/>
        </left>
        <right style="thin">
          <color indexed="64"/>
        </right>
        <top style="thin">
          <color indexed="64"/>
        </top>
        <bottom style="thin">
          <color indexed="64"/>
        </bottom>
      </border>
    </dxf>
  </rfmt>
  <rfmt sheetId="11" sqref="C200">
    <dxf>
      <border>
        <left style="thin">
          <color indexed="64"/>
        </left>
        <right style="thin">
          <color indexed="64"/>
        </right>
        <top style="thin">
          <color indexed="64"/>
        </top>
        <bottom style="thin">
          <color indexed="64"/>
        </bottom>
        <vertical style="thin">
          <color indexed="64"/>
        </vertical>
        <horizontal style="thin">
          <color indexed="64"/>
        </horizontal>
      </border>
    </dxf>
  </rfmt>
  <rcv guid="{A4F024A0-B144-4722-804A-716CE18877E5}" action="delete"/>
  <rcv guid="{A4F024A0-B144-4722-804A-716CE18877E5}" action="add"/>
</revisions>
</file>

<file path=xl/revisions/revisionLog11221111.xml><?xml version="1.0" encoding="utf-8"?>
<revisions xmlns="http://schemas.openxmlformats.org/spreadsheetml/2006/main" xmlns:r="http://schemas.openxmlformats.org/officeDocument/2006/relationships">
  <rfmt sheetId="11" sqref="C197" start="0" length="0">
    <dxf>
      <border>
        <left style="thin">
          <color indexed="64"/>
        </left>
        <right style="thin">
          <color indexed="64"/>
        </right>
        <top style="thin">
          <color indexed="64"/>
        </top>
        <bottom style="thin">
          <color indexed="64"/>
        </bottom>
      </border>
    </dxf>
  </rfmt>
  <rfmt sheetId="11" sqref="C197">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11" sqref="C197" start="0" length="2147483647">
    <dxf>
      <font>
        <sz val="9"/>
      </font>
    </dxf>
  </rfmt>
  <rcv guid="{A4F024A0-B144-4722-804A-716CE18877E5}" action="delete"/>
  <rcv guid="{A4F024A0-B144-4722-804A-716CE18877E5}" action="add"/>
</revisions>
</file>

<file path=xl/revisions/revisionLog112211111.xml><?xml version="1.0" encoding="utf-8"?>
<revisions xmlns="http://schemas.openxmlformats.org/spreadsheetml/2006/main" xmlns:r="http://schemas.openxmlformats.org/officeDocument/2006/relationships">
  <rrc rId="42726" sId="11" ref="A196:XFD196" action="deleteRow">
    <undo index="0" exp="ref" v="1" dr="F196" r="F197" sId="11"/>
    <rfmt sheetId="11" xfDxf="1" sqref="A196:XFD196" start="0" length="0"/>
    <rcc rId="0" sId="11" dxf="1" numFmtId="19">
      <nc r="A196">
        <v>42871</v>
      </nc>
      <ndxf>
        <font>
          <sz val="9"/>
          <color indexed="64"/>
          <name val="Arial"/>
          <scheme val="none"/>
        </font>
        <numFmt numFmtId="19" formatCode="dd/mm/yyyy"/>
        <fill>
          <patternFill patternType="solid">
            <bgColor theme="0"/>
          </patternFill>
        </fill>
        <border outline="0">
          <left style="thin">
            <color indexed="64"/>
          </left>
          <right style="thin">
            <color indexed="64"/>
          </right>
          <top style="thin">
            <color indexed="64"/>
          </top>
          <bottom style="thin">
            <color indexed="64"/>
          </bottom>
        </border>
      </ndxf>
    </rcc>
    <rcc rId="0" sId="11" dxf="1">
      <nc r="B196">
        <v>14692</v>
      </nc>
      <n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0" sId="11" dxf="1">
      <nc r="C196" t="inlineStr">
        <is>
          <t>NULO</t>
        </is>
      </nc>
      <ndxf>
        <font>
          <b/>
          <sz val="9"/>
          <color indexed="64"/>
          <name val="Arial"/>
          <scheme val="none"/>
        </font>
        <alignment vertical="top" wrapText="1" readingOrder="0"/>
        <border outline="0">
          <left style="thin">
            <color indexed="64"/>
          </left>
          <right style="thin">
            <color indexed="64"/>
          </right>
          <top style="thin">
            <color indexed="64"/>
          </top>
          <bottom style="thin">
            <color indexed="64"/>
          </bottom>
        </border>
      </ndxf>
    </rcc>
    <rfmt sheetId="11" s="1" sqref="D196" start="0" length="0">
      <dxf>
        <font>
          <b/>
          <sz val="9"/>
          <color indexed="64"/>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0" sId="11" s="1" dxf="1" numFmtId="34">
      <nc r="E196">
        <v>0.01</v>
      </nc>
      <ndxf>
        <font>
          <sz val="9"/>
          <color rgb="FFFF0000"/>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0" sId="11" s="1" dxf="1">
      <nc r="F196">
        <f>F195+D196-E196</f>
      </nc>
      <ndxf>
        <font>
          <b/>
          <sz val="9"/>
          <color indexed="64"/>
          <name val="Arial"/>
          <scheme val="none"/>
        </font>
        <numFmt numFmtId="167" formatCode="_-* #,##0.00\ _p_t_a_-;\-* #,##0.00\ _p_t_a_-;_-* &quot;-&quot;??\ _p_t_a_-;_-@_-"/>
        <alignment horizontal="center" readingOrder="0"/>
        <border outline="0">
          <left style="thin">
            <color indexed="64"/>
          </left>
          <right style="thin">
            <color indexed="64"/>
          </right>
          <bottom style="thin">
            <color indexed="64"/>
          </bottom>
        </border>
      </ndxf>
    </rcc>
    <rfmt sheetId="11" sqref="G196" start="0" length="0">
      <dxf>
        <font>
          <sz val="9"/>
          <color indexed="64"/>
          <name val="Verdana"/>
          <scheme val="none"/>
        </font>
        <fill>
          <patternFill patternType="solid">
            <bgColor theme="0"/>
          </patternFill>
        </fill>
      </dxf>
    </rfmt>
    <rfmt sheetId="11" sqref="H196" start="0" length="0">
      <dxf>
        <fill>
          <patternFill patternType="solid">
            <bgColor theme="0"/>
          </patternFill>
        </fill>
      </dxf>
    </rfmt>
  </rrc>
  <rcc rId="42727" sId="11">
    <oc r="F196">
      <f>#REF!+D196-E196</f>
    </oc>
    <nc r="F196">
      <f>F195+D196-E196</f>
    </nc>
  </rcc>
  <rcc rId="42728" sId="11">
    <oc r="F197">
      <f>F196+D197-E197</f>
    </oc>
    <nc r="F197">
      <f>F196+D197-E197</f>
    </nc>
  </rcc>
  <rcv guid="{A4F024A0-B144-4722-804A-716CE18877E5}" action="delete"/>
  <rcv guid="{A4F024A0-B144-4722-804A-716CE18877E5}" action="add"/>
</revisions>
</file>

<file path=xl/revisions/revisionLog1122111111.xml><?xml version="1.0" encoding="utf-8"?>
<revisions xmlns="http://schemas.openxmlformats.org/spreadsheetml/2006/main" xmlns:r="http://schemas.openxmlformats.org/officeDocument/2006/relationships">
  <rcc rId="42703" sId="11">
    <oc r="C194" t="inlineStr">
      <is>
        <r>
          <t>ADIA</t>
        </r>
        <r>
          <rPr>
            <sz val="9"/>
            <color indexed="64"/>
            <rFont val="Arial"/>
            <family val="2"/>
          </rPr>
          <t>. Pago para la participación del Director Ejecutivo de nuestra institución, en el “V Convención Internacional Iberoamericana de Cooperativismo” y “IV Convención Internacional del Cooperativismo Agropecuario”, a realizarse del jueves 18 al viernes 20 de mayo/2017, en el Hotel Meliá Caribe-Tropical, Bávaro</t>
        </r>
      </is>
    </oc>
    <nc r="C194" t="inlineStr">
      <is>
        <t>NULO</t>
      </is>
    </nc>
  </rcc>
  <rcc rId="42704" sId="11" numFmtId="34">
    <nc r="E195">
      <v>23240.7</v>
    </nc>
  </rcc>
  <rcc rId="42705" sId="11" numFmtId="34">
    <oc r="E194">
      <v>23240.7</v>
    </oc>
    <nc r="E194">
      <v>0.01</v>
    </nc>
  </rcc>
  <rfmt sheetId="11" sqref="E194" start="0" length="2147483647">
    <dxf>
      <font>
        <color rgb="FFFF0000"/>
      </font>
    </dxf>
  </rfmt>
  <rfmt sheetId="11" sqref="C195" start="0" length="0">
    <dxf>
      <font>
        <sz val="12"/>
        <color indexed="64"/>
        <name val="Verdana"/>
        <scheme val="none"/>
      </font>
      <fill>
        <patternFill patternType="none">
          <bgColor indexed="65"/>
        </patternFill>
      </fill>
      <alignment horizontal="general" vertical="bottom" readingOrder="0"/>
      <border outline="0">
        <left/>
        <right/>
        <top/>
        <bottom/>
      </border>
    </dxf>
  </rfmt>
  <rfmt sheetId="11" sqref="C195" start="0" length="0">
    <dxf>
      <font>
        <i/>
        <sz val="14"/>
        <color indexed="64"/>
        <name val="Times New Roman"/>
        <scheme val="none"/>
      </font>
    </dxf>
  </rfmt>
  <rcc rId="42706" sId="11" xfDxf="1" dxf="1">
    <nc r="C195" t="inlineStr">
      <is>
        <r>
          <t xml:space="preserve">RD$23,240.70 (US$490.00 a una tasa de RD$47.43) a nombre de </t>
        </r>
        <r>
          <rPr>
            <b/>
            <i/>
            <sz val="14"/>
            <color indexed="64"/>
            <rFont val="Times New Roman"/>
            <family val="1"/>
          </rPr>
          <t>ASOCIACION DOMINICANA DE INGENERIOS, AGRONOMOS, INC.(ADIA).</t>
        </r>
        <r>
          <rPr>
            <i/>
            <sz val="14"/>
            <color indexed="64"/>
            <rFont val="Times New Roman"/>
            <family val="1"/>
          </rPr>
          <t xml:space="preserve"> Pago para la participación del Director Ejecutivo de nuestra institución, en el “V Convención Internacional Iberoamericana de Cooperativismo” y “IV Convención Internacional del Cooperativismo Agropecuario”, a realizarse del jueves 18 al sábado 20 de mayo/2017, en el Hotel Meliá Caribe-Tropical, Bávaro</t>
        </r>
      </is>
    </nc>
    <ndxf>
      <font>
        <i/>
        <sz val="14"/>
        <name val="Times New Roman"/>
        <scheme val="none"/>
      </font>
    </ndxf>
  </rcc>
  <rfmt sheetId="11" sqref="C195" start="0" length="2147483647">
    <dxf>
      <font>
        <sz val="9"/>
      </font>
    </dxf>
  </rfmt>
  <rfmt sheetId="11" sqref="C195" start="0" length="2147483647">
    <dxf>
      <font>
        <name val="Arial"/>
        <scheme val="none"/>
      </font>
    </dxf>
  </rfmt>
  <rfmt sheetId="11" sqref="C195" start="0" length="2147483647">
    <dxf>
      <font>
        <i val="0"/>
      </font>
    </dxf>
  </rfmt>
  <rfmt sheetId="11" sqref="C195">
    <dxf>
      <alignment wrapText="1" readingOrder="0"/>
    </dxf>
  </rfmt>
  <rfmt sheetId="11" sqref="C194" start="0" length="0">
    <dxf>
      <border>
        <left style="thin">
          <color indexed="64"/>
        </left>
        <right style="thin">
          <color indexed="64"/>
        </right>
        <top style="thin">
          <color indexed="64"/>
        </top>
        <bottom style="thin">
          <color indexed="64"/>
        </bottom>
      </border>
    </dxf>
  </rfmt>
  <rfmt sheetId="11" sqref="C194">
    <dxf>
      <border>
        <left style="thin">
          <color indexed="64"/>
        </left>
        <right style="thin">
          <color indexed="64"/>
        </right>
        <top style="thin">
          <color indexed="64"/>
        </top>
        <bottom style="thin">
          <color indexed="64"/>
        </bottom>
        <vertical style="thin">
          <color indexed="64"/>
        </vertical>
        <horizontal style="thin">
          <color indexed="64"/>
        </horizontal>
      </border>
    </dxf>
  </rfmt>
  <rcc rId="42707" sId="11">
    <nc r="B195" t="inlineStr">
      <is>
        <t>TRNASF.0023</t>
      </is>
    </nc>
  </rcc>
  <rcc rId="42708" sId="11" numFmtId="19">
    <nc r="A195">
      <v>42871</v>
    </nc>
  </rcc>
  <rcc rId="42709" sId="11" odxf="1" dxf="1">
    <nc r="F195">
      <f>F194+D195-E195</f>
    </nc>
    <odxf>
      <fill>
        <patternFill patternType="solid">
          <bgColor theme="0"/>
        </patternFill>
      </fill>
    </odxf>
    <ndxf>
      <fill>
        <patternFill patternType="none">
          <bgColor indexed="65"/>
        </patternFill>
      </fill>
    </ndxf>
  </rcc>
  <rcv guid="{A4F024A0-B144-4722-804A-716CE18877E5}" action="delete"/>
  <rcv guid="{A4F024A0-B144-4722-804A-716CE18877E5}" action="add"/>
</revisions>
</file>

<file path=xl/revisions/revisionLog11221111111.xml><?xml version="1.0" encoding="utf-8"?>
<revisions xmlns="http://schemas.openxmlformats.org/spreadsheetml/2006/main" xmlns:r="http://schemas.openxmlformats.org/officeDocument/2006/relationships">
  <rfmt sheetId="11" sqref="C63" start="0" length="0">
    <dxf>
      <font>
        <sz val="12"/>
        <color indexed="64"/>
        <name val="Verdana"/>
        <scheme val="none"/>
      </font>
      <fill>
        <patternFill patternType="none">
          <bgColor indexed="65"/>
        </patternFill>
      </fill>
      <alignment vertical="bottom" wrapText="0" readingOrder="0"/>
      <border outline="0">
        <left/>
        <right/>
        <top/>
        <bottom/>
      </border>
    </dxf>
  </rfmt>
  <rfmt sheetId="11" sqref="C63" start="0" length="0">
    <dxf>
      <font>
        <b/>
        <i/>
        <sz val="14"/>
        <color indexed="64"/>
        <name val="Times New Roman"/>
        <scheme val="none"/>
      </font>
    </dxf>
  </rfmt>
  <rcc rId="41841" sId="11" xfDxf="1" dxf="1">
    <nc r="C63" t="inlineStr">
      <is>
        <r>
          <t>PRICESMART DOMINICANA, SRL.,</t>
        </r>
        <r>
          <rPr>
            <i/>
            <sz val="14"/>
            <color indexed="64"/>
            <rFont val="Times New Roman"/>
            <family val="1"/>
          </rPr>
          <t xml:space="preserve"> Por compra de tres (3) plantas electricas Pulsar 1200W, Portable Generador,para ser utilizadas en la institucion, según cotizacion #279255 d/f 02/02/17 y documentación  anexa. Factura original contra entrega de cheque. </t>
        </r>
      </is>
    </nc>
    <ndxf>
      <font>
        <b/>
        <i/>
        <sz val="14"/>
        <name val="Times New Roman"/>
        <scheme val="none"/>
      </font>
      <alignment horizontal="justify" readingOrder="0"/>
    </ndxf>
  </rcc>
  <rfmt sheetId="11" sqref="C63" start="0" length="2147483647">
    <dxf>
      <font>
        <name val="Arial"/>
        <scheme val="none"/>
      </font>
    </dxf>
  </rfmt>
  <rfmt sheetId="11" sqref="C63" start="0" length="2147483647">
    <dxf>
      <font>
        <sz val="10"/>
      </font>
    </dxf>
  </rfmt>
  <rfmt sheetId="11" sqref="C63" start="0" length="2147483647">
    <dxf>
      <font>
        <i val="0"/>
      </font>
    </dxf>
  </rfmt>
  <rfmt sheetId="11" sqref="C63">
    <dxf>
      <fill>
        <patternFill patternType="solid">
          <bgColor rgb="FFFFFF00"/>
        </patternFill>
      </fill>
    </dxf>
  </rfmt>
  <rfmt sheetId="11" sqref="C61:C64">
    <dxf>
      <border>
        <left style="thin">
          <color indexed="64"/>
        </left>
        <right style="thin">
          <color indexed="64"/>
        </right>
        <vertical style="thin">
          <color indexed="64"/>
        </vertical>
      </border>
    </dxf>
  </rfmt>
  <rcc rId="41842" sId="11">
    <nc r="B63">
      <v>14618</v>
    </nc>
  </rcc>
  <rcc rId="41843" sId="11" numFmtId="19">
    <nc r="A63">
      <v>42781</v>
    </nc>
  </rcc>
  <rcv guid="{A4F024A0-B144-4722-804A-716CE18877E5}" action="delete"/>
  <rcv guid="{A4F024A0-B144-4722-804A-716CE18877E5}" action="add"/>
</revisions>
</file>

<file path=xl/revisions/revisionLog113.xml><?xml version="1.0" encoding="utf-8"?>
<revisions xmlns="http://schemas.openxmlformats.org/spreadsheetml/2006/main" xmlns:r="http://schemas.openxmlformats.org/officeDocument/2006/relationships">
  <rcc rId="44068" sId="16" numFmtId="34">
    <oc r="F6">
      <f>#REF!</f>
    </oc>
    <nc r="F6">
      <v>609437.04</v>
    </nc>
  </rcc>
  <rcv guid="{42CC8B4D-7DBB-4762-B1E5-9831FAA8E6A5}" action="delete"/>
  <rcv guid="{42CC8B4D-7DBB-4762-B1E5-9831FAA8E6A5}" action="add"/>
</revisions>
</file>

<file path=xl/revisions/revisionLog1131.xml><?xml version="1.0" encoding="utf-8"?>
<revisions xmlns="http://schemas.openxmlformats.org/spreadsheetml/2006/main" xmlns:r="http://schemas.openxmlformats.org/officeDocument/2006/relationships">
  <rrc rId="43276" sId="13" ref="A24:XFD24" action="deleteRow">
    <rfmt sheetId="13" xfDxf="1" sqref="A24:XFD24" start="0" length="0"/>
    <rfmt sheetId="13" sqref="A24" start="0" length="0">
      <dxf/>
    </rfmt>
    <rfmt sheetId="13" sqref="B24" start="0" length="0">
      <dxf/>
    </rfmt>
    <rfmt sheetId="13" sqref="C24" start="0" length="0">
      <dxf/>
    </rfmt>
    <rfmt sheetId="13" sqref="D24" start="0" length="0">
      <dxf/>
    </rfmt>
    <rfmt sheetId="13" sqref="E24" start="0" length="0">
      <dxf/>
    </rfmt>
    <rfmt sheetId="13" sqref="F24" start="0" length="0">
      <dxf/>
    </rfmt>
    <rfmt sheetId="13" sqref="G24" start="0" length="0">
      <dxf/>
    </rfmt>
    <rfmt sheetId="13" sqref="H24" start="0" length="0">
      <dxf/>
    </rfmt>
    <rfmt sheetId="13" sqref="I24" start="0" length="0">
      <dxf/>
    </rfmt>
  </rrc>
  <rrc rId="43277" sId="13" ref="A24:XFD24" action="deleteRow">
    <rfmt sheetId="13" xfDxf="1" sqref="A24:XFD24" start="0" length="0"/>
    <rcc rId="0" sId="13" dxf="1">
      <nc r="A24" t="inlineStr">
        <is>
          <t>CONIAF RELACION CHEQUES 2015</t>
        </is>
      </nc>
      <ndxf>
        <font>
          <b/>
          <sz val="9"/>
          <color auto="1"/>
          <name val="Arial"/>
          <scheme val="none"/>
        </font>
      </ndxf>
    </rcc>
    <rfmt sheetId="13" sqref="B24" start="0" length="0">
      <dxf>
        <font>
          <b/>
          <sz val="9"/>
          <color auto="1"/>
          <name val="Arial"/>
          <scheme val="none"/>
        </font>
      </dxf>
    </rfmt>
    <rfmt sheetId="13" sqref="C24" start="0" length="0">
      <dxf>
        <font>
          <b/>
          <sz val="9"/>
          <color auto="1"/>
          <name val="Arial"/>
          <scheme val="none"/>
        </font>
      </dxf>
    </rfmt>
    <rfmt sheetId="13" sqref="D24" start="0" length="0">
      <dxf>
        <font>
          <b/>
          <sz val="9"/>
          <color auto="1"/>
          <name val="Arial"/>
          <scheme val="none"/>
        </font>
      </dxf>
    </rfmt>
    <rfmt sheetId="13" sqref="E24" start="0" length="0">
      <dxf>
        <font>
          <b/>
          <sz val="9"/>
          <color auto="1"/>
          <name val="Arial"/>
          <scheme val="none"/>
        </font>
        <alignment horizontal="center" vertical="top" readingOrder="0"/>
      </dxf>
    </rfmt>
    <rfmt sheetId="13" sqref="F24" start="0" length="0">
      <dxf>
        <font>
          <b/>
          <sz val="9"/>
          <color auto="1"/>
          <name val="Arial"/>
          <scheme val="none"/>
        </font>
        <alignment horizontal="center" vertical="top" readingOrder="0"/>
      </dxf>
    </rfmt>
    <rfmt sheetId="13" sqref="G24" start="0" length="0">
      <dxf/>
    </rfmt>
    <rfmt sheetId="13" sqref="H24" start="0" length="0">
      <dxf/>
    </rfmt>
    <rfmt sheetId="13" sqref="I24" start="0" length="0">
      <dxf/>
    </rfmt>
  </rrc>
  <rrc rId="43278" sId="13" ref="A24:XFD24" action="deleteRow">
    <rfmt sheetId="13" xfDxf="1" sqref="A24:XFD24" start="0" length="0"/>
    <rcc rId="0" sId="13" dxf="1">
      <nc r="A24" t="inlineStr">
        <is>
          <t>FEBRERO</t>
        </is>
      </nc>
      <ndxf>
        <font>
          <b/>
          <sz val="9"/>
          <color auto="1"/>
          <name val="Arial"/>
          <scheme val="none"/>
        </font>
        <border outline="0">
          <bottom style="thin">
            <color indexed="64"/>
          </bottom>
        </border>
      </ndxf>
    </rcc>
    <rcc rId="0" sId="13" dxf="1">
      <nc r="B24" t="inlineStr">
        <is>
          <t>Cta. 240-006802-4</t>
        </is>
      </nc>
      <ndxf>
        <font>
          <b/>
          <sz val="9"/>
          <color auto="1"/>
          <name val="Arial"/>
          <scheme val="none"/>
        </font>
        <border outline="0">
          <bottom style="thin">
            <color indexed="64"/>
          </bottom>
        </border>
      </ndxf>
    </rcc>
    <rfmt sheetId="13" sqref="C24" start="0" length="0">
      <dxf>
        <font>
          <sz val="9"/>
          <color indexed="64"/>
          <name val="Verdana"/>
          <scheme val="none"/>
        </font>
      </dxf>
    </rfmt>
    <rfmt sheetId="13" sqref="D24" start="0" length="0">
      <dxf>
        <font>
          <sz val="9"/>
          <color auto="1"/>
          <name val="Arial"/>
          <scheme val="none"/>
        </font>
        <numFmt numFmtId="4" formatCode="#,##0.00"/>
        <border outline="0">
          <bottom style="thin">
            <color indexed="64"/>
          </bottom>
        </border>
      </dxf>
    </rfmt>
    <rfmt sheetId="13" sqref="E24" start="0" length="0">
      <dxf>
        <font>
          <sz val="9"/>
          <color auto="1"/>
          <name val="Arial"/>
          <scheme val="none"/>
        </font>
        <numFmt numFmtId="166" formatCode="_-* #,##0.00\ _p_t_a_-;\-* #,##0.00\ _p_t_a_-;_-* &quot;-&quot;??\ _p_t_a_-;_-@_-"/>
        <alignment horizontal="center" vertical="top" readingOrder="0"/>
        <border outline="0">
          <bottom style="thin">
            <color indexed="64"/>
          </bottom>
        </border>
      </dxf>
    </rfmt>
    <rfmt sheetId="13" sqref="F24" start="0" length="0">
      <dxf>
        <font>
          <sz val="9"/>
          <color indexed="64"/>
          <name val="Verdana"/>
          <scheme val="none"/>
        </font>
        <numFmt numFmtId="35" formatCode="_(* #,##0.00_);_(* \(#,##0.00\);_(* &quot;-&quot;??_);_(@_)"/>
        <alignment horizontal="center" vertical="top" readingOrder="0"/>
        <border outline="0">
          <bottom style="thin">
            <color indexed="64"/>
          </bottom>
        </border>
      </dxf>
    </rfmt>
    <rfmt sheetId="13" sqref="G24" start="0" length="0">
      <dxf/>
    </rfmt>
    <rfmt sheetId="13" sqref="H24" start="0" length="0">
      <dxf/>
    </rfmt>
    <rfmt sheetId="13" sqref="I24" start="0" length="0">
      <dxf/>
    </rfmt>
  </rrc>
  <rrc rId="43279" sId="13" ref="A24:XFD24" action="deleteRow">
    <rfmt sheetId="13" xfDxf="1" sqref="A24:XFD24" start="0" length="0"/>
    <rfmt sheetId="13" sqref="A24" start="0" length="0">
      <dxf>
        <font>
          <sz val="9"/>
          <color indexed="64"/>
          <name val="Verdana"/>
          <scheme val="none"/>
        </font>
      </dxf>
    </rfmt>
    <rfmt sheetId="13" sqref="B24" start="0" length="0">
      <dxf>
        <font>
          <sz val="9"/>
          <color indexed="64"/>
          <name val="Verdana"/>
          <scheme val="none"/>
        </font>
      </dxf>
    </rfmt>
    <rfmt sheetId="13" sqref="C24" start="0" length="0">
      <dxf>
        <font>
          <sz val="9"/>
          <color auto="1"/>
          <name val="Arial"/>
          <scheme val="none"/>
        </font>
        <border outline="0">
          <left style="thin">
            <color indexed="64"/>
          </left>
          <right style="thin">
            <color indexed="64"/>
          </right>
          <top style="thin">
            <color indexed="64"/>
          </top>
          <bottom style="thin">
            <color indexed="64"/>
          </bottom>
        </border>
      </dxf>
    </rfmt>
    <rfmt sheetId="13" sqref="D24" start="0" length="0">
      <dxf>
        <font>
          <sz val="9"/>
          <color indexed="64"/>
          <name val="Verdana"/>
          <scheme val="none"/>
        </font>
      </dxf>
    </rfmt>
    <rfmt sheetId="13" sqref="E24" start="0" length="0">
      <dxf>
        <font>
          <sz val="9"/>
          <color indexed="64"/>
          <name val="Verdana"/>
          <scheme val="none"/>
        </font>
        <numFmt numFmtId="166" formatCode="_-* #,##0.00\ _p_t_a_-;\-* #,##0.00\ _p_t_a_-;_-* &quot;-&quot;??\ _p_t_a_-;_-@_-"/>
        <alignment horizontal="center" vertical="top" readingOrder="0"/>
      </dxf>
    </rfmt>
    <rfmt sheetId="13" sqref="F24" start="0" length="0">
      <dxf>
        <font>
          <sz val="9"/>
          <color indexed="64"/>
          <name val="Verdana"/>
          <scheme val="none"/>
        </font>
        <alignment horizontal="center" vertical="top" readingOrder="0"/>
      </dxf>
    </rfmt>
    <rfmt sheetId="13" sqref="G24" start="0" length="0">
      <dxf/>
    </rfmt>
    <rfmt sheetId="13" sqref="H24" start="0" length="0">
      <dxf/>
    </rfmt>
    <rfmt sheetId="13" sqref="I24" start="0" length="0">
      <dxf/>
    </rfmt>
  </rrc>
  <rrc rId="43280" sId="13" ref="A24:XFD24" action="deleteRow">
    <rfmt sheetId="13" xfDxf="1" sqref="A24:XFD24" start="0" length="0"/>
    <rcc rId="0" sId="13" dxf="1">
      <nc r="A24" t="inlineStr">
        <is>
          <t>Fecha</t>
        </is>
      </nc>
      <ndxf>
        <font>
          <b/>
          <sz val="9"/>
          <color auto="1"/>
          <name val="Arial"/>
          <scheme val="none"/>
        </font>
        <numFmt numFmtId="19" formatCode="m/d/yyyy"/>
        <fill>
          <patternFill patternType="solid">
            <bgColor indexed="41"/>
          </patternFill>
        </fill>
        <alignment horizontal="center" vertical="center" readingOrder="0"/>
        <border outline="0">
          <left style="thin">
            <color indexed="64"/>
          </left>
          <right style="thin">
            <color indexed="64"/>
          </right>
          <top style="thin">
            <color indexed="64"/>
          </top>
        </border>
      </ndxf>
    </rcc>
    <rcc rId="0" sId="13" dxf="1">
      <nc r="B24" t="inlineStr">
        <is>
          <t>Cheque</t>
        </is>
      </nc>
      <ndxf>
        <font>
          <b/>
          <sz val="9"/>
          <color auto="1"/>
          <name val="Arial"/>
          <scheme val="none"/>
        </font>
        <fill>
          <patternFill patternType="solid">
            <bgColor indexed="41"/>
          </patternFill>
        </fill>
        <alignment horizontal="center" vertical="top" readingOrder="0"/>
        <border outline="0">
          <left style="thin">
            <color indexed="64"/>
          </left>
          <right style="thin">
            <color indexed="64"/>
          </right>
          <top style="thin">
            <color indexed="64"/>
          </top>
          <bottom style="thin">
            <color indexed="64"/>
          </bottom>
        </border>
      </ndxf>
    </rcc>
    <rcc rId="0" sId="13" dxf="1">
      <nc r="C24" t="inlineStr">
        <is>
          <t>CONCEPTO</t>
        </is>
      </nc>
      <ndxf>
        <font>
          <b/>
          <sz val="9"/>
          <color auto="1"/>
          <name val="Arial"/>
          <scheme val="none"/>
        </font>
        <fill>
          <patternFill patternType="solid">
            <bgColor indexed="41"/>
          </patternFill>
        </fill>
        <alignment horizontal="center" vertical="top" readingOrder="0"/>
        <border outline="0">
          <left style="thin">
            <color indexed="64"/>
          </left>
          <right style="thin">
            <color indexed="64"/>
          </right>
          <top style="thin">
            <color indexed="64"/>
          </top>
        </border>
      </ndxf>
    </rcc>
    <rcc rId="0" sId="13" dxf="1">
      <nc r="D24" t="inlineStr">
        <is>
          <t>CREDITO</t>
        </is>
      </nc>
      <ndxf>
        <font>
          <b/>
          <sz val="9"/>
          <color auto="1"/>
          <name val="Arial"/>
          <scheme val="none"/>
        </font>
        <numFmt numFmtId="4" formatCode="#,##0.00"/>
        <fill>
          <patternFill patternType="solid">
            <bgColor indexed="41"/>
          </patternFill>
        </fill>
        <alignment horizontal="center" vertical="top" readingOrder="0"/>
        <border outline="0">
          <left style="thin">
            <color indexed="64"/>
          </left>
          <right style="thin">
            <color indexed="64"/>
          </right>
          <top style="thin">
            <color indexed="64"/>
          </top>
        </border>
      </ndxf>
    </rcc>
    <rcc rId="0" sId="13" dxf="1">
      <nc r="E24" t="inlineStr">
        <is>
          <t>DEBITO</t>
        </is>
      </nc>
      <ndxf>
        <font>
          <b/>
          <sz val="9"/>
          <color auto="1"/>
          <name val="Arial"/>
          <scheme val="none"/>
        </font>
        <numFmt numFmtId="166" formatCode="_-* #,##0.00\ _p_t_a_-;\-* #,##0.00\ _p_t_a_-;_-* &quot;-&quot;??\ _p_t_a_-;_-@_-"/>
        <fill>
          <patternFill patternType="solid">
            <bgColor indexed="41"/>
          </patternFill>
        </fill>
        <alignment horizontal="center" vertical="top" readingOrder="0"/>
        <border outline="0">
          <left style="thin">
            <color indexed="64"/>
          </left>
          <right style="thin">
            <color indexed="64"/>
          </right>
          <top style="thin">
            <color indexed="64"/>
          </top>
        </border>
      </ndxf>
    </rcc>
    <rcc rId="0" sId="13" dxf="1">
      <nc r="F24" t="inlineStr">
        <is>
          <t>SALDO</t>
        </is>
      </nc>
      <ndxf>
        <font>
          <b/>
          <sz val="9"/>
          <color auto="1"/>
          <name val="Arial"/>
          <scheme val="none"/>
        </font>
        <numFmt numFmtId="35" formatCode="_(* #,##0.00_);_(* \(#,##0.00\);_(* &quot;-&quot;??_);_(@_)"/>
        <fill>
          <patternFill patternType="solid">
            <bgColor indexed="41"/>
          </patternFill>
        </fill>
        <alignment horizontal="center" vertical="top" readingOrder="0"/>
        <border outline="0">
          <left style="thin">
            <color indexed="64"/>
          </left>
          <right style="thin">
            <color indexed="64"/>
          </right>
          <top style="thin">
            <color indexed="64"/>
          </top>
        </border>
      </ndxf>
    </rcc>
    <rfmt sheetId="13" sqref="G24" start="0" length="0">
      <dxf/>
    </rfmt>
    <rfmt sheetId="13" sqref="H24" start="0" length="0">
      <dxf/>
    </rfmt>
    <rfmt sheetId="13" sqref="I24" start="0" length="0">
      <dxf/>
    </rfmt>
  </rrc>
  <rrc rId="43281" sId="13" ref="A24:XFD24" action="deleteRow">
    <rfmt sheetId="13" xfDxf="1" sqref="A24:XFD24" start="0" length="0"/>
    <rfmt sheetId="13" sqref="A24" start="0" length="0">
      <dxf>
        <font>
          <b/>
          <sz val="9"/>
          <color auto="1"/>
          <name val="Arial"/>
          <scheme val="none"/>
        </font>
        <numFmt numFmtId="19" formatCode="m/d/yyyy"/>
        <fill>
          <patternFill patternType="solid">
            <bgColor indexed="41"/>
          </patternFill>
        </fill>
        <alignment horizontal="center" vertical="center" readingOrder="0"/>
        <border outline="0">
          <left style="thin">
            <color indexed="64"/>
          </left>
          <right style="thin">
            <color indexed="64"/>
          </right>
          <bottom style="thin">
            <color indexed="64"/>
          </bottom>
        </border>
      </dxf>
    </rfmt>
    <rcc rId="0" sId="13" dxf="1">
      <nc r="B24" t="inlineStr">
        <is>
          <t>No.</t>
        </is>
      </nc>
      <ndxf>
        <font>
          <b/>
          <sz val="9"/>
          <color auto="1"/>
          <name val="Arial"/>
          <scheme val="none"/>
        </font>
        <fill>
          <patternFill patternType="solid">
            <bgColor indexed="41"/>
          </patternFill>
        </fill>
        <alignment horizontal="center" vertical="top" readingOrder="0"/>
        <border outline="0">
          <left style="thin">
            <color indexed="64"/>
          </left>
          <right style="thin">
            <color indexed="64"/>
          </right>
          <bottom style="thin">
            <color indexed="64"/>
          </bottom>
        </border>
      </ndxf>
    </rcc>
    <rfmt sheetId="13" sqref="C24" start="0" length="0">
      <dxf>
        <font>
          <b/>
          <sz val="9"/>
          <color auto="1"/>
          <name val="Arial"/>
          <scheme val="none"/>
        </font>
        <fill>
          <patternFill patternType="solid">
            <bgColor indexed="41"/>
          </patternFill>
        </fill>
        <alignment horizontal="center" vertical="top" readingOrder="0"/>
        <border outline="0">
          <left style="thin">
            <color indexed="64"/>
          </left>
          <right style="thin">
            <color indexed="64"/>
          </right>
          <bottom style="thin">
            <color indexed="64"/>
          </bottom>
        </border>
      </dxf>
    </rfmt>
    <rfmt sheetId="13" sqref="D24" start="0" length="0">
      <dxf>
        <font>
          <b/>
          <sz val="9"/>
          <color auto="1"/>
          <name val="Arial"/>
          <scheme val="none"/>
        </font>
        <numFmt numFmtId="4" formatCode="#,##0.00"/>
        <fill>
          <patternFill patternType="solid">
            <bgColor indexed="41"/>
          </patternFill>
        </fill>
        <alignment horizontal="center" vertical="top" readingOrder="0"/>
        <border outline="0">
          <left style="thin">
            <color indexed="64"/>
          </left>
          <right style="thin">
            <color indexed="64"/>
          </right>
          <bottom style="thin">
            <color indexed="64"/>
          </bottom>
        </border>
      </dxf>
    </rfmt>
    <rfmt sheetId="13" sqref="E24" start="0" length="0">
      <dxf>
        <font>
          <b/>
          <sz val="9"/>
          <color auto="1"/>
          <name val="Arial"/>
          <scheme val="none"/>
        </font>
        <numFmt numFmtId="166" formatCode="_-* #,##0.00\ _p_t_a_-;\-* #,##0.00\ _p_t_a_-;_-* &quot;-&quot;??\ _p_t_a_-;_-@_-"/>
        <fill>
          <patternFill patternType="solid">
            <bgColor indexed="41"/>
          </patternFill>
        </fill>
        <alignment horizontal="center" vertical="top" readingOrder="0"/>
        <border outline="0">
          <left style="thin">
            <color indexed="64"/>
          </left>
          <right style="thin">
            <color indexed="64"/>
          </right>
          <bottom style="thin">
            <color indexed="64"/>
          </bottom>
        </border>
      </dxf>
    </rfmt>
    <rfmt sheetId="13" sqref="F24" start="0" length="0">
      <dxf>
        <font>
          <b/>
          <sz val="9"/>
          <color auto="1"/>
          <name val="Arial"/>
          <scheme val="none"/>
        </font>
        <numFmt numFmtId="35" formatCode="_(* #,##0.00_);_(* \(#,##0.00\);_(* &quot;-&quot;??_);_(@_)"/>
        <fill>
          <patternFill patternType="solid">
            <bgColor indexed="41"/>
          </patternFill>
        </fill>
        <alignment horizontal="center" vertical="top" readingOrder="0"/>
        <border outline="0">
          <left style="thin">
            <color indexed="64"/>
          </left>
          <right style="thin">
            <color indexed="64"/>
          </right>
          <bottom style="thin">
            <color indexed="64"/>
          </bottom>
        </border>
      </dxf>
    </rfmt>
    <rfmt sheetId="13" sqref="G24" start="0" length="0">
      <dxf/>
    </rfmt>
    <rfmt sheetId="13" sqref="H24" start="0" length="0">
      <dxf/>
    </rfmt>
    <rfmt sheetId="13" sqref="I24" start="0" length="0">
      <dxf/>
    </rfmt>
  </rrc>
  <rrc rId="43282" sId="13" ref="A24:XFD24" action="deleteRow">
    <rfmt sheetId="13" xfDxf="1" sqref="A24:XFD24" start="0" length="0"/>
    <rfmt sheetId="13" sqref="A24" start="0" length="0">
      <dxf/>
    </rfmt>
    <rfmt sheetId="13" sqref="B24" start="0" length="0">
      <dxf/>
    </rfmt>
    <rfmt sheetId="13" sqref="C24" start="0" length="0">
      <dxf/>
    </rfmt>
    <rfmt sheetId="13" sqref="D24" start="0" length="0">
      <dxf/>
    </rfmt>
    <rfmt sheetId="13" sqref="E24" start="0" length="0">
      <dxf/>
    </rfmt>
    <rfmt sheetId="13" sqref="F24" start="0" length="0">
      <dxf/>
    </rfmt>
    <rfmt sheetId="13" sqref="G24" start="0" length="0">
      <dxf/>
    </rfmt>
    <rfmt sheetId="13" sqref="H24" start="0" length="0">
      <dxf/>
    </rfmt>
    <rfmt sheetId="13" sqref="I24" start="0" length="0">
      <dxf/>
    </rfmt>
  </rrc>
  <rrc rId="43283" sId="13" ref="A24:XFD24" action="deleteRow">
    <rfmt sheetId="13" xfDxf="1" sqref="A24:XFD24" start="0" length="0"/>
    <rfmt sheetId="13" sqref="A24" start="0" length="0">
      <dxf/>
    </rfmt>
    <rfmt sheetId="13" sqref="B24" start="0" length="0">
      <dxf/>
    </rfmt>
    <rfmt sheetId="13" sqref="C24" start="0" length="0">
      <dxf/>
    </rfmt>
    <rfmt sheetId="13" sqref="D24" start="0" length="0">
      <dxf/>
    </rfmt>
    <rfmt sheetId="13" sqref="E24" start="0" length="0">
      <dxf/>
    </rfmt>
    <rfmt sheetId="13" sqref="F24" start="0" length="0">
      <dxf/>
    </rfmt>
    <rfmt sheetId="13" sqref="G24" start="0" length="0">
      <dxf/>
    </rfmt>
    <rfmt sheetId="13" sqref="H24" start="0" length="0">
      <dxf/>
    </rfmt>
    <rfmt sheetId="13" sqref="I24" start="0" length="0">
      <dxf/>
    </rfmt>
  </rrc>
  <rsnm rId="43284" sheetId="13" oldName="[INGRESOS Y EGRESOS  2017.xlsx]Hoja3" newName="[INGRESOS Y EGRESOS  2017.xlsx]Febrero"/>
  <rsnm rId="43285" sheetId="14" oldName="[INGRESOS Y EGRESOS  2017.xlsx]Hoja1" newName="[INGRESOS Y EGRESOS  2017.xlsx]Marzo"/>
  <rsnm rId="43286" sheetId="15" oldName="[INGRESOS Y EGRESOS  2017.xlsx]Hoja4" newName="[INGRESOS Y EGRESOS  2017.xlsx]Abril"/>
  <rsnm rId="43287" sheetId="16" oldName="[INGRESOS Y EGRESOS  2017.xlsx]Hoja5" newName="[INGRESOS Y EGRESOS  2017.xlsx]Mayo"/>
</revisions>
</file>

<file path=xl/revisions/revisionLog113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31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311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3112.xml><?xml version="1.0" encoding="utf-8"?>
<revisions xmlns="http://schemas.openxmlformats.org/spreadsheetml/2006/main" xmlns:r="http://schemas.openxmlformats.org/officeDocument/2006/relationships">
  <rcv guid="{42CC8B4D-7DBB-4762-B1E5-9831FAA8E6A5}" action="delete"/>
  <rcv guid="{42CC8B4D-7DBB-4762-B1E5-9831FAA8E6A5}" action="add"/>
</revisions>
</file>

<file path=xl/revisions/revisionLog113113.xml><?xml version="1.0" encoding="utf-8"?>
<revisions xmlns="http://schemas.openxmlformats.org/spreadsheetml/2006/main" xmlns:r="http://schemas.openxmlformats.org/officeDocument/2006/relationships">
  <rfmt sheetId="11" sqref="C91" start="0" length="0">
    <dxf>
      <font>
        <b val="0"/>
        <sz val="12"/>
        <color indexed="64"/>
        <name val="Verdana"/>
        <scheme val="none"/>
      </font>
      <fill>
        <patternFill patternType="none">
          <bgColor indexed="65"/>
        </patternFill>
      </fill>
      <alignment vertical="bottom" wrapText="0" readingOrder="0"/>
      <border outline="0">
        <left/>
        <right/>
        <top/>
        <bottom/>
      </border>
    </dxf>
  </rfmt>
  <rfmt sheetId="11" sqref="C91" start="0" length="0">
    <dxf>
      <font>
        <i/>
        <sz val="14"/>
        <color indexed="64"/>
        <name val="Times New Roman"/>
        <scheme val="none"/>
      </font>
    </dxf>
  </rfmt>
  <rcc rId="42042" sId="11" xfDxf="1" dxf="1">
    <nc r="C91" t="inlineStr">
      <is>
        <r>
          <t xml:space="preserve">RD$67,312.50 (€1,000.00 a una tasa de RD$53.85) a nombre de </t>
        </r>
        <r>
          <rPr>
            <b/>
            <i/>
            <sz val="14"/>
            <color indexed="64"/>
            <rFont val="Times New Roman"/>
            <family val="1"/>
          </rPr>
          <t>JANIELLE GARCIA BAEZ</t>
        </r>
        <r>
          <rPr>
            <i/>
            <sz val="14"/>
            <color indexed="64"/>
            <rFont val="Times New Roman"/>
            <family val="1"/>
          </rPr>
          <t>. 24vo. y último desembolso como aporte del CONIAF para cubrir pasaje de regreso al país, la cual cursó estudios de Maestría en “Ciencias Mención Genética”</t>
        </r>
        <r>
          <rPr>
            <b/>
            <i/>
            <sz val="14"/>
            <color indexed="64"/>
            <rFont val="Times New Roman"/>
            <family val="1"/>
          </rPr>
          <t xml:space="preserve"> </t>
        </r>
        <r>
          <rPr>
            <i/>
            <sz val="14"/>
            <color indexed="64"/>
            <rFont val="Times New Roman"/>
            <family val="1"/>
          </rPr>
          <t xml:space="preserve">en la Universidad de Austral de Chile, según contrato No.042-2014 </t>
        </r>
      </is>
    </nc>
    <ndxf>
      <font>
        <i/>
        <sz val="14"/>
        <name val="Times New Roman"/>
        <scheme val="none"/>
      </font>
    </ndxf>
  </rcc>
  <rfmt sheetId="11" sqref="C91">
    <dxf>
      <alignment wrapText="1" readingOrder="0"/>
    </dxf>
  </rfmt>
  <rfmt sheetId="11" sqref="C91" start="0" length="2147483647">
    <dxf>
      <font>
        <sz val="9"/>
      </font>
    </dxf>
  </rfmt>
  <rfmt sheetId="11" sqref="C91" start="0" length="2147483647">
    <dxf>
      <font>
        <name val="Arial"/>
        <scheme val="none"/>
      </font>
    </dxf>
  </rfmt>
  <rfmt sheetId="11" sqref="C91" start="0" length="2147483647">
    <dxf>
      <font>
        <i val="0"/>
      </font>
    </dxf>
  </rfmt>
  <rcc rId="42043" sId="11" numFmtId="34">
    <nc r="E91">
      <v>67312.5</v>
    </nc>
  </rcc>
  <rcc rId="42044" sId="11" odxf="1" dxf="1">
    <nc r="F91">
      <f>F90+D91-E91</f>
    </nc>
    <odxf>
      <fill>
        <patternFill patternType="solid">
          <bgColor theme="0"/>
        </patternFill>
      </fill>
      <alignment wrapText="1" readingOrder="0"/>
      <border outline="0">
        <top/>
      </border>
    </odxf>
    <ndxf>
      <fill>
        <patternFill patternType="none">
          <bgColor indexed="65"/>
        </patternFill>
      </fill>
      <alignment wrapText="0" readingOrder="0"/>
      <border outline="0">
        <top style="thin">
          <color indexed="64"/>
        </top>
      </border>
    </ndxf>
  </rcc>
  <rcc rId="42045" sId="11" odxf="1" dxf="1">
    <nc r="F92">
      <f>F91+D92-E92</f>
    </nc>
    <odxf>
      <fill>
        <patternFill patternType="solid">
          <bgColor theme="0"/>
        </patternFill>
      </fill>
      <alignment wrapText="1" readingOrder="0"/>
      <border outline="0">
        <top/>
      </border>
    </odxf>
    <ndxf>
      <fill>
        <patternFill patternType="none">
          <bgColor indexed="65"/>
        </patternFill>
      </fill>
      <alignment wrapText="0" readingOrder="0"/>
      <border outline="0">
        <top style="thin">
          <color indexed="64"/>
        </top>
      </border>
    </ndxf>
  </rcc>
  <rfmt sheetId="11" sqref="E91" start="0" length="2147483647">
    <dxf>
      <font>
        <b/>
      </font>
    </dxf>
  </rfmt>
  <rcc rId="42046" sId="11" odxf="1" dxf="1">
    <nc r="B91" t="inlineStr">
      <is>
        <t>TRANSF. 0013</t>
      </is>
    </nc>
    <odxf>
      <font>
        <sz val="9"/>
        <color theme="1"/>
        <name val="Arial"/>
        <scheme val="none"/>
      </font>
      <numFmt numFmtId="30" formatCode="@"/>
    </odxf>
    <ndxf>
      <font>
        <sz val="9"/>
        <color theme="1"/>
        <name val="Arial"/>
        <scheme val="none"/>
      </font>
      <numFmt numFmtId="0" formatCode="General"/>
    </ndxf>
  </rcc>
  <rcc rId="42047" sId="11" numFmtId="19">
    <nc r="A91">
      <v>42797</v>
    </nc>
  </rcc>
  <rcv guid="{A4F024A0-B144-4722-804A-716CE18877E5}" action="delete"/>
  <rcv guid="{A4F024A0-B144-4722-804A-716CE18877E5}" action="add"/>
</revisions>
</file>

<file path=xl/revisions/revisionLog11312.xml><?xml version="1.0" encoding="utf-8"?>
<revisions xmlns="http://schemas.openxmlformats.org/spreadsheetml/2006/main" xmlns:r="http://schemas.openxmlformats.org/officeDocument/2006/relationships">
  <rcv guid="{5EBE4193-7345-4348-8FA0-5B4E92B2210A}" action="delete"/>
  <rcv guid="{5EBE4193-7345-4348-8FA0-5B4E92B2210A}" action="add"/>
</revisions>
</file>

<file path=xl/revisions/revisionLog11312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31211.xml><?xml version="1.0" encoding="utf-8"?>
<revisions xmlns="http://schemas.openxmlformats.org/spreadsheetml/2006/main" xmlns:r="http://schemas.openxmlformats.org/officeDocument/2006/relationships">
  <rfmt sheetId="11" sqref="C207" start="0" length="2147483647">
    <dxf>
      <font>
        <b/>
      </font>
    </dxf>
  </rfmt>
  <rfmt sheetId="11" sqref="C204" start="0" length="2147483647">
    <dxf>
      <font>
        <b/>
      </font>
    </dxf>
  </rfmt>
  <rcv guid="{A4F024A0-B144-4722-804A-716CE18877E5}" action="delete"/>
  <rcv guid="{A4F024A0-B144-4722-804A-716CE18877E5}" action="add"/>
</revisions>
</file>

<file path=xl/revisions/revisionLog11312111.xml><?xml version="1.0" encoding="utf-8"?>
<revisions xmlns="http://schemas.openxmlformats.org/spreadsheetml/2006/main" xmlns:r="http://schemas.openxmlformats.org/officeDocument/2006/relationships">
  <rfmt sheetId="11" sqref="C201">
    <dxf>
      <fill>
        <patternFill patternType="solid">
          <bgColor rgb="FFFFFF00"/>
        </patternFill>
      </fill>
    </dxf>
  </rfmt>
  <rfmt sheetId="11" sqref="C200">
    <dxf>
      <fill>
        <patternFill patternType="solid">
          <bgColor rgb="FFFFFF00"/>
        </patternFill>
      </fill>
    </dxf>
  </rfmt>
  <rfmt sheetId="11" sqref="C203">
    <dxf>
      <fill>
        <patternFill patternType="solid">
          <bgColor rgb="FFFFFF00"/>
        </patternFill>
      </fill>
    </dxf>
  </rfmt>
  <rcc rId="42809" sId="11">
    <oc r="C204" t="inlineStr">
      <is>
        <r>
          <t xml:space="preserve">Transferencia de nuestra cuenta corriente No. </t>
        </r>
        <r>
          <rPr>
            <b/>
            <sz val="9"/>
            <color indexed="64"/>
            <rFont val="Arial"/>
            <family val="2"/>
          </rPr>
          <t xml:space="preserve">240-006802-4 </t>
        </r>
        <r>
          <rPr>
            <sz val="9"/>
            <color indexed="64"/>
            <rFont val="Arial"/>
            <family val="2"/>
          </rPr>
          <t xml:space="preserve">del Banco del Reservas a la Cuenta Corriente No. </t>
        </r>
        <r>
          <rPr>
            <b/>
            <sz val="9"/>
            <color indexed="64"/>
            <rFont val="Arial"/>
            <family val="2"/>
          </rPr>
          <t xml:space="preserve">100-01-314-000223-0 </t>
        </r>
        <r>
          <rPr>
            <sz val="9"/>
            <color indexed="64"/>
            <rFont val="Arial"/>
            <family val="2"/>
          </rPr>
          <t xml:space="preserve">del mismo Banco a nombre del </t>
        </r>
        <r>
          <rPr>
            <b/>
            <sz val="9"/>
            <color indexed="64"/>
            <rFont val="Arial"/>
            <family val="2"/>
          </rPr>
          <t>Proyecto “Fortalecimiento de las Capacidades para la Exportación de Café y Cacao”</t>
        </r>
      </is>
    </oc>
    <nc r="C204" t="inlineStr">
      <is>
        <r>
          <t xml:space="preserve">Transferencia de nuestra cuenta corriente No. </t>
        </r>
        <r>
          <rPr>
            <b/>
            <sz val="9"/>
            <color rgb="FFFF0000"/>
            <rFont val="Arial"/>
            <family val="2"/>
          </rPr>
          <t xml:space="preserve">240-006802-4 </t>
        </r>
        <r>
          <rPr>
            <sz val="9"/>
            <color indexed="64"/>
            <rFont val="Arial"/>
            <family val="2"/>
          </rPr>
          <t>del Banco del Reservas a la Cuenta Corriente No.</t>
        </r>
        <r>
          <rPr>
            <sz val="9"/>
            <color rgb="FFFF0000"/>
            <rFont val="Arial"/>
            <family val="2"/>
          </rPr>
          <t xml:space="preserve"> </t>
        </r>
        <r>
          <rPr>
            <b/>
            <sz val="9"/>
            <color rgb="FFFF0000"/>
            <rFont val="Arial"/>
            <family val="2"/>
          </rPr>
          <t xml:space="preserve">100-01-314-000223-0 </t>
        </r>
        <r>
          <rPr>
            <sz val="9"/>
            <color indexed="64"/>
            <rFont val="Arial"/>
            <family val="2"/>
          </rPr>
          <t xml:space="preserve">del mismo Banco a nombre del </t>
        </r>
        <r>
          <rPr>
            <b/>
            <sz val="9"/>
            <color indexed="64"/>
            <rFont val="Arial"/>
            <family val="2"/>
          </rPr>
          <t>Proyecto “Fortalecimiento de las Capacidades para la Exportación de Café y Cacao”</t>
        </r>
      </is>
    </nc>
  </rcc>
  <rcv guid="{A4F024A0-B144-4722-804A-716CE18877E5}" action="delete"/>
  <rcv guid="{A4F024A0-B144-4722-804A-716CE18877E5}" action="add"/>
</revisions>
</file>

<file path=xl/revisions/revisionLog1131211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312111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3121111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313.xml><?xml version="1.0" encoding="utf-8"?>
<revisions xmlns="http://schemas.openxmlformats.org/spreadsheetml/2006/main" xmlns:r="http://schemas.openxmlformats.org/officeDocument/2006/relationships">
  <rfmt sheetId="11" sqref="E95:E97" start="0" length="2147483647">
    <dxf>
      <font>
        <b val="0"/>
      </font>
    </dxf>
  </rfmt>
  <rcv guid="{A4F024A0-B144-4722-804A-716CE18877E5}" action="delete"/>
  <rcv guid="{A4F024A0-B144-4722-804A-716CE18877E5}" action="add"/>
</revisions>
</file>

<file path=xl/revisions/revisionLog11314.xml><?xml version="1.0" encoding="utf-8"?>
<revisions xmlns="http://schemas.openxmlformats.org/spreadsheetml/2006/main" xmlns:r="http://schemas.openxmlformats.org/officeDocument/2006/relationships">
  <rcc rId="42402" sId="11">
    <oc r="C141" t="inlineStr">
      <is>
        <r>
          <t xml:space="preserve">ANAFRANC  DE LOS SANTOS ARIAS, Cédula de Identidad 001-1717387-2, </t>
        </r>
        <r>
          <rPr>
            <sz val="9"/>
            <color indexed="64"/>
            <rFont val="Arial"/>
            <family val="2"/>
          </rPr>
          <t>Auxiliar Administrativo I,</t>
        </r>
        <r>
          <rPr>
            <b/>
            <sz val="9"/>
            <color indexed="64"/>
            <rFont val="Arial"/>
            <family val="2"/>
          </rPr>
          <t xml:space="preserve"> </t>
        </r>
        <r>
          <rPr>
            <sz val="9"/>
            <color indexed="64"/>
            <rFont val="Arial"/>
            <family val="2"/>
          </rPr>
          <t>reposición de fondo de caja chica, del comprobante #6897 al #6934, en fecha del 13 de marzo hasta el 10 de abril del 2017</t>
        </r>
      </is>
    </oc>
    <nc r="C141" t="inlineStr">
      <is>
        <r>
          <t xml:space="preserve">ANAFRANC  DE LOS SANTOS ARIAS, </t>
        </r>
        <r>
          <rPr>
            <sz val="9"/>
            <color indexed="64"/>
            <rFont val="Arial"/>
            <family val="2"/>
          </rPr>
          <t>Auxiliar Administrativo I,</t>
        </r>
        <r>
          <rPr>
            <b/>
            <sz val="9"/>
            <color indexed="64"/>
            <rFont val="Arial"/>
            <family val="2"/>
          </rPr>
          <t xml:space="preserve"> </t>
        </r>
        <r>
          <rPr>
            <sz val="9"/>
            <color indexed="64"/>
            <rFont val="Arial"/>
            <family val="2"/>
          </rPr>
          <t>reposición de fondo de caja chica, del comprobante #6897 al #6934, en fecha del 13 de marzo hasta el 10 de abril del 2017</t>
        </r>
      </is>
    </nc>
  </rcc>
  <rcv guid="{A4F024A0-B144-4722-804A-716CE18877E5}" action="delete"/>
  <rcv guid="{A4F024A0-B144-4722-804A-716CE18877E5}" action="add"/>
</revisions>
</file>

<file path=xl/revisions/revisionLog1132.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321.xml><?xml version="1.0" encoding="utf-8"?>
<revisions xmlns="http://schemas.openxmlformats.org/spreadsheetml/2006/main" xmlns:r="http://schemas.openxmlformats.org/officeDocument/2006/relationships">
  <rfmt sheetId="11" sqref="C52" start="0" length="2147483647">
    <dxf>
      <font>
        <b/>
      </font>
    </dxf>
  </rfmt>
  <rfmt sheetId="11" sqref="D52" start="0" length="2147483647">
    <dxf>
      <font>
        <b/>
      </font>
    </dxf>
  </rfmt>
  <rfmt sheetId="11" sqref="D53" start="0" length="2147483647">
    <dxf>
      <font>
        <b/>
      </font>
    </dxf>
  </rfmt>
  <rcv guid="{A4F024A0-B144-4722-804A-716CE18877E5}" action="delete"/>
  <rcv guid="{A4F024A0-B144-4722-804A-716CE18877E5}" action="add"/>
</revisions>
</file>

<file path=xl/revisions/revisionLog113211.xml><?xml version="1.0" encoding="utf-8"?>
<revisions xmlns="http://schemas.openxmlformats.org/spreadsheetml/2006/main" xmlns:r="http://schemas.openxmlformats.org/officeDocument/2006/relationships">
  <rfmt sheetId="11" sqref="E59" start="0" length="2147483647">
    <dxf>
      <font>
        <color rgb="FFFF0000"/>
      </font>
    </dxf>
  </rfmt>
  <rfmt sheetId="11" sqref="E55" start="0" length="2147483647">
    <dxf>
      <font>
        <color rgb="FFFF0000"/>
      </font>
    </dxf>
  </rfmt>
  <rcv guid="{A4F024A0-B144-4722-804A-716CE18877E5}" action="delete"/>
  <rcv guid="{A4F024A0-B144-4722-804A-716CE18877E5}" action="add"/>
</revisions>
</file>

<file path=xl/revisions/revisionLog1132111.xml><?xml version="1.0" encoding="utf-8"?>
<revisions xmlns="http://schemas.openxmlformats.org/spreadsheetml/2006/main" xmlns:r="http://schemas.openxmlformats.org/officeDocument/2006/relationships">
  <rfmt sheetId="11" sqref="C69">
    <dxf>
      <fill>
        <patternFill>
          <bgColor rgb="FFFFFF00"/>
        </patternFill>
      </fill>
    </dxf>
  </rfmt>
  <rcc rId="41909" sId="11" numFmtId="19">
    <nc r="A69">
      <v>42788</v>
    </nc>
  </rcc>
  <rfmt sheetId="11" sqref="C69" start="0" length="0">
    <dxf>
      <font>
        <sz val="12"/>
        <color indexed="64"/>
        <name val="Verdana"/>
        <scheme val="none"/>
      </font>
      <fill>
        <patternFill patternType="none">
          <bgColor indexed="65"/>
        </patternFill>
      </fill>
      <alignment vertical="bottom" wrapText="0" readingOrder="0"/>
      <border outline="0">
        <left/>
        <right/>
        <top/>
        <bottom/>
      </border>
    </dxf>
  </rfmt>
  <rfmt sheetId="11" sqref="C69" start="0" length="0">
    <dxf>
      <font>
        <b/>
        <i/>
        <sz val="14"/>
        <color indexed="64"/>
        <name val="Times New Roman"/>
        <scheme val="none"/>
      </font>
    </dxf>
  </rfmt>
  <rcc rId="41910" sId="11" xfDxf="1" dxf="1">
    <nc r="C69" t="inlineStr">
      <is>
        <r>
          <t>COMPU-OFFICE DOMINICANA SRL.,</t>
        </r>
        <r>
          <rPr>
            <i/>
            <sz val="14"/>
            <color indexed="64"/>
            <rFont val="Times New Roman"/>
            <family val="1"/>
          </rPr>
          <t xml:space="preserve"> Por compra de Materiales de oficina, para ser utilizadas en la institucion, según cotizacion #11558 d/f 21/02/17 y documentación  anexa. </t>
        </r>
      </is>
    </nc>
    <ndxf>
      <font>
        <b/>
        <i/>
        <sz val="14"/>
        <name val="Times New Roman"/>
        <scheme val="none"/>
      </font>
      <alignment horizontal="justify" readingOrder="0"/>
    </ndxf>
  </rcc>
  <rfmt sheetId="11" sqref="C69">
    <dxf>
      <fill>
        <patternFill patternType="solid">
          <bgColor rgb="FFFFFF00"/>
        </patternFill>
      </fill>
    </dxf>
  </rfmt>
  <rfmt sheetId="11" sqref="C69" start="0" length="2147483647">
    <dxf>
      <font>
        <sz val="10"/>
      </font>
    </dxf>
  </rfmt>
  <rfmt sheetId="11" sqref="C69" start="0" length="2147483647">
    <dxf>
      <font>
        <name val="Arial"/>
        <scheme val="none"/>
      </font>
    </dxf>
  </rfmt>
  <rfmt sheetId="11" sqref="C69" start="0" length="2147483647">
    <dxf>
      <font>
        <i val="0"/>
      </font>
    </dxf>
  </rfmt>
  <rcc rId="41911" sId="11" numFmtId="34">
    <nc r="E69">
      <v>10223.11</v>
    </nc>
  </rcc>
</revisions>
</file>

<file path=xl/revisions/revisionLog11322.xml><?xml version="1.0" encoding="utf-8"?>
<revisions xmlns="http://schemas.openxmlformats.org/spreadsheetml/2006/main" xmlns:r="http://schemas.openxmlformats.org/officeDocument/2006/relationships">
  <rfmt sheetId="11" sqref="B57:B60" start="0" length="2147483647">
    <dxf>
      <font>
        <b val="0"/>
      </font>
    </dxf>
  </rfmt>
  <rfmt sheetId="11" sqref="B61:B66" start="0" length="2147483647">
    <dxf>
      <font>
        <b val="0"/>
      </font>
    </dxf>
  </rfmt>
  <rfmt sheetId="11" sqref="B67:B71" start="0" length="2147483647">
    <dxf>
      <font>
        <b val="0"/>
      </font>
    </dxf>
  </rfmt>
  <rcv guid="{A4F024A0-B144-4722-804A-716CE18877E5}" action="delete"/>
  <rcv guid="{A4F024A0-B144-4722-804A-716CE18877E5}" action="add"/>
</revisions>
</file>

<file path=xl/revisions/revisionLog11323.xml><?xml version="1.0" encoding="utf-8"?>
<revisions xmlns="http://schemas.openxmlformats.org/spreadsheetml/2006/main" xmlns:r="http://schemas.openxmlformats.org/officeDocument/2006/relationships">
  <rcc rId="42264" sId="11" numFmtId="19">
    <nc r="A114">
      <v>42822</v>
    </nc>
  </rcc>
  <rfmt sheetId="11" sqref="C114" start="0" length="0">
    <dxf>
      <font>
        <b val="0"/>
        <sz val="12"/>
        <color indexed="64"/>
        <name val="Verdana"/>
        <scheme val="none"/>
      </font>
      <fill>
        <patternFill patternType="none">
          <bgColor indexed="65"/>
        </patternFill>
      </fill>
      <alignment vertical="bottom" wrapText="0" readingOrder="0"/>
      <border outline="0">
        <left/>
        <right/>
        <top/>
        <bottom/>
      </border>
    </dxf>
  </rfmt>
  <rfmt sheetId="11" sqref="C114" start="0" length="0">
    <dxf>
      <font>
        <b/>
        <i/>
        <sz val="14"/>
        <color indexed="64"/>
        <name val="Times New Roman"/>
        <scheme val="none"/>
      </font>
    </dxf>
  </rfmt>
  <rcc rId="42265" sId="11" xfDxf="1" dxf="1">
    <nc r="C114" t="inlineStr">
      <is>
        <r>
          <t>ZOILA MERCEDES FERNANDEZ VASQUEZ.</t>
        </r>
        <r>
          <rPr>
            <i/>
            <sz val="14"/>
            <color indexed="64"/>
            <rFont val="Times New Roman"/>
            <family val="1"/>
          </rPr>
          <t xml:space="preserve"> Por servicios de preparación de refrigerios para veinticinco (25) personas, para la Charla sobre La Ley 41-08, a realizarse en el Salón de Reuniones de Nuestra Institución, en fecha 28 de marzo 2017, s/c #120 d/f 06/03/17, factura #154 d/f 28/03/17 y documentación  anexa. </t>
        </r>
      </is>
    </nc>
    <ndxf>
      <font>
        <b/>
        <i/>
        <sz val="14"/>
        <name val="Times New Roman"/>
        <scheme val="none"/>
      </font>
      <alignment horizontal="justify" readingOrder="0"/>
    </ndxf>
  </rcc>
  <rfmt sheetId="11" sqref="C114">
    <dxf>
      <fill>
        <patternFill patternType="solid">
          <bgColor rgb="FFFFFF00"/>
        </patternFill>
      </fill>
    </dxf>
  </rfmt>
  <rfmt sheetId="11" sqref="C114" start="0" length="2147483647">
    <dxf>
      <font>
        <sz val="10"/>
      </font>
    </dxf>
  </rfmt>
  <rfmt sheetId="11" sqref="C114" start="0" length="2147483647">
    <dxf>
      <font>
        <i val="0"/>
      </font>
    </dxf>
  </rfmt>
  <rfmt sheetId="11" sqref="C114" start="0" length="2147483647">
    <dxf>
      <font>
        <name val="Arial"/>
        <scheme val="none"/>
      </font>
    </dxf>
  </rfmt>
  <rcc rId="42266" sId="11">
    <nc r="B114">
      <v>14658</v>
    </nc>
  </rcc>
  <rfmt sheetId="11" sqref="C112:C115">
    <dxf>
      <border>
        <left style="thin">
          <color indexed="64"/>
        </left>
        <right style="thin">
          <color indexed="64"/>
        </right>
        <vertical style="thin">
          <color indexed="64"/>
        </vertical>
      </border>
    </dxf>
  </rfmt>
  <rcv guid="{5EBE4193-7345-4348-8FA0-5B4E92B2210A}" action="delete"/>
  <rcv guid="{5EBE4193-7345-4348-8FA0-5B4E92B2210A}" action="add"/>
</revisions>
</file>

<file path=xl/revisions/revisionLog1133.xml><?xml version="1.0" encoding="utf-8"?>
<revisions xmlns="http://schemas.openxmlformats.org/spreadsheetml/2006/main" xmlns:r="http://schemas.openxmlformats.org/officeDocument/2006/relationships">
  <rfmt sheetId="11" sqref="C191">
    <dxf>
      <fill>
        <patternFill patternType="solid">
          <bgColor rgb="FFFFFF00"/>
        </patternFill>
      </fill>
    </dxf>
  </rfmt>
  <rcv guid="{A4F024A0-B144-4722-804A-716CE18877E5}" action="delete"/>
  <rcv guid="{A4F024A0-B144-4722-804A-716CE18877E5}" action="add"/>
</revisions>
</file>

<file path=xl/revisions/revisionLog1133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3311.xml><?xml version="1.0" encoding="utf-8"?>
<revisions xmlns="http://schemas.openxmlformats.org/spreadsheetml/2006/main" xmlns:r="http://schemas.openxmlformats.org/officeDocument/2006/relationships">
  <rfmt sheetId="11" sqref="E50" start="0" length="2147483647">
    <dxf>
      <font>
        <b/>
      </font>
    </dxf>
  </rfmt>
  <rfmt sheetId="11" sqref="E67" start="0" length="2147483647">
    <dxf>
      <font>
        <b val="0"/>
      </font>
    </dxf>
  </rfmt>
  <rfmt sheetId="11" sqref="E70:E71" start="0" length="2147483647">
    <dxf>
      <font>
        <b val="0"/>
      </font>
    </dxf>
  </rfmt>
  <rcv guid="{A4F024A0-B144-4722-804A-716CE18877E5}" action="delete"/>
  <rcv guid="{A4F024A0-B144-4722-804A-716CE18877E5}" action="add"/>
</revisions>
</file>

<file path=xl/revisions/revisionLog11332.xml><?xml version="1.0" encoding="utf-8"?>
<revisions xmlns="http://schemas.openxmlformats.org/spreadsheetml/2006/main" xmlns:r="http://schemas.openxmlformats.org/officeDocument/2006/relationships">
  <rcc rId="42258" sId="11" odxf="1" dxf="1">
    <nc r="C113" t="inlineStr">
      <is>
        <r>
          <t>FUNDACION EDUCATIVA ORIENTAL, INC. 3er</t>
        </r>
        <r>
          <rPr>
            <sz val="9"/>
            <color indexed="64"/>
            <rFont val="Arial"/>
            <family val="2"/>
          </rPr>
          <t xml:space="preserve">. pago correspondiente  al Cuatrimestre Mayo-Agosto 2017, para cubrir estudios en la carrera de Licenciatura de Contabilidad  a la empleada Anafranc De Los Santos Arias, cédula de identidad 001-1717387-2, Auxiliar Administrativo de nuestra institución, según factura #109 d/f 23/03/16 y documentación anexa. </t>
        </r>
      </is>
    </nc>
    <odxf>
      <fill>
        <patternFill>
          <bgColor theme="0"/>
        </patternFill>
      </fill>
      <border outline="0">
        <left style="thin">
          <color indexed="64"/>
        </left>
        <right style="thin">
          <color indexed="64"/>
        </right>
        <top style="thin">
          <color indexed="64"/>
        </top>
        <bottom style="thin">
          <color indexed="64"/>
        </bottom>
      </border>
    </odxf>
    <ndxf>
      <fill>
        <patternFill>
          <bgColor rgb="FFFFFF00"/>
        </patternFill>
      </fill>
      <border outline="0">
        <left/>
        <right/>
        <top/>
        <bottom/>
      </border>
    </ndxf>
  </rcc>
  <rcc rId="42259" sId="11" numFmtId="19">
    <nc r="A113">
      <v>42821</v>
    </nc>
  </rcc>
  <rcc rId="42260" sId="11" numFmtId="34">
    <nc r="E113">
      <v>13250</v>
    </nc>
  </rcc>
  <rcc rId="42261" sId="11" numFmtId="34">
    <oc r="E111">
      <v>13250</v>
    </oc>
    <nc r="E111">
      <v>0.01</v>
    </nc>
  </rcc>
  <rfmt sheetId="11" sqref="E111" start="0" length="2147483647">
    <dxf>
      <font>
        <color rgb="FFFF0000"/>
      </font>
    </dxf>
  </rfmt>
  <rfmt sheetId="11" sqref="E111" start="0" length="2147483647">
    <dxf>
      <font>
        <b/>
      </font>
    </dxf>
  </rfmt>
  <rcc rId="42262" sId="11">
    <oc r="C111" t="inlineStr">
      <is>
        <r>
          <t>FUNDACION EDUCATIVA ORIENTAL, INC. 3er</t>
        </r>
        <r>
          <rPr>
            <sz val="9"/>
            <color indexed="64"/>
            <rFont val="Arial"/>
            <family val="2"/>
          </rPr>
          <t xml:space="preserve">. pago correspondiente  al Cuatrimestre Mayo-Agosto 2017, para cubrir estudios en la carrera de Licenciatura de Contabilidad  a la empleada Anafranc De Los Santos Arias, cédula de identidad 001-1717387-2, Auxiliar Administrativo de nuestra institución, según factura #109 d/f 23/03/16 y documentación anexa. </t>
        </r>
      </is>
    </oc>
    <nc r="C111" t="inlineStr">
      <is>
        <t>NULO</t>
      </is>
    </nc>
  </rcc>
  <rfmt sheetId="11" sqref="C111">
    <dxf>
      <fill>
        <patternFill>
          <bgColor theme="0"/>
        </patternFill>
      </fill>
    </dxf>
  </rfmt>
  <rcv guid="{A4F024A0-B144-4722-804A-716CE18877E5}" action="delete"/>
  <rcv guid="{A4F024A0-B144-4722-804A-716CE18877E5}" action="add"/>
</revisions>
</file>

<file path=xl/revisions/revisionLog113321.xml><?xml version="1.0" encoding="utf-8"?>
<revisions xmlns="http://schemas.openxmlformats.org/spreadsheetml/2006/main" xmlns:r="http://schemas.openxmlformats.org/officeDocument/2006/relationships">
  <rfmt sheetId="11" sqref="C84">
    <dxf>
      <fill>
        <patternFill patternType="solid">
          <bgColor rgb="FFFFFF00"/>
        </patternFill>
      </fill>
    </dxf>
  </rfmt>
  <rcv guid="{A4F024A0-B144-4722-804A-716CE18877E5}" action="delete"/>
  <rcv guid="{A4F024A0-B144-4722-804A-716CE18877E5}" action="add"/>
</revisions>
</file>

<file path=xl/revisions/revisionLog1134.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341.xml><?xml version="1.0" encoding="utf-8"?>
<revisions xmlns="http://schemas.openxmlformats.org/spreadsheetml/2006/main" xmlns:r="http://schemas.openxmlformats.org/officeDocument/2006/relationships">
  <rfmt sheetId="11" sqref="C107" start="0" length="0">
    <dxf>
      <font>
        <sz val="12"/>
        <color indexed="64"/>
        <name val="Verdana"/>
        <scheme val="none"/>
      </font>
      <fill>
        <patternFill patternType="none">
          <bgColor indexed="65"/>
        </patternFill>
      </fill>
      <alignment horizontal="general" vertical="bottom" wrapText="0" readingOrder="0"/>
      <border outline="0">
        <left/>
        <right/>
        <top/>
        <bottom/>
      </border>
    </dxf>
  </rfmt>
  <rfmt sheetId="11" sqref="C107" start="0" length="0">
    <dxf>
      <font>
        <b/>
        <i/>
        <sz val="14"/>
        <color indexed="64"/>
        <name val="Times New Roman"/>
        <scheme val="none"/>
      </font>
    </dxf>
  </rfmt>
  <rcc rId="42182" sId="11" xfDxf="1" dxf="1">
    <nc r="C107" t="inlineStr">
      <is>
        <r>
          <t xml:space="preserve">GRUPO ALBAH SUPLIDORES INSTITUCIONALES, SRL. </t>
        </r>
        <r>
          <rPr>
            <i/>
            <sz val="14"/>
            <color indexed="64"/>
            <rFont val="Times New Roman"/>
            <family val="1"/>
          </rPr>
          <t>Por la compra de suministros de cocina (café, azucar, te, etc.), para ser utilizado en Nuestra Institucion, según cotizacion No. 0072 d/f 08/03/17 y s/factura No. 13 d/f 16/03/17</t>
        </r>
        <r>
          <rPr>
            <b/>
            <i/>
            <sz val="14"/>
            <color indexed="64"/>
            <rFont val="Times New Roman"/>
            <family val="1"/>
          </rPr>
          <t xml:space="preserve"> </t>
        </r>
        <r>
          <rPr>
            <i/>
            <sz val="14"/>
            <color indexed="64"/>
            <rFont val="Times New Roman"/>
            <family val="1"/>
          </rPr>
          <t>y documentación anexas.</t>
        </r>
        <r>
          <rPr>
            <b/>
            <i/>
            <sz val="14"/>
            <color indexed="64"/>
            <rFont val="Times New Roman"/>
            <family val="1"/>
          </rPr>
          <t xml:space="preserve"> </t>
        </r>
      </is>
    </nc>
    <ndxf>
      <font>
        <b/>
        <i/>
        <sz val="14"/>
        <name val="Times New Roman"/>
        <scheme val="none"/>
      </font>
      <alignment horizontal="justify" readingOrder="0"/>
    </ndxf>
  </rcc>
  <rfmt sheetId="11" sqref="C107" start="0" length="2147483647">
    <dxf>
      <font>
        <sz val="10"/>
      </font>
    </dxf>
  </rfmt>
  <rfmt sheetId="11" sqref="C107" start="0" length="2147483647">
    <dxf>
      <font>
        <i val="0"/>
      </font>
    </dxf>
  </rfmt>
  <rfmt sheetId="11" sqref="C107" start="0" length="2147483647">
    <dxf>
      <font>
        <b val="0"/>
      </font>
    </dxf>
  </rfmt>
  <rfmt sheetId="11" sqref="C107" start="0" length="2147483647">
    <dxf>
      <font>
        <name val="Arial"/>
        <scheme val="none"/>
      </font>
    </dxf>
  </rfmt>
  <rcc rId="42183" sId="11" numFmtId="19">
    <nc r="A107">
      <v>42811</v>
    </nc>
  </rcc>
  <rcc rId="42184" sId="11">
    <nc r="B107">
      <v>14651</v>
    </nc>
  </rcc>
  <rfmt sheetId="11" sqref="C105:C108">
    <dxf>
      <border>
        <left style="thin">
          <color indexed="64"/>
        </left>
        <right style="thin">
          <color indexed="64"/>
        </right>
        <vertical style="thin">
          <color indexed="64"/>
        </vertical>
      </border>
    </dxf>
  </rfmt>
  <rcv guid="{5EBE4193-7345-4348-8FA0-5B4E92B2210A}" action="delete"/>
  <rcv guid="{5EBE4193-7345-4348-8FA0-5B4E92B2210A}" action="add"/>
</revisions>
</file>

<file path=xl/revisions/revisionLog1135.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36.xml><?xml version="1.0" encoding="utf-8"?>
<revisions xmlns="http://schemas.openxmlformats.org/spreadsheetml/2006/main" xmlns:r="http://schemas.openxmlformats.org/officeDocument/2006/relationships">
  <rcc rId="42339" sId="11" numFmtId="19">
    <nc r="A131">
      <v>42828</v>
    </nc>
  </rcc>
  <rcv guid="{5EBE4193-7345-4348-8FA0-5B4E92B2210A}" action="delete"/>
  <rcv guid="{5EBE4193-7345-4348-8FA0-5B4E92B2210A}" action="add"/>
</revisions>
</file>

<file path=xl/revisions/revisionLog1137.xml><?xml version="1.0" encoding="utf-8"?>
<revisions xmlns="http://schemas.openxmlformats.org/spreadsheetml/2006/main" xmlns:r="http://schemas.openxmlformats.org/officeDocument/2006/relationships">
  <rrc rId="42477" sId="11" ref="A78:XFD78" action="deleteRow">
    <undo index="0" exp="ref" v="1" dr="F78" r="F79" sId="11"/>
    <rfmt sheetId="11" xfDxf="1" sqref="A78:XFD78" start="0" length="0"/>
    <rfmt sheetId="11" sqref="A78" start="0" length="0">
      <dxf>
        <font>
          <sz val="9"/>
          <color indexed="64"/>
          <name val="Arial"/>
          <scheme val="none"/>
        </font>
        <numFmt numFmtId="19" formatCode="dd/mm/yyyy"/>
        <border outline="0">
          <left style="thin">
            <color indexed="64"/>
          </left>
          <right style="thin">
            <color indexed="64"/>
          </right>
          <top style="thin">
            <color indexed="64"/>
          </top>
          <bottom style="thin">
            <color indexed="64"/>
          </bottom>
        </border>
      </dxf>
    </rfmt>
    <rfmt sheetId="11" sqref="B78" start="0" length="0">
      <dxf>
        <font>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dxf>
    </rfmt>
    <rfmt sheetId="11" sqref="C78" start="0" length="0">
      <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D78" start="0" length="0">
      <dxf>
        <font>
          <sz val="9"/>
          <color indexed="64"/>
          <name val="Arial"/>
          <scheme val="none"/>
        </font>
        <numFmt numFmtId="167" formatCode="_-* #,##0.00\ _p_t_a_-;\-* #,##0.00\ _p_t_a_-;_-* &quot;-&quot;??\ _p_t_a_-;_-@_-"/>
        <border outline="0">
          <left style="thin">
            <color indexed="64"/>
          </left>
          <right style="thin">
            <color indexed="64"/>
          </right>
          <top style="thin">
            <color indexed="64"/>
          </top>
          <bottom style="thin">
            <color indexed="64"/>
          </bottom>
        </border>
      </dxf>
    </rfmt>
    <rfmt sheetId="11" s="1" sqref="E78" start="0" length="0">
      <dxf>
        <font>
          <b/>
          <sz val="9"/>
          <color rgb="FFFF0000"/>
          <name val="Arial"/>
          <scheme val="none"/>
        </font>
        <numFmt numFmtId="167" formatCode="_-* #,##0.00\ _p_t_a_-;\-* #,##0.00\ _p_t_a_-;_-* &quot;-&quot;??\ _p_t_a_-;_-@_-"/>
        <alignment horizontal="center" readingOrder="0"/>
        <border outline="0">
          <left style="thin">
            <color indexed="64"/>
          </left>
          <right style="thin">
            <color indexed="64"/>
          </right>
          <top style="thin">
            <color indexed="64"/>
          </top>
          <bottom style="thin">
            <color indexed="64"/>
          </bottom>
        </border>
      </dxf>
    </rfmt>
    <rfmt sheetId="11" s="1" sqref="F78" start="0" length="0">
      <dxf>
        <font>
          <b/>
          <sz val="9"/>
          <color indexed="64"/>
          <name val="Arial"/>
          <scheme val="none"/>
        </font>
        <numFmt numFmtId="167" formatCode="_-* #,##0.00\ _p_t_a_-;\-* #,##0.00\ _p_t_a_-;_-* &quot;-&quot;??\ _p_t_a_-;_-@_-"/>
        <alignment horizontal="center" readingOrder="0"/>
        <border outline="0">
          <left style="thin">
            <color indexed="64"/>
          </left>
          <right style="thin">
            <color indexed="64"/>
          </right>
          <bottom style="thin">
            <color indexed="64"/>
          </bottom>
        </border>
      </dxf>
    </rfmt>
    <rfmt sheetId="11" sqref="G78" start="0" length="0">
      <dxf>
        <font>
          <sz val="9"/>
          <color indexed="64"/>
          <name val="Verdana"/>
          <scheme val="none"/>
        </font>
        <fill>
          <patternFill patternType="solid">
            <bgColor theme="0"/>
          </patternFill>
        </fill>
      </dxf>
    </rfmt>
    <rfmt sheetId="11" sqref="H78" start="0" length="0">
      <dxf>
        <fill>
          <patternFill patternType="solid">
            <bgColor theme="0"/>
          </patternFill>
        </fill>
      </dxf>
    </rfmt>
  </rrc>
  <rcc rId="42478" sId="11">
    <oc r="F78">
      <f>#REF!+D78-E78</f>
    </oc>
    <nc r="F78"/>
  </rcc>
  <rrc rId="42479" sId="11" ref="A79:XFD79" action="insertRow"/>
  <rrc rId="42480" sId="11" ref="A79:XFD79" action="insertRow"/>
  <rcc rId="42481" sId="11">
    <oc r="E75">
      <f>SUM(E41:E74)</f>
    </oc>
    <nc r="E75"/>
  </rcc>
  <rcc rId="42482" sId="11">
    <oc r="E77">
      <f>E450.01</f>
    </oc>
    <nc r="E77">
      <f>E45+E41+E46+E48+E51+E52+E53+E54+E55+E56+E57+E58+E59+E60+E61+E62+E63+E64+E65+E66+E67+E69+E70+E71+E72+E73</f>
    </nc>
  </rcc>
  <rcv guid="{A4F024A0-B144-4722-804A-716CE18877E5}" action="delete"/>
  <rcv guid="{A4F024A0-B144-4722-804A-716CE18877E5}" action="add"/>
</revisions>
</file>

<file path=xl/revisions/revisionLog114.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4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411.xml><?xml version="1.0" encoding="utf-8"?>
<revisions xmlns="http://schemas.openxmlformats.org/spreadsheetml/2006/main" xmlns:r="http://schemas.openxmlformats.org/officeDocument/2006/relationships">
  <rfmt sheetId="11" sqref="C62:C69">
    <dxf>
      <border>
        <left style="thin">
          <color indexed="64"/>
        </left>
        <right style="thin">
          <color indexed="64"/>
        </right>
        <vertical style="thin">
          <color indexed="64"/>
        </vertical>
      </border>
    </dxf>
  </rfmt>
  <rcv guid="{5EBE4193-7345-4348-8FA0-5B4E92B2210A}" action="delete"/>
  <rcv guid="{5EBE4193-7345-4348-8FA0-5B4E92B2210A}" action="add"/>
</revisions>
</file>

<file path=xl/revisions/revisionLog114111.xml><?xml version="1.0" encoding="utf-8"?>
<revisions xmlns="http://schemas.openxmlformats.org/spreadsheetml/2006/main" xmlns:r="http://schemas.openxmlformats.org/officeDocument/2006/relationships">
  <rcc rId="41815" sId="11">
    <nc r="B57">
      <v>14612</v>
    </nc>
  </rcc>
  <rcc rId="41816" sId="11">
    <nc r="B58">
      <v>14613</v>
    </nc>
  </rcc>
  <rfmt sheetId="11" sqref="C58" start="0" length="0">
    <dxf>
      <font>
        <sz val="12"/>
        <color indexed="64"/>
        <name val="Verdana"/>
        <scheme val="none"/>
      </font>
      <fill>
        <patternFill patternType="none">
          <bgColor indexed="65"/>
        </patternFill>
      </fill>
      <alignment vertical="bottom" wrapText="0" readingOrder="0"/>
      <border outline="0">
        <left/>
        <right/>
        <top/>
        <bottom/>
      </border>
    </dxf>
  </rfmt>
  <rfmt sheetId="11" sqref="C58" start="0" length="0">
    <dxf>
      <font>
        <b/>
        <i/>
        <sz val="14"/>
        <color indexed="64"/>
        <name val="Times New Roman"/>
        <scheme val="none"/>
      </font>
    </dxf>
  </rfmt>
  <rcc rId="41817" sId="11" xfDxf="1" dxf="1">
    <nc r="C58" t="inlineStr">
      <is>
        <r>
          <t>COLECTOR DE IMPUESTOS INTERNOS</t>
        </r>
        <r>
          <rPr>
            <i/>
            <sz val="14"/>
            <color indexed="64"/>
            <rFont val="Times New Roman"/>
            <family val="1"/>
          </rPr>
          <t>. Pago retencion de 30% y 18% del ITBIS, correspondiente al mes de enero/17.</t>
        </r>
      </is>
    </nc>
    <ndxf>
      <font>
        <b/>
        <i/>
        <sz val="14"/>
        <name val="Times New Roman"/>
        <scheme val="none"/>
      </font>
      <alignment horizontal="justify" readingOrder="0"/>
    </ndxf>
  </rcc>
  <rfmt sheetId="11" sqref="C58" start="0" length="2147483647">
    <dxf>
      <font>
        <sz val="10"/>
      </font>
    </dxf>
  </rfmt>
  <rfmt sheetId="11" sqref="C58" start="0" length="2147483647">
    <dxf>
      <font>
        <name val="Arial"/>
        <scheme val="none"/>
      </font>
    </dxf>
  </rfmt>
  <rfmt sheetId="11" sqref="C58" start="0" length="2147483647">
    <dxf>
      <font>
        <i val="0"/>
      </font>
    </dxf>
  </rfmt>
  <rcc rId="41818" sId="11" numFmtId="34">
    <nc r="E58">
      <v>6492.26</v>
    </nc>
  </rcc>
  <rfmt sheetId="11" sqref="E58" start="0" length="2147483647">
    <dxf>
      <font>
        <b val="0"/>
      </font>
    </dxf>
  </rfmt>
  <rcc rId="41819" sId="11" numFmtId="19">
    <nc r="A58">
      <v>42779</v>
    </nc>
  </rcc>
  <rcc rId="41820" sId="11" numFmtId="19">
    <nc r="A57">
      <v>42779</v>
    </nc>
  </rcc>
  <rfmt sheetId="11" sqref="C59" start="0" length="0">
    <dxf>
      <font>
        <sz val="12"/>
        <color indexed="64"/>
        <name val="Verdana"/>
        <scheme val="none"/>
      </font>
      <fill>
        <patternFill patternType="none">
          <bgColor indexed="65"/>
        </patternFill>
      </fill>
      <alignment vertical="bottom" wrapText="0" readingOrder="0"/>
      <border outline="0">
        <left/>
        <right/>
        <top/>
        <bottom/>
      </border>
    </dxf>
  </rfmt>
  <rfmt sheetId="11" sqref="C59" start="0" length="0">
    <dxf>
      <font>
        <b/>
        <i/>
        <sz val="14"/>
        <color indexed="64"/>
        <name val="Times New Roman"/>
        <scheme val="none"/>
      </font>
    </dxf>
  </rfmt>
  <rcc rId="41821" sId="11" xfDxf="1" dxf="1">
    <nc r="C59" t="inlineStr">
      <is>
        <r>
          <t>ASOCIACION  DOMINICANA DE INGENIEROS AGRONOMOS (ADIA)</t>
        </r>
        <r>
          <rPr>
            <i/>
            <sz val="14"/>
            <color indexed="64"/>
            <rFont val="Times New Roman"/>
            <family val="1"/>
          </rPr>
          <t xml:space="preserve">. Para la publicacion del boletin </t>
        </r>
        <r>
          <rPr>
            <b/>
            <i/>
            <sz val="14"/>
            <color indexed="64"/>
            <rFont val="Times New Roman"/>
            <family val="1"/>
          </rPr>
          <t xml:space="preserve">“Correo de la Adia”, </t>
        </r>
        <r>
          <rPr>
            <i/>
            <sz val="14"/>
            <color indexed="64"/>
            <rFont val="Times New Roman"/>
            <family val="1"/>
          </rPr>
          <t>según solicitud y documentacion anexa.</t>
        </r>
      </is>
    </nc>
    <ndxf>
      <font>
        <b/>
        <i/>
        <sz val="14"/>
        <name val="Times New Roman"/>
        <scheme val="none"/>
      </font>
    </ndxf>
  </rcc>
  <rfmt sheetId="11" sqref="C59">
    <dxf>
      <alignment wrapText="1" readingOrder="0"/>
    </dxf>
  </rfmt>
  <rfmt sheetId="11" sqref="C59" start="0" length="2147483647">
    <dxf>
      <font>
        <name val="Arial"/>
        <scheme val="none"/>
      </font>
    </dxf>
  </rfmt>
  <rfmt sheetId="11" sqref="C59" start="0" length="2147483647">
    <dxf>
      <font>
        <i val="0"/>
      </font>
    </dxf>
  </rfmt>
  <rfmt sheetId="11" sqref="C59" start="0" length="2147483647">
    <dxf>
      <font>
        <sz val="10"/>
      </font>
    </dxf>
  </rfmt>
  <rfmt sheetId="11" sqref="C56:C60">
    <dxf>
      <border>
        <left style="thin">
          <color indexed="64"/>
        </left>
        <right style="thin">
          <color indexed="64"/>
        </right>
        <vertical style="thin">
          <color indexed="64"/>
        </vertical>
      </border>
    </dxf>
  </rfmt>
  <rcc rId="41822" sId="11">
    <nc r="B59">
      <v>14614</v>
    </nc>
  </rcc>
  <rcc rId="41823" sId="11" numFmtId="19">
    <nc r="A59">
      <v>42779</v>
    </nc>
  </rcc>
  <rcc rId="41824" sId="11" numFmtId="19">
    <nc r="A60">
      <v>42779</v>
    </nc>
  </rcc>
  <rcc rId="41825" sId="11" numFmtId="19">
    <nc r="A61">
      <v>42779</v>
    </nc>
  </rcc>
  <rcc rId="41826" sId="11">
    <nc r="B60">
      <v>14615</v>
    </nc>
  </rcc>
  <rcc rId="41827" sId="11">
    <nc r="B61">
      <v>14616</v>
    </nc>
  </rcc>
  <rcc rId="41828" sId="11" numFmtId="34">
    <nc r="E59">
      <v>5000</v>
    </nc>
  </rcc>
  <rcc rId="41829" sId="11">
    <nc r="F59">
      <f>F58+D59-E59</f>
    </nc>
  </rcc>
  <rcc rId="41830" sId="11">
    <nc r="F60">
      <f>F59+D60-E60</f>
    </nc>
  </rcc>
  <rcc rId="41831" sId="11">
    <nc r="F61">
      <f>F60+D61-E61</f>
    </nc>
  </rcc>
  <rcc rId="41832" sId="11" numFmtId="34">
    <nc r="E60">
      <v>15257</v>
    </nc>
  </rcc>
  <rfmt sheetId="11" sqref="C60" start="0" length="0">
    <dxf>
      <font>
        <sz val="12"/>
        <color indexed="64"/>
        <name val="Verdana"/>
        <scheme val="none"/>
      </font>
      <fill>
        <patternFill patternType="none">
          <bgColor indexed="65"/>
        </patternFill>
      </fill>
      <alignment vertical="bottom" wrapText="0" readingOrder="0"/>
      <border outline="0">
        <left/>
        <right/>
        <top/>
        <bottom/>
      </border>
    </dxf>
  </rfmt>
  <rfmt sheetId="11" sqref="C60" start="0" length="0">
    <dxf>
      <font>
        <b/>
        <i/>
        <sz val="14"/>
        <color indexed="64"/>
        <name val="Times New Roman"/>
        <scheme val="none"/>
      </font>
    </dxf>
  </rfmt>
  <rcc rId="41833" sId="11" xfDxf="1" dxf="1">
    <nc r="C60" t="inlineStr">
      <is>
        <r>
          <t>JOSE DE LOS ANGELES CEPEDA UREÑA, portador cédula No. 001-0913409-8</t>
        </r>
        <r>
          <rPr>
            <i/>
            <sz val="14"/>
            <color indexed="64"/>
            <rFont val="Times New Roman"/>
            <family val="1"/>
          </rPr>
          <t xml:space="preserve">, </t>
        </r>
        <r>
          <rPr>
            <b/>
            <i/>
            <sz val="14"/>
            <color indexed="64"/>
            <rFont val="Times New Roman"/>
            <family val="1"/>
          </rPr>
          <t>Enc</t>
        </r>
        <r>
          <rPr>
            <i/>
            <sz val="14"/>
            <color indexed="64"/>
            <rFont val="Times New Roman"/>
            <family val="1"/>
          </rPr>
          <t xml:space="preserve">.  </t>
        </r>
        <r>
          <rPr>
            <b/>
            <i/>
            <sz val="14"/>
            <color indexed="64"/>
            <rFont val="Times New Roman"/>
            <family val="1"/>
          </rPr>
          <t xml:space="preserve">Depto. Acceso a las Ciencias Modernas, </t>
        </r>
        <r>
          <rPr>
            <i/>
            <sz val="14"/>
            <color indexed="64"/>
            <rFont val="Times New Roman"/>
            <family val="1"/>
          </rPr>
          <t xml:space="preserve">para cubrir apoyo logístico para gastos de refrigerio en la realización de la charla sobre actualizacion del Arroz para técnicos y agricultores </t>
        </r>
        <r>
          <rPr>
            <b/>
            <i/>
            <sz val="14"/>
            <color indexed="64"/>
            <rFont val="Times New Roman"/>
            <family val="1"/>
          </rPr>
          <t>“Manejo Agronómico y Plagas y enfermedades”,</t>
        </r>
        <r>
          <rPr>
            <i/>
            <sz val="14"/>
            <color indexed="64"/>
            <rFont val="Times New Roman"/>
            <family val="1"/>
          </rPr>
          <t xml:space="preserve">  a realizarse en fecha 247 de febrero/17, en Villa Vasquez, Prov. de Montecristi,  según solicitud, presupuesto y documentación. Cheque sujeto a liquidación con documentos en original. </t>
        </r>
      </is>
    </nc>
    <ndxf>
      <font>
        <b/>
        <i/>
        <sz val="14"/>
        <name val="Times New Roman"/>
        <scheme val="none"/>
      </font>
      <alignment horizontal="justify" readingOrder="0"/>
    </ndxf>
  </rcc>
  <rfmt sheetId="11" sqref="C60" start="0" length="2147483647">
    <dxf>
      <font>
        <sz val="10"/>
      </font>
    </dxf>
  </rfmt>
  <rfmt sheetId="11" sqref="C60" start="0" length="2147483647">
    <dxf>
      <font>
        <name val="Arial"/>
        <scheme val="none"/>
      </font>
    </dxf>
  </rfmt>
  <rfmt sheetId="11" sqref="C60" start="0" length="2147483647">
    <dxf>
      <font>
        <i val="0"/>
      </font>
    </dxf>
  </rfmt>
  <rfmt sheetId="11" sqref="C61" start="0" length="0">
    <dxf>
      <font>
        <sz val="12"/>
        <color indexed="64"/>
        <name val="Verdana"/>
        <scheme val="none"/>
      </font>
      <fill>
        <patternFill patternType="none">
          <bgColor indexed="65"/>
        </patternFill>
      </fill>
      <alignment vertical="bottom" wrapText="0" readingOrder="0"/>
      <border outline="0">
        <left/>
        <right/>
        <top/>
        <bottom/>
      </border>
    </dxf>
  </rfmt>
  <rfmt sheetId="11" sqref="C61" start="0" length="0">
    <dxf>
      <font>
        <b/>
        <i/>
        <sz val="14"/>
        <color indexed="64"/>
        <name val="Times New Roman"/>
        <scheme val="none"/>
      </font>
    </dxf>
  </rfmt>
  <rcc rId="41834" sId="11" xfDxf="1" dxf="1">
    <nc r="C61" t="inlineStr">
      <is>
        <r>
          <t xml:space="preserve">SEGUROS UNIVERSAL. </t>
        </r>
        <r>
          <rPr>
            <i/>
            <sz val="14"/>
            <color indexed="64"/>
            <rFont val="Times New Roman"/>
            <family val="1"/>
          </rPr>
          <t>Pago 30% de la factura No.226693 d/f  23/09/16 como aporte del CONIAF a la póliza de seguro AU-184448 del vehículo marca Nissan modelo Frontier, año 2006, placa No. L200086, chasis 1JHCJU22Z0070187,durante el periodo del 13/11/16 al 13/11/17, propiedad de Cesar Augusto Montero Ramírez, Encargado Depto. Producción Animal de nuestra institución, según solicitud y documentos anexos.</t>
        </r>
      </is>
    </nc>
    <ndxf>
      <font>
        <b/>
        <i/>
        <sz val="14"/>
        <name val="Times New Roman"/>
        <scheme val="none"/>
      </font>
      <alignment horizontal="justify" readingOrder="0"/>
    </ndxf>
  </rcc>
  <rfmt sheetId="11" sqref="C61" start="0" length="2147483647">
    <dxf>
      <font>
        <i val="0"/>
      </font>
    </dxf>
  </rfmt>
  <rfmt sheetId="11" sqref="C61" start="0" length="2147483647">
    <dxf>
      <font>
        <sz val="10"/>
      </font>
    </dxf>
  </rfmt>
  <rfmt sheetId="11" sqref="C61" start="0" length="2147483647">
    <dxf>
      <font>
        <name val="Arial"/>
        <scheme val="none"/>
      </font>
    </dxf>
  </rfmt>
  <rfmt sheetId="11" sqref="C61">
    <dxf>
      <fill>
        <patternFill patternType="solid">
          <bgColor rgb="FFFFFF00"/>
        </patternFill>
      </fill>
    </dxf>
  </rfmt>
  <rfmt sheetId="11" sqref="C57:C62">
    <dxf>
      <border>
        <left style="thin">
          <color indexed="64"/>
        </left>
        <right style="thin">
          <color indexed="64"/>
        </right>
        <vertical style="thin">
          <color indexed="64"/>
        </vertical>
      </border>
    </dxf>
  </rfmt>
  <rcv guid="{A4F024A0-B144-4722-804A-716CE18877E5}" action="delete"/>
  <rcv guid="{A4F024A0-B144-4722-804A-716CE18877E5}" action="add"/>
</revisions>
</file>

<file path=xl/revisions/revisionLog1141111.xml><?xml version="1.0" encoding="utf-8"?>
<revisions xmlns="http://schemas.openxmlformats.org/spreadsheetml/2006/main" xmlns:r="http://schemas.openxmlformats.org/officeDocument/2006/relationships">
  <rcc rId="41775" sId="11" numFmtId="19">
    <nc r="A52">
      <v>42949</v>
    </nc>
  </rcc>
  <rcc rId="41776" sId="11">
    <nc r="B52" t="inlineStr">
      <is>
        <t>Deposito</t>
      </is>
    </nc>
  </rcc>
  <rcc rId="41777" sId="11">
    <nc r="C52" t="inlineStr">
      <is>
        <t>Sobrante cheque 14596 d/f 11/01/2017, a nombre de Eymi Y. de Jesus Abreu, apoyo logistica cruso ovino caprino. En santiago Rodriguez.</t>
      </is>
    </nc>
  </rcc>
  <rcc rId="41778" sId="11" numFmtId="34">
    <nc r="D52">
      <v>2000</v>
    </nc>
  </rcc>
  <rcc rId="41779" sId="11">
    <nc r="F53">
      <f>F52+D53-E53</f>
    </nc>
  </rcc>
  <rfmt sheetId="11" sqref="C52" start="0" length="2147483647">
    <dxf>
      <font>
        <b val="0"/>
      </font>
    </dxf>
  </rfmt>
  <rfmt sheetId="11" sqref="B52" start="0" length="2147483647">
    <dxf>
      <font>
        <b/>
      </font>
    </dxf>
  </rfmt>
  <rcc rId="41780" sId="11" numFmtId="19">
    <nc r="A53">
      <v>42949</v>
    </nc>
  </rcc>
  <rcc rId="41781" sId="11" odxf="1" dxf="1">
    <nc r="B53" t="inlineStr">
      <is>
        <t>Deposito</t>
      </is>
    </nc>
    <odxf>
      <font>
        <b val="0"/>
        <sz val="9"/>
        <color theme="1"/>
        <name val="Arial"/>
        <scheme val="none"/>
      </font>
    </odxf>
    <ndxf>
      <font>
        <b/>
        <sz val="9"/>
        <color theme="1"/>
        <name val="Arial"/>
        <scheme val="none"/>
      </font>
    </ndxf>
  </rcc>
  <rcc rId="41782" sId="11">
    <nc r="C53" t="inlineStr">
      <is>
        <t>pago cuota seguro medico Francisco Morel Correspondiente al mes de enero 2017.</t>
      </is>
    </nc>
  </rcc>
  <rcc rId="41783" sId="11" numFmtId="34">
    <nc r="D53">
      <v>2429</v>
    </nc>
  </rcc>
  <rcv guid="{42CC8B4D-7DBB-4762-B1E5-9831FAA8E6A5}" action="delete"/>
  <rcv guid="{42CC8B4D-7DBB-4762-B1E5-9831FAA8E6A5}" action="add"/>
</revisions>
</file>

<file path=xl/revisions/revisionLog1142.xml><?xml version="1.0" encoding="utf-8"?>
<revisions xmlns="http://schemas.openxmlformats.org/spreadsheetml/2006/main" xmlns:r="http://schemas.openxmlformats.org/officeDocument/2006/relationships">
  <rcc rId="42428" sId="11" numFmtId="34">
    <oc r="E146">
      <v>37800</v>
    </oc>
    <nc r="E146">
      <v>31500</v>
    </nc>
  </rcc>
  <rcv guid="{A4F024A0-B144-4722-804A-716CE18877E5}" action="delete"/>
  <rcv guid="{A4F024A0-B144-4722-804A-716CE18877E5}" action="add"/>
</revisions>
</file>

<file path=xl/revisions/revisionLog1142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4211.xml><?xml version="1.0" encoding="utf-8"?>
<revisions xmlns="http://schemas.openxmlformats.org/spreadsheetml/2006/main" xmlns:r="http://schemas.openxmlformats.org/officeDocument/2006/relationships">
  <rcc rId="42300" sId="11">
    <oc r="B116">
      <v>14657</v>
    </oc>
    <nc r="B116">
      <v>14660</v>
    </nc>
  </rcc>
  <rcc rId="42301" sId="11">
    <oc r="B117">
      <v>14658</v>
    </oc>
    <nc r="B117">
      <v>14661</v>
    </nc>
  </rcc>
</revisions>
</file>

<file path=xl/revisions/revisionLog1142111.xml><?xml version="1.0" encoding="utf-8"?>
<revisions xmlns="http://schemas.openxmlformats.org/spreadsheetml/2006/main" xmlns:r="http://schemas.openxmlformats.org/officeDocument/2006/relationships">
  <rfmt sheetId="11" sqref="F118" start="0" length="0">
    <dxf>
      <border>
        <left style="thin">
          <color indexed="64"/>
        </left>
        <right style="thin">
          <color indexed="64"/>
        </right>
        <top style="thin">
          <color indexed="64"/>
        </top>
        <bottom style="thin">
          <color indexed="64"/>
        </bottom>
      </border>
    </dxf>
  </rfmt>
  <rfmt sheetId="11" sqref="F118">
    <dxf>
      <border>
        <left style="thin">
          <color indexed="64"/>
        </left>
        <right style="thin">
          <color indexed="64"/>
        </right>
        <top style="thin">
          <color indexed="64"/>
        </top>
        <bottom style="thin">
          <color indexed="64"/>
        </bottom>
        <vertical style="thin">
          <color indexed="64"/>
        </vertical>
        <horizontal style="thin">
          <color indexed="64"/>
        </horizontal>
      </border>
    </dxf>
  </rfmt>
  <rcv guid="{A4F024A0-B144-4722-804A-716CE18877E5}" action="delete"/>
  <rcv guid="{A4F024A0-B144-4722-804A-716CE18877E5}" action="add"/>
</revisions>
</file>

<file path=xl/revisions/revisionLog11421111.xml><?xml version="1.0" encoding="utf-8"?>
<revisions xmlns="http://schemas.openxmlformats.org/spreadsheetml/2006/main" xmlns:r="http://schemas.openxmlformats.org/officeDocument/2006/relationships">
  <rrc rId="42211" sId="11" ref="A108:XFD108" action="insertRow"/>
  <rcc rId="42212" sId="11">
    <nc r="F108">
      <f>F107+D108-E108</f>
    </nc>
  </rcc>
  <rcc rId="42213" sId="11">
    <oc r="F109">
      <f>F107+D109-E109</f>
    </oc>
    <nc r="F109">
      <f>F108+D109-E109</f>
    </nc>
  </rcc>
  <rm rId="42214" sheetId="11" source="B109" destination="B108" sourceSheetId="11">
    <rfmt sheetId="11" sqref="B108" start="0" length="0">
      <dxf>
        <font>
          <sz val="9"/>
          <color indexed="64"/>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dxf>
    </rfmt>
  </rm>
  <rfmt sheetId="11" sqref="C108">
    <dxf>
      <fill>
        <patternFill>
          <bgColor theme="0"/>
        </patternFill>
      </fill>
    </dxf>
  </rfmt>
  <rfmt sheetId="11" sqref="C108" start="0" length="0">
    <dxf>
      <border>
        <left style="thin">
          <color indexed="64"/>
        </left>
        <right style="thin">
          <color indexed="64"/>
        </right>
        <top style="thin">
          <color indexed="64"/>
        </top>
        <bottom style="thin">
          <color indexed="64"/>
        </bottom>
      </border>
    </dxf>
  </rfmt>
  <rfmt sheetId="11" sqref="C108">
    <dxf>
      <border>
        <left style="thin">
          <color indexed="64"/>
        </left>
        <right style="thin">
          <color indexed="64"/>
        </right>
        <top style="thin">
          <color indexed="64"/>
        </top>
        <bottom style="thin">
          <color indexed="64"/>
        </bottom>
        <vertical style="thin">
          <color indexed="64"/>
        </vertical>
        <horizontal style="thin">
          <color indexed="64"/>
        </horizontal>
      </border>
    </dxf>
  </rfmt>
  <rcc rId="42215" sId="11" numFmtId="19">
    <nc r="A108">
      <v>42815</v>
    </nc>
  </rcc>
  <rfmt sheetId="11" sqref="C108" start="0" length="0">
    <dxf>
      <font>
        <b val="0"/>
        <sz val="12"/>
        <color indexed="64"/>
        <name val="Verdana"/>
        <scheme val="none"/>
      </font>
      <fill>
        <patternFill patternType="none">
          <bgColor indexed="65"/>
        </patternFill>
      </fill>
      <alignment horizontal="general" vertical="bottom" readingOrder="0"/>
      <border outline="0">
        <left/>
        <right/>
        <top/>
        <bottom/>
      </border>
    </dxf>
  </rfmt>
  <rfmt sheetId="11" sqref="C108" start="0" length="0">
    <dxf>
      <font>
        <b/>
        <i/>
        <sz val="14"/>
        <color indexed="64"/>
        <name val="Times New Roman"/>
        <scheme val="none"/>
      </font>
    </dxf>
  </rfmt>
  <rcc rId="42216" sId="11" xfDxf="1" dxf="1">
    <nc r="C108" t="inlineStr">
      <is>
        <r>
          <t xml:space="preserve">TESORERIA DE LA SEGURIDAD SOCIAL </t>
        </r>
        <r>
          <rPr>
            <i/>
            <sz val="14"/>
            <color indexed="64"/>
            <rFont val="Times New Roman"/>
            <family val="1"/>
          </rPr>
          <t>pago recargo e intereses retenciones  Contribución del CONIAF del Seguro de Pensiones, Seguro Familiar de Salud y Riesgo Laboral de la empleado Carlos Manuel Sanquintin Beras quien  presta servicios como Asessor de la Direccion Ejecutiva de esta institucion, correspondiente a los meses de enero y febrero/17</t>
        </r>
      </is>
    </nc>
    <ndxf>
      <font>
        <b/>
        <i/>
        <sz val="14"/>
        <name val="Times New Roman"/>
        <scheme val="none"/>
      </font>
    </ndxf>
  </rcc>
  <rfmt sheetId="11" sqref="C108" start="0" length="2147483647">
    <dxf>
      <font>
        <sz val="9"/>
      </font>
    </dxf>
  </rfmt>
  <rfmt sheetId="11" sqref="C108" start="0" length="2147483647">
    <dxf>
      <font>
        <name val="Arial"/>
        <scheme val="none"/>
      </font>
    </dxf>
  </rfmt>
  <rfmt sheetId="11" sqref="C108">
    <dxf>
      <alignment wrapText="1" readingOrder="0"/>
    </dxf>
  </rfmt>
  <rfmt sheetId="11" sqref="C108" start="0" length="2147483647">
    <dxf>
      <font>
        <i val="0"/>
      </font>
    </dxf>
  </rfmt>
  <rfmt sheetId="11" sqref="C108" start="0" length="0">
    <dxf>
      <border>
        <left style="thin">
          <color indexed="64"/>
        </left>
        <right style="thin">
          <color indexed="64"/>
        </right>
        <top style="thin">
          <color indexed="64"/>
        </top>
        <bottom style="thin">
          <color indexed="64"/>
        </bottom>
      </border>
    </dxf>
  </rfmt>
  <rfmt sheetId="11" sqref="C108">
    <dxf>
      <border>
        <left style="thin">
          <color indexed="64"/>
        </left>
        <right style="thin">
          <color indexed="64"/>
        </right>
        <top style="thin">
          <color indexed="64"/>
        </top>
        <bottom style="thin">
          <color indexed="64"/>
        </bottom>
        <vertical style="thin">
          <color indexed="64"/>
        </vertical>
        <horizontal style="thin">
          <color indexed="64"/>
        </horizontal>
      </border>
    </dxf>
  </rfmt>
  <rcc rId="42217" sId="11" numFmtId="34">
    <nc r="E108">
      <v>51304.9</v>
    </nc>
  </rcc>
  <rfmt sheetId="11" sqref="E108" start="0" length="2147483647">
    <dxf>
      <font>
        <b val="0"/>
      </font>
    </dxf>
  </rfmt>
  <rfmt sheetId="11" sqref="C108">
    <dxf>
      <fill>
        <patternFill patternType="solid">
          <bgColor rgb="FFFFFF00"/>
        </patternFill>
      </fill>
    </dxf>
  </rfmt>
  <rcv guid="{A4F024A0-B144-4722-804A-716CE18877E5}" action="delete"/>
  <rcv guid="{A4F024A0-B144-4722-804A-716CE18877E5}" action="add"/>
</revisions>
</file>

<file path=xl/revisions/revisionLog114211111.xml><?xml version="1.0" encoding="utf-8"?>
<revisions xmlns="http://schemas.openxmlformats.org/spreadsheetml/2006/main" xmlns:r="http://schemas.openxmlformats.org/officeDocument/2006/relationships">
  <rfmt sheetId="11" sqref="B51" start="0" length="2147483647">
    <dxf>
      <font>
        <b val="0"/>
      </font>
    </dxf>
  </rfmt>
  <rfmt sheetId="11" sqref="B48:B49" start="0" length="2147483647">
    <dxf>
      <font>
        <b val="0"/>
      </font>
    </dxf>
  </rfmt>
  <rcv guid="{A4F024A0-B144-4722-804A-716CE18877E5}" action="delete"/>
  <rcv guid="{A4F024A0-B144-4722-804A-716CE18877E5}" action="add"/>
</revisions>
</file>

<file path=xl/revisions/revisionLog11421111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422.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43.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431.xml><?xml version="1.0" encoding="utf-8"?>
<revisions xmlns="http://schemas.openxmlformats.org/spreadsheetml/2006/main" xmlns:r="http://schemas.openxmlformats.org/officeDocument/2006/relationships">
  <rcc rId="42341" sId="11" numFmtId="34">
    <nc r="E132">
      <v>59200</v>
    </nc>
  </rcc>
  <rcc rId="42342" sId="11">
    <nc r="F132">
      <f>F131+D132-E132</f>
    </nc>
  </rcc>
  <rcc rId="42343" sId="11">
    <nc r="F133">
      <f>F132+D133-E133</f>
    </nc>
  </rcc>
  <rcc rId="42344" sId="11">
    <nc r="F134">
      <f>F133+D134-E134</f>
    </nc>
  </rcc>
  <rcc rId="42345" sId="11">
    <nc r="F135">
      <f>F134+D135-E135</f>
    </nc>
  </rcc>
  <rcc rId="42346" sId="11">
    <nc r="F136">
      <f>F135+D136-E136</f>
    </nc>
  </rcc>
  <rcc rId="42347" sId="11">
    <nc r="F137">
      <f>F136+D137-E137</f>
    </nc>
  </rcc>
  <rfmt sheetId="11" sqref="C132" start="0" length="0">
    <dxf>
      <font>
        <sz val="12"/>
        <color indexed="64"/>
        <name val="Verdana"/>
        <scheme val="none"/>
      </font>
      <fill>
        <patternFill patternType="none">
          <bgColor indexed="65"/>
        </patternFill>
      </fill>
      <alignment vertical="bottom" wrapText="0" readingOrder="0"/>
      <border outline="0">
        <left/>
        <right/>
        <top/>
        <bottom/>
      </border>
    </dxf>
  </rfmt>
  <rfmt sheetId="11" sqref="C132" start="0" length="0">
    <dxf>
      <font>
        <i/>
        <sz val="14"/>
        <color indexed="64"/>
        <name val="Times New Roman"/>
        <scheme val="none"/>
      </font>
    </dxf>
  </rfmt>
  <rfmt sheetId="11" xfDxf="1" sqref="C132" start="0" length="0">
    <dxf>
      <font>
        <i/>
        <sz val="14"/>
        <name val="Times New Roman"/>
        <scheme val="none"/>
      </font>
      <alignment horizontal="justify" readingOrder="0"/>
    </dxf>
  </rfmt>
  <rfmt sheetId="11" sqref="C132" start="0" length="2147483647">
    <dxf>
      <font>
        <sz val="10"/>
      </font>
    </dxf>
  </rfmt>
  <rfmt sheetId="11" sqref="C132" start="0" length="2147483647">
    <dxf>
      <font>
        <i val="0"/>
      </font>
    </dxf>
  </rfmt>
  <rfmt sheetId="11" sqref="C132" start="0" length="2147483647">
    <dxf>
      <font>
        <name val="Arial"/>
        <scheme val="none"/>
      </font>
    </dxf>
  </rfmt>
  <rcc rId="42348" sId="11">
    <nc r="C132" t="inlineStr">
      <is>
        <r>
          <t xml:space="preserve">RD$59,200.00 (U$1,250.00 a una tasa de RD 47.36) a nombre de </t>
        </r>
        <r>
          <rPr>
            <b/>
            <sz val="10"/>
            <color rgb="FFFF0000"/>
            <rFont val="Arial"/>
            <family val="2"/>
          </rPr>
          <t xml:space="preserve">FELIPE ELMY ERNESTO PEGUERO PÉREZ, </t>
        </r>
        <r>
          <rPr>
            <sz val="10"/>
            <color indexed="64"/>
            <rFont val="Arial"/>
            <family val="2"/>
          </rPr>
          <t xml:space="preserve">como 33vo. desembolso para cubrir manutencion en la realización de estudios de </t>
        </r>
        <r>
          <rPr>
            <b/>
            <sz val="10"/>
            <color indexed="64"/>
            <rFont val="Arial"/>
            <family val="2"/>
          </rPr>
          <t>Doctorado en Economía Agrícola</t>
        </r>
        <r>
          <rPr>
            <sz val="10"/>
            <color indexed="64"/>
            <rFont val="Arial"/>
            <family val="2"/>
          </rPr>
          <t>, en la Universidad de Luisiana, Estados Unidos, según contrato 045-14 y cronograma anexo.</t>
        </r>
      </is>
    </nc>
  </rcc>
  <rfmt sheetId="11" sqref="C130:C135">
    <dxf>
      <border>
        <left style="thin">
          <color indexed="64"/>
        </left>
        <right style="thin">
          <color indexed="64"/>
        </right>
        <vertical style="thin">
          <color indexed="64"/>
        </vertical>
      </border>
    </dxf>
  </rfmt>
  <rcc rId="42349" sId="11" numFmtId="19">
    <nc r="A132">
      <v>42829</v>
    </nc>
  </rcc>
  <rcc rId="42350" sId="11">
    <nc r="B132" t="inlineStr">
      <is>
        <t>TRANSF. 0014</t>
      </is>
    </nc>
  </rcc>
  <rcc rId="42351" sId="11" numFmtId="34">
    <nc r="E133">
      <v>52096</v>
    </nc>
  </rcc>
  <rfmt sheetId="11" sqref="C133" start="0" length="0">
    <dxf>
      <font>
        <sz val="12"/>
        <color indexed="64"/>
        <name val="Verdana"/>
        <scheme val="none"/>
      </font>
      <fill>
        <patternFill patternType="none">
          <bgColor indexed="65"/>
        </patternFill>
      </fill>
      <alignment vertical="bottom" wrapText="0" readingOrder="0"/>
      <border outline="0">
        <left/>
        <right/>
        <top/>
        <bottom/>
      </border>
    </dxf>
  </rfmt>
  <rfmt sheetId="11" sqref="C133" start="0" length="0">
    <dxf>
      <font>
        <i/>
        <sz val="14"/>
        <color indexed="64"/>
        <name val="Times New Roman"/>
        <scheme val="none"/>
      </font>
    </dxf>
  </rfmt>
  <rfmt sheetId="11" xfDxf="1" sqref="C133" start="0" length="0">
    <dxf>
      <font>
        <i/>
        <sz val="14"/>
        <name val="Times New Roman"/>
        <scheme val="none"/>
      </font>
    </dxf>
  </rfmt>
  <rfmt sheetId="11" sqref="C133">
    <dxf>
      <alignment wrapText="1" readingOrder="0"/>
    </dxf>
  </rfmt>
  <rfmt sheetId="11" sqref="C133" start="0" length="2147483647">
    <dxf>
      <font>
        <sz val="10"/>
      </font>
    </dxf>
  </rfmt>
  <rfmt sheetId="11" sqref="C133" start="0" length="2147483647">
    <dxf>
      <font>
        <i val="0"/>
      </font>
    </dxf>
  </rfmt>
  <rfmt sheetId="11" sqref="C133" start="0" length="2147483647">
    <dxf>
      <font>
        <name val="Arial"/>
        <scheme val="none"/>
      </font>
    </dxf>
  </rfmt>
  <rcc rId="42352" sId="11">
    <nc r="C133" t="inlineStr">
      <is>
        <r>
          <t xml:space="preserve">RD$52,096.00  (US$1,100.00 a una tasa de RD$47.36) a nombre de </t>
        </r>
        <r>
          <rPr>
            <b/>
            <sz val="10"/>
            <color rgb="FFFF0000"/>
            <rFont val="Arial"/>
            <family val="2"/>
          </rPr>
          <t>JOSE MIGUEL GARCIA PEÑA,</t>
        </r>
        <r>
          <rPr>
            <sz val="10"/>
            <color indexed="64"/>
            <rFont val="Arial"/>
            <family val="2"/>
          </rPr>
          <t xml:space="preserve"> 34vo. desembolso para cubrir manutención, como aporte de CONIAF en estadía estudios de Doctorado en “Biología” en la Universidad de Puerto Rico, Río Piedra, según contrato 035-2014, cronograma y documentación anexo. </t>
        </r>
      </is>
    </nc>
  </rcc>
  <rcc rId="42353" sId="11">
    <nc r="B133" t="inlineStr">
      <is>
        <t>TRANSF. 0015</t>
      </is>
    </nc>
  </rcc>
  <rcc rId="42354" sId="11">
    <nc r="B134" t="inlineStr">
      <is>
        <t>TRANSF. 0016</t>
      </is>
    </nc>
  </rcc>
  <rcc rId="42355" sId="11" odxf="1" dxf="1">
    <nc r="B135" t="inlineStr">
      <is>
        <t>TRANSF. 0017</t>
      </is>
    </nc>
    <odxf>
      <font>
        <b val="0"/>
        <sz val="9"/>
        <name val="Arial"/>
        <scheme val="none"/>
      </font>
    </odxf>
    <ndxf>
      <font>
        <b/>
        <sz val="9"/>
        <name val="Arial"/>
        <scheme val="none"/>
      </font>
    </ndxf>
  </rcc>
  <rcc rId="42356" sId="11" numFmtId="19">
    <nc r="A133">
      <v>42829</v>
    </nc>
  </rcc>
  <rcc rId="42357" sId="11" numFmtId="34">
    <nc r="E134">
      <v>61568</v>
    </nc>
  </rcc>
  <rfmt sheetId="11" sqref="C134" start="0" length="0">
    <dxf>
      <font>
        <sz val="12"/>
        <color indexed="64"/>
        <name val="Verdana"/>
        <scheme val="none"/>
      </font>
      <fill>
        <patternFill patternType="none">
          <bgColor indexed="65"/>
        </patternFill>
      </fill>
      <alignment vertical="bottom" wrapText="0" readingOrder="0"/>
      <border outline="0">
        <left/>
        <right/>
        <top/>
        <bottom/>
      </border>
    </dxf>
  </rfmt>
  <rfmt sheetId="11" sqref="C134" start="0" length="0">
    <dxf>
      <font>
        <i/>
        <sz val="14"/>
        <color indexed="64"/>
        <name val="Times New Roman"/>
        <scheme val="none"/>
      </font>
    </dxf>
  </rfmt>
  <rfmt sheetId="11" xfDxf="1" sqref="C134" start="0" length="0">
    <dxf>
      <font>
        <i/>
        <sz val="14"/>
        <name val="Times New Roman"/>
        <scheme val="none"/>
      </font>
      <alignment horizontal="justify" readingOrder="0"/>
    </dxf>
  </rfmt>
  <rfmt sheetId="11" sqref="C134" start="0" length="2147483647">
    <dxf>
      <font>
        <sz val="10"/>
      </font>
    </dxf>
  </rfmt>
  <rfmt sheetId="11" sqref="C134" start="0" length="2147483647">
    <dxf>
      <font>
        <name val="Arial"/>
        <scheme val="none"/>
      </font>
    </dxf>
  </rfmt>
  <rfmt sheetId="11" sqref="C134" start="0" length="2147483647">
    <dxf>
      <font>
        <i val="0"/>
      </font>
    </dxf>
  </rfmt>
  <rcc rId="42358" sId="11">
    <nc r="C134" t="inlineStr">
      <is>
        <r>
          <t xml:space="preserve">RD$61,568.00 (U$1,300.00 a una tasa de RD$47.36) a  favor de </t>
        </r>
        <r>
          <rPr>
            <b/>
            <sz val="10"/>
            <color rgb="FFFF0000"/>
            <rFont val="Arial"/>
            <family val="2"/>
          </rPr>
          <t>PAULA VIRGINIA PEREZ PEREZ</t>
        </r>
        <r>
          <rPr>
            <sz val="10"/>
            <color rgb="FFFF0000"/>
            <rFont val="Arial"/>
            <family val="2"/>
          </rPr>
          <t>.</t>
        </r>
        <r>
          <rPr>
            <sz val="10"/>
            <color indexed="64"/>
            <rFont val="Arial"/>
            <family val="2"/>
          </rPr>
          <t xml:space="preserve"> 35vo. desembolso como aporte del CONIAF para cubrir manutencion en estudios en el Programa de Doctorado en Empaque, Universidad de Michigan State, EE.UU, s/contrato 029-2014, cronograma y documentación anexa. </t>
        </r>
      </is>
    </nc>
  </rcc>
  <rcc rId="42359" sId="11" numFmtId="19">
    <nc r="A134">
      <v>42829</v>
    </nc>
  </rcc>
  <rfmt sheetId="11" sqref="C132:C135">
    <dxf>
      <border>
        <left style="thin">
          <color indexed="64"/>
        </left>
        <right style="thin">
          <color indexed="64"/>
        </right>
        <vertical style="thin">
          <color indexed="64"/>
        </vertical>
      </border>
    </dxf>
  </rfmt>
  <rcc rId="42360" sId="11" numFmtId="19">
    <nc r="A135">
      <v>42829</v>
    </nc>
  </rcc>
  <rcc rId="42361" sId="11" numFmtId="34">
    <nc r="E135">
      <v>18944</v>
    </nc>
  </rcc>
  <rfmt sheetId="11" sqref="C135" start="0" length="0">
    <dxf>
      <font>
        <b val="0"/>
        <sz val="12"/>
        <color indexed="64"/>
        <name val="Verdana"/>
        <scheme val="none"/>
      </font>
      <fill>
        <patternFill patternType="none">
          <bgColor indexed="65"/>
        </patternFill>
      </fill>
      <alignment vertical="bottom" wrapText="0" readingOrder="0"/>
      <border outline="0">
        <left/>
        <right/>
        <top/>
        <bottom/>
      </border>
    </dxf>
  </rfmt>
  <rfmt sheetId="11" sqref="C135" start="0" length="0">
    <dxf>
      <font>
        <i/>
        <sz val="14"/>
        <color indexed="64"/>
        <name val="Times New Roman"/>
        <scheme val="none"/>
      </font>
    </dxf>
  </rfmt>
  <rfmt sheetId="11" xfDxf="1" sqref="C135" start="0" length="0">
    <dxf>
      <font>
        <i/>
        <sz val="14"/>
        <name val="Times New Roman"/>
        <scheme val="none"/>
      </font>
    </dxf>
  </rfmt>
  <rfmt sheetId="11" sqref="C135">
    <dxf>
      <alignment wrapText="1" readingOrder="0"/>
    </dxf>
  </rfmt>
  <rfmt sheetId="11" sqref="C135" start="0" length="2147483647">
    <dxf>
      <font>
        <sz val="10"/>
      </font>
    </dxf>
  </rfmt>
  <rfmt sheetId="11" sqref="C135" start="0" length="2147483647">
    <dxf>
      <font>
        <i val="0"/>
      </font>
    </dxf>
  </rfmt>
  <rfmt sheetId="11" sqref="C135" start="0" length="2147483647">
    <dxf>
      <font>
        <name val="Arial"/>
        <scheme val="none"/>
      </font>
    </dxf>
  </rfmt>
  <rcc rId="42362" sId="11">
    <nc r="C135" t="inlineStr">
      <is>
        <r>
          <t xml:space="preserve">RD$18,944.00 (US$400.00 a una tasa de RD$47.36) a nombre de </t>
        </r>
        <r>
          <rPr>
            <b/>
            <sz val="10"/>
            <color rgb="FFFF0000"/>
            <rFont val="Arial"/>
            <family val="2"/>
          </rPr>
          <t>JENNY ROSA ELVIRA RODRIGUEZ JIMENEZ</t>
        </r>
        <r>
          <rPr>
            <sz val="10"/>
            <color rgb="FFFF0000"/>
            <rFont val="Arial"/>
            <family val="2"/>
          </rPr>
          <t>.</t>
        </r>
        <r>
          <rPr>
            <sz val="10"/>
            <color indexed="64"/>
            <rFont val="Arial"/>
            <family val="2"/>
          </rPr>
          <t xml:space="preserve"> 34vo. desembolso para cubrir manutención como aporte de CONIAF por estadia en estudios de Doctorado en “Ciencias con Acentuación en Alimentos” en la Universidad Autónoma de Nuevo León, México, según contrato 031-2014, cronograma y documentación anexo.</t>
        </r>
      </is>
    </nc>
  </rcc>
  <rfmt sheetId="11" sqref="C133:C139">
    <dxf>
      <border>
        <left style="thin">
          <color indexed="64"/>
        </left>
        <right style="thin">
          <color indexed="64"/>
        </right>
        <vertical style="thin">
          <color indexed="64"/>
        </vertical>
      </border>
    </dxf>
  </rfmt>
  <rcv guid="{5EBE4193-7345-4348-8FA0-5B4E92B2210A}" action="delete"/>
  <rcv guid="{5EBE4193-7345-4348-8FA0-5B4E92B2210A}" action="add"/>
</revisions>
</file>

<file path=xl/revisions/revisionLog1143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43111.xml><?xml version="1.0" encoding="utf-8"?>
<revisions xmlns="http://schemas.openxmlformats.org/spreadsheetml/2006/main" xmlns:r="http://schemas.openxmlformats.org/officeDocument/2006/relationships">
  <rrc rId="42322" sId="11" ref="A120:XFD120" action="deleteRow">
    <rfmt sheetId="11" xfDxf="1" sqref="A120:XFD120" start="0" length="0"/>
    <rcc rId="0" sId="11" dxf="1" numFmtId="19">
      <nc r="A120">
        <v>42825</v>
      </nc>
      <ndxf>
        <font>
          <sz val="9"/>
          <color indexed="64"/>
          <name val="Arial"/>
          <scheme val="none"/>
        </font>
        <numFmt numFmtId="19" formatCode="dd/mm/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fmt sheetId="11" sqref="B120" start="0" length="0">
      <dxf>
        <font>
          <b/>
          <sz val="9"/>
          <color indexed="64"/>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dxf>
    </rfmt>
    <rfmt sheetId="11" sqref="C120" start="0" length="0">
      <dxf>
        <font>
          <b/>
          <sz val="10"/>
          <color indexed="64"/>
          <name val="Arial"/>
          <scheme val="none"/>
        </font>
        <border outline="0">
          <left style="thin">
            <color indexed="64"/>
          </left>
          <right style="thin">
            <color indexed="64"/>
          </right>
          <top style="thin">
            <color indexed="64"/>
          </top>
          <bottom style="thin">
            <color indexed="64"/>
          </bottom>
        </border>
      </dxf>
    </rfmt>
    <rfmt sheetId="11" sqref="D120" start="0" length="0">
      <dxf>
        <font>
          <sz val="9"/>
          <color indexed="64"/>
          <name val="Arial"/>
          <scheme val="none"/>
        </font>
        <numFmt numFmtId="167" formatCode="_-* #,##0.00\ _p_t_a_-;\-* #,##0.00\ _p_t_a_-;_-* &quot;-&quot;??\ _p_t_a_-;_-@_-"/>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1" sqref="E120" start="0" length="0">
      <dxf>
        <font>
          <b/>
          <sz val="9"/>
          <color theme="1"/>
          <name val="Arial"/>
          <scheme val="none"/>
        </font>
        <numFmt numFmtId="167" formatCode="_-* #,##0.00\ _p_t_a_-;\-* #,##0.00\ _p_t_a_-;_-* &quot;-&quot;??\ _p_t_a_-;_-@_-"/>
        <fill>
          <patternFill patternType="solid">
            <bgColor theme="0"/>
          </patternFill>
        </fill>
        <alignment horizontal="center" wrapText="1" readingOrder="0"/>
        <border outline="0">
          <left style="thin">
            <color indexed="64"/>
          </left>
          <right style="thin">
            <color indexed="64"/>
          </right>
          <top style="thin">
            <color indexed="64"/>
          </top>
          <bottom style="thin">
            <color indexed="64"/>
          </bottom>
        </border>
      </dxf>
    </rfmt>
    <rcc rId="0" sId="11" s="1" dxf="1">
      <nc r="F120">
        <f>F119+D120-E120</f>
      </nc>
      <ndxf>
        <font>
          <b/>
          <sz val="9"/>
          <color indexed="64"/>
          <name val="Arial"/>
          <scheme val="none"/>
        </font>
        <numFmt numFmtId="167" formatCode="_-* #,##0.00\ _p_t_a_-;\-* #,##0.00\ _p_t_a_-;_-* &quot;-&quot;??\ _p_t_a_-;_-@_-"/>
        <alignment horizontal="center" readingOrder="0"/>
        <border outline="0">
          <left style="thin">
            <color indexed="64"/>
          </left>
          <right style="thin">
            <color indexed="64"/>
          </right>
          <top style="thin">
            <color indexed="64"/>
          </top>
          <bottom style="thin">
            <color indexed="64"/>
          </bottom>
        </border>
      </ndxf>
    </rcc>
    <rfmt sheetId="11" sqref="G120" start="0" length="0">
      <dxf>
        <font>
          <sz val="9"/>
          <color indexed="64"/>
          <name val="Verdana"/>
          <scheme val="none"/>
        </font>
        <fill>
          <patternFill patternType="solid">
            <bgColor theme="0"/>
          </patternFill>
        </fill>
      </dxf>
    </rfmt>
    <rfmt sheetId="11" sqref="H120" start="0" length="0">
      <dxf>
        <fill>
          <patternFill patternType="solid">
            <bgColor theme="0"/>
          </patternFill>
        </fill>
      </dxf>
    </rfmt>
  </rrc>
  <rcv guid="{A4F024A0-B144-4722-804A-716CE18877E5}" action="delete"/>
  <rcv guid="{A4F024A0-B144-4722-804A-716CE18877E5}" action="add"/>
</revisions>
</file>

<file path=xl/revisions/revisionLog114311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44.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44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45.xml><?xml version="1.0" encoding="utf-8"?>
<revisions xmlns="http://schemas.openxmlformats.org/spreadsheetml/2006/main" xmlns:r="http://schemas.openxmlformats.org/officeDocument/2006/relationships">
  <rfmt sheetId="11" sqref="C140" start="0" length="0">
    <dxf>
      <font>
        <b val="0"/>
        <sz val="12"/>
        <color indexed="64"/>
        <name val="Verdana"/>
        <scheme val="none"/>
      </font>
      <fill>
        <patternFill patternType="none">
          <bgColor indexed="65"/>
        </patternFill>
      </fill>
      <alignment vertical="bottom" wrapText="0" readingOrder="0"/>
      <border outline="0">
        <left/>
        <right/>
        <top/>
        <bottom/>
      </border>
    </dxf>
  </rfmt>
  <rfmt sheetId="11" sqref="C140" start="0" length="0">
    <dxf>
      <font>
        <b/>
        <i/>
        <sz val="14"/>
        <color indexed="64"/>
        <name val="Times New Roman"/>
        <scheme val="none"/>
      </font>
    </dxf>
  </rfmt>
  <rcc rId="42390" sId="11" xfDxf="1" dxf="1">
    <nc r="C140" t="inlineStr">
      <is>
        <r>
          <t xml:space="preserve">SEGUROS UNIVERSAL.  </t>
        </r>
        <r>
          <rPr>
            <i/>
            <sz val="14"/>
            <color indexed="64"/>
            <rFont val="Times New Roman"/>
            <family val="1"/>
          </rPr>
          <t>Pago del 30% de la factura #2356800,  por servicios de renovación seguro de la póliza No. AU-186224 de seguro del vehículo Jeep Hyundai Tucson 2016, placa G-356599, chasis KMHJ2813BGU078475 propiedad del Sr. Henry Alberto Guerrero Pichardo, Encargado de la Depto. Agricultura Competitiva, de nuestra institución, del 23/04/2017 al 23/04/2018</t>
        </r>
      </is>
    </nc>
    <ndxf>
      <font>
        <b/>
        <i/>
        <sz val="14"/>
        <name val="Times New Roman"/>
        <scheme val="none"/>
      </font>
    </ndxf>
  </rcc>
  <rfmt sheetId="11" sqref="C140" start="0" length="2147483647">
    <dxf>
      <font>
        <sz val="9"/>
      </font>
    </dxf>
  </rfmt>
  <rfmt sheetId="11" sqref="C140" start="0" length="2147483647">
    <dxf>
      <font>
        <name val="Arial"/>
        <scheme val="none"/>
      </font>
    </dxf>
  </rfmt>
  <rfmt sheetId="11" sqref="C140">
    <dxf>
      <alignment wrapText="1" readingOrder="0"/>
    </dxf>
  </rfmt>
  <rfmt sheetId="11" sqref="C140" start="0" length="2147483647">
    <dxf>
      <font>
        <i val="0"/>
      </font>
    </dxf>
  </rfmt>
  <rfmt sheetId="11" sqref="C140" start="0" length="0">
    <dxf>
      <border>
        <left style="thin">
          <color indexed="64"/>
        </left>
        <right style="thin">
          <color indexed="64"/>
        </right>
        <top style="thin">
          <color indexed="64"/>
        </top>
        <bottom style="thin">
          <color indexed="64"/>
        </bottom>
      </border>
    </dxf>
  </rfmt>
  <rfmt sheetId="11" sqref="C140">
    <dxf>
      <border>
        <left style="thin">
          <color indexed="64"/>
        </left>
        <right style="thin">
          <color indexed="64"/>
        </right>
        <top style="thin">
          <color indexed="64"/>
        </top>
        <bottom style="thin">
          <color indexed="64"/>
        </bottom>
        <vertical style="thin">
          <color indexed="64"/>
        </vertical>
        <horizontal style="thin">
          <color indexed="64"/>
        </horizontal>
      </border>
    </dxf>
  </rfmt>
  <rcc rId="42391" sId="11" numFmtId="34">
    <nc r="E140">
      <v>13498.5</v>
    </nc>
  </rcc>
  <rcc rId="42392" sId="11">
    <nc r="F140">
      <f>F139+D140-E140</f>
    </nc>
  </rcc>
  <rcc rId="42393" sId="11" numFmtId="34">
    <nc r="E141">
      <v>10000</v>
    </nc>
  </rcc>
  <rfmt sheetId="11" sqref="E140" start="0" length="2147483647">
    <dxf>
      <font>
        <b val="0"/>
      </font>
    </dxf>
  </rfmt>
  <rcc rId="42394" sId="11">
    <nc r="F141">
      <f>F140+D141-E141</f>
    </nc>
  </rcc>
  <rfmt sheetId="11" sqref="C141" start="0" length="0">
    <dxf>
      <font>
        <b val="0"/>
        <sz val="12"/>
        <color indexed="64"/>
        <name val="Verdana"/>
        <scheme val="none"/>
      </font>
      <fill>
        <patternFill patternType="none">
          <bgColor indexed="65"/>
        </patternFill>
      </fill>
      <alignment vertical="bottom" wrapText="0" readingOrder="0"/>
    </dxf>
  </rfmt>
  <rfmt sheetId="11" sqref="C141" start="0" length="0">
    <dxf>
      <font>
        <b/>
        <i/>
        <sz val="14"/>
        <color indexed="64"/>
        <name val="Times New Roman"/>
        <scheme val="none"/>
      </font>
    </dxf>
  </rfmt>
  <rfmt sheetId="11" xfDxf="1" sqref="C141" start="0" length="0">
    <dxf>
      <font>
        <b/>
        <i/>
        <sz val="14"/>
        <name val="Times New Roman"/>
        <scheme val="none"/>
      </font>
    </dxf>
  </rfmt>
  <rfmt sheetId="11" sqref="C141" start="0" length="2147483647">
    <dxf>
      <font>
        <b val="0"/>
      </font>
    </dxf>
  </rfmt>
  <rfmt sheetId="11" sqref="C141" start="0" length="2147483647">
    <dxf>
      <font>
        <sz val="9"/>
      </font>
    </dxf>
  </rfmt>
  <rfmt sheetId="11" sqref="C141" start="0" length="2147483647">
    <dxf>
      <font>
        <name val="Arial"/>
        <scheme val="none"/>
      </font>
    </dxf>
  </rfmt>
  <rfmt sheetId="11" sqref="C141">
    <dxf>
      <alignment wrapText="1" readingOrder="0"/>
    </dxf>
  </rfmt>
  <rcc rId="42395" sId="11" odxf="1" dxf="1">
    <nc r="C141" t="inlineStr">
      <is>
        <r>
          <rPr>
            <b/>
            <sz val="9"/>
            <color indexed="64"/>
            <rFont val="Arial"/>
            <family val="2"/>
          </rPr>
          <t>CODIA</t>
        </r>
        <r>
          <rPr>
            <sz val="9"/>
            <color indexed="64"/>
            <rFont val="Arial"/>
            <family val="2"/>
          </rPr>
          <t>, Aporte del CONIAF para la realización de un seminario sobre “Propuesta de Desarrollo Agrícola, con Cultivos Bajo Ambiente Protegido, para Exportación”, a realizarse el viernes 5 de mayo/2017, en el Paranínfico de Ciencias Económicas y Sociales de la Universidad Autónoma de Santo Domingo(UASD)</t>
        </r>
      </is>
    </nc>
    <ndxf>
      <font>
        <i val="0"/>
        <sz val="9"/>
        <name val="Arial"/>
        <scheme val="none"/>
      </font>
    </ndxf>
  </rcc>
  <rfmt sheetId="11" sqref="C140">
    <dxf>
      <fill>
        <patternFill patternType="solid">
          <bgColor rgb="FFFFFF00"/>
        </patternFill>
      </fill>
    </dxf>
  </rfmt>
  <rcv guid="{A4F024A0-B144-4722-804A-716CE18877E5}" action="delete"/>
  <rcv guid="{A4F024A0-B144-4722-804A-716CE18877E5}" action="add"/>
</revisions>
</file>

<file path=xl/revisions/revisionLog11451.xml><?xml version="1.0" encoding="utf-8"?>
<revisions xmlns="http://schemas.openxmlformats.org/spreadsheetml/2006/main" xmlns:r="http://schemas.openxmlformats.org/officeDocument/2006/relationships">
  <rfmt sheetId="11" sqref="C136" start="0" length="0">
    <dxf>
      <font>
        <b val="0"/>
        <sz val="12"/>
        <color indexed="64"/>
        <name val="Verdana"/>
        <scheme val="none"/>
      </font>
      <fill>
        <patternFill patternType="none">
          <bgColor indexed="65"/>
        </patternFill>
      </fill>
      <alignment vertical="bottom" wrapText="0" readingOrder="0"/>
      <border outline="0">
        <left/>
        <right/>
        <top/>
        <bottom/>
      </border>
    </dxf>
  </rfmt>
  <rfmt sheetId="11" sqref="C136" start="0" length="0">
    <dxf>
      <font>
        <i/>
        <sz val="14"/>
        <color indexed="64"/>
        <name val="Times New Roman"/>
        <scheme val="none"/>
      </font>
    </dxf>
  </rfmt>
  <rfmt sheetId="11" xfDxf="1" sqref="C136" start="0" length="0">
    <dxf>
      <font>
        <i/>
        <sz val="14"/>
        <name val="Times New Roman"/>
        <scheme val="none"/>
      </font>
    </dxf>
  </rfmt>
  <rfmt sheetId="11" sqref="C136">
    <dxf>
      <alignment wrapText="1" readingOrder="0"/>
    </dxf>
  </rfmt>
  <rfmt sheetId="11" sqref="C136" start="0" length="2147483647">
    <dxf>
      <font>
        <sz val="10"/>
      </font>
    </dxf>
  </rfmt>
  <rfmt sheetId="11" sqref="C136" start="0" length="2147483647">
    <dxf>
      <font>
        <name val="Arial"/>
        <scheme val="none"/>
      </font>
    </dxf>
  </rfmt>
  <rfmt sheetId="11" sqref="C136" start="0" length="2147483647">
    <dxf>
      <font>
        <i val="0"/>
      </font>
    </dxf>
  </rfmt>
  <rcc rId="42363" sId="11">
    <nc r="C136" t="inlineStr">
      <is>
        <r>
          <rPr>
            <b/>
            <sz val="10"/>
            <color indexed="64"/>
            <rFont val="Arial"/>
            <family val="2"/>
          </rPr>
          <t>COLECTOR DE IMPUESTOS INTERNOS</t>
        </r>
        <r>
          <rPr>
            <sz val="10"/>
            <color indexed="64"/>
            <rFont val="Arial"/>
            <family val="2"/>
          </rPr>
          <t>. Pago retenciones por servicios profesionales,otros servicios a proveedores del estado y otras retenciones, correspondiente al mes de marzo/17.</t>
        </r>
      </is>
    </nc>
  </rcc>
  <rcc rId="42364" sId="11" numFmtId="34">
    <nc r="E136">
      <v>18023.52</v>
    </nc>
  </rcc>
  <rfmt sheetId="11" sqref="C137" start="0" length="0">
    <dxf>
      <font>
        <b val="0"/>
        <sz val="12"/>
        <color indexed="64"/>
        <name val="Verdana"/>
        <scheme val="none"/>
      </font>
      <fill>
        <patternFill patternType="none">
          <bgColor indexed="65"/>
        </patternFill>
      </fill>
      <alignment vertical="bottom" wrapText="0" readingOrder="0"/>
      <border outline="0">
        <left/>
        <right/>
        <top/>
        <bottom/>
      </border>
    </dxf>
  </rfmt>
  <rfmt sheetId="11" sqref="C137" start="0" length="0">
    <dxf>
      <font>
        <b/>
        <i/>
        <sz val="14"/>
        <color indexed="64"/>
        <name val="Times New Roman"/>
        <scheme val="none"/>
      </font>
    </dxf>
  </rfmt>
  <rcc rId="42365" sId="11" xfDxf="1" dxf="1">
    <nc r="C137" t="inlineStr">
      <is>
        <r>
          <t>COLECTOR DE IMPUESTOS INTERNOS</t>
        </r>
        <r>
          <rPr>
            <i/>
            <sz val="14"/>
            <color indexed="64"/>
            <rFont val="Times New Roman"/>
            <family val="1"/>
          </rPr>
          <t>. Pago retencion de ITBIS, correspondiente al mes de marzo/16.</t>
        </r>
      </is>
    </nc>
    <ndxf>
      <font>
        <b/>
        <i/>
        <sz val="14"/>
        <name val="Times New Roman"/>
        <scheme val="none"/>
      </font>
    </ndxf>
  </rcc>
  <rfmt sheetId="11" sqref="C137">
    <dxf>
      <alignment wrapText="1" readingOrder="0"/>
    </dxf>
  </rfmt>
  <rfmt sheetId="11" sqref="C137" start="0" length="2147483647">
    <dxf>
      <font>
        <sz val="10"/>
      </font>
    </dxf>
  </rfmt>
  <rfmt sheetId="11" sqref="C137" start="0" length="2147483647">
    <dxf>
      <font>
        <name val="Arial"/>
        <scheme val="none"/>
      </font>
    </dxf>
  </rfmt>
  <rfmt sheetId="11" sqref="C137" start="0" length="2147483647">
    <dxf>
      <font>
        <i val="0"/>
      </font>
    </dxf>
  </rfmt>
  <rcc rId="42366" sId="11" numFmtId="34">
    <nc r="E137">
      <v>27580.5</v>
    </nc>
  </rcc>
  <rfmt sheetId="11" sqref="C134:C139">
    <dxf>
      <border>
        <left style="thin">
          <color indexed="64"/>
        </left>
        <right style="thin">
          <color indexed="64"/>
        </right>
        <vertical style="thin">
          <color indexed="64"/>
        </vertical>
      </border>
    </dxf>
  </rfmt>
  <rcc rId="42367" sId="11" numFmtId="19">
    <nc r="A136">
      <v>42830</v>
    </nc>
  </rcc>
  <rcc rId="42368" sId="11" numFmtId="19">
    <nc r="A137">
      <v>42830</v>
    </nc>
  </rcc>
  <rfmt sheetId="11" sqref="C138" start="0" length="0">
    <dxf>
      <font>
        <b val="0"/>
        <sz val="12"/>
        <color indexed="64"/>
        <name val="Verdana"/>
        <scheme val="none"/>
      </font>
      <fill>
        <patternFill patternType="none">
          <bgColor indexed="65"/>
        </patternFill>
      </fill>
      <alignment vertical="bottom" wrapText="0" readingOrder="0"/>
      <border outline="0">
        <left/>
        <right/>
        <top/>
        <bottom/>
      </border>
    </dxf>
  </rfmt>
  <rfmt sheetId="11" sqref="C138" start="0" length="0">
    <dxf>
      <font>
        <i/>
        <sz val="14"/>
        <color indexed="64"/>
        <name val="Times New Roman"/>
        <scheme val="none"/>
      </font>
    </dxf>
  </rfmt>
  <rfmt sheetId="11" xfDxf="1" sqref="C138" start="0" length="0">
    <dxf>
      <font>
        <i/>
        <sz val="14"/>
        <name val="Times New Roman"/>
        <scheme val="none"/>
      </font>
      <alignment horizontal="justify" readingOrder="0"/>
    </dxf>
  </rfmt>
  <rfmt sheetId="11" sqref="C138" start="0" length="2147483647">
    <dxf>
      <font>
        <sz val="10"/>
      </font>
    </dxf>
  </rfmt>
  <rfmt sheetId="11" sqref="C138" start="0" length="2147483647">
    <dxf>
      <font>
        <name val="Arial"/>
        <scheme val="none"/>
      </font>
    </dxf>
  </rfmt>
  <rfmt sheetId="11" sqref="C138" start="0" length="2147483647">
    <dxf>
      <font>
        <i val="0"/>
      </font>
    </dxf>
  </rfmt>
  <rcc rId="42369" sId="11" numFmtId="19">
    <nc r="A138">
      <v>42830</v>
    </nc>
  </rcc>
  <rcc rId="42370" sId="11">
    <nc r="C138" t="inlineStr">
      <is>
        <r>
          <t>RD$28,500.00 a favor de</t>
        </r>
        <r>
          <rPr>
            <b/>
            <sz val="10"/>
            <color indexed="64"/>
            <rFont val="Arial"/>
            <family val="2"/>
          </rPr>
          <t xml:space="preserve"> Identidad No. 026-0125476-2, </t>
        </r>
        <r>
          <rPr>
            <sz val="10"/>
            <color indexed="64"/>
            <rFont val="Arial"/>
            <family val="2"/>
          </rPr>
          <t>Transferida temporalmente como Técnico del Depto. de Capacitación y Difusión de Tecnologías de la institución,</t>
        </r>
        <r>
          <rPr>
            <b/>
            <sz val="10"/>
            <color indexed="64"/>
            <rFont val="Arial"/>
            <family val="2"/>
          </rPr>
          <t xml:space="preserve"> </t>
        </r>
        <r>
          <rPr>
            <sz val="10"/>
            <color indexed="64"/>
            <rFont val="Arial"/>
            <family val="2"/>
          </rPr>
          <t>como apoyo logístico</t>
        </r>
        <r>
          <rPr>
            <b/>
            <sz val="10"/>
            <color indexed="64"/>
            <rFont val="Arial"/>
            <family val="2"/>
          </rPr>
          <t xml:space="preserve"> </t>
        </r>
        <r>
          <rPr>
            <sz val="10"/>
            <color indexed="64"/>
            <rFont val="Arial"/>
            <family val="2"/>
          </rPr>
          <t>para cubrir el  los gastos de desayuno y  almuerzo en la segunda semana del curso</t>
        </r>
        <r>
          <rPr>
            <b/>
            <sz val="10"/>
            <color indexed="64"/>
            <rFont val="Arial"/>
            <family val="2"/>
          </rPr>
          <t xml:space="preserve"> “Agricultura Orgánica”</t>
        </r>
        <r>
          <rPr>
            <sz val="10"/>
            <color indexed="64"/>
            <rFont val="Arial"/>
            <family val="2"/>
          </rPr>
          <t>, el cual será realizado en Los Rios, Provincia de Bahouco, desde el 07 y 08 de abril/17, a realizarse en el Club Las Viñas, s/solicitud,presupuestos y documentación anexas. Cheque sujeto a liquidación.</t>
        </r>
      </is>
    </nc>
  </rcc>
  <rcc rId="42371" sId="11" numFmtId="34">
    <nc r="E138">
      <v>28500</v>
    </nc>
  </rcc>
  <rcc rId="42372" sId="11">
    <oc r="F137">
      <f>F136+D137-E137</f>
    </oc>
    <nc r="F137">
      <f>F136+D137-E137</f>
    </nc>
  </rcc>
  <rcc rId="42373" sId="11">
    <nc r="F138">
      <f>F137+D138-E138</f>
    </nc>
  </rcc>
  <rcc rId="42374" sId="11">
    <nc r="F139">
      <f>F138+D139-E139</f>
    </nc>
  </rcc>
  <rcc rId="42375" sId="11">
    <nc r="B136">
      <v>14664</v>
    </nc>
  </rcc>
  <rcc rId="42376" sId="11">
    <nc r="B137">
      <v>14665</v>
    </nc>
  </rcc>
  <rcc rId="42377" sId="11">
    <nc r="B138">
      <v>14666</v>
    </nc>
  </rcc>
  <rfmt sheetId="11" sqref="B135:B138" start="0" length="2147483647">
    <dxf>
      <font>
        <b val="0"/>
      </font>
    </dxf>
  </rfmt>
  <rfmt sheetId="11" sqref="B135:B138" start="0" length="2147483647">
    <dxf>
      <font>
        <b/>
      </font>
    </dxf>
  </rfmt>
  <rcv guid="{5EBE4193-7345-4348-8FA0-5B4E92B2210A}" action="delete"/>
  <rcv guid="{5EBE4193-7345-4348-8FA0-5B4E92B2210A}" action="add"/>
</revisions>
</file>

<file path=xl/revisions/revisionLog115.xml><?xml version="1.0" encoding="utf-8"?>
<revisions xmlns="http://schemas.openxmlformats.org/spreadsheetml/2006/main" xmlns:r="http://schemas.openxmlformats.org/officeDocument/2006/relationships">
  <rcc rId="44069" sId="1">
    <oc r="A1" t="inlineStr">
      <is>
        <t>CONIAF RELACION DE CHEQUES NOVIEMBRE 2004</t>
      </is>
    </oc>
    <nc r="A1"/>
  </rcc>
</revisions>
</file>

<file path=xl/revisions/revisionLog115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511.xml><?xml version="1.0" encoding="utf-8"?>
<revisions xmlns="http://schemas.openxmlformats.org/spreadsheetml/2006/main" xmlns:r="http://schemas.openxmlformats.org/officeDocument/2006/relationships">
  <rfmt sheetId="11" sqref="C99">
    <dxf>
      <fill>
        <patternFill patternType="solid">
          <bgColor rgb="FFFFFF00"/>
        </patternFill>
      </fill>
    </dxf>
  </rfmt>
  <rcv guid="{A4F024A0-B144-4722-804A-716CE18877E5}" action="delete"/>
  <rcv guid="{A4F024A0-B144-4722-804A-716CE18877E5}" action="add"/>
</revisions>
</file>

<file path=xl/revisions/revisionLog115111.xml><?xml version="1.0" encoding="utf-8"?>
<revisions xmlns="http://schemas.openxmlformats.org/spreadsheetml/2006/main" xmlns:r="http://schemas.openxmlformats.org/officeDocument/2006/relationships">
  <rcc rId="41908" sId="11" numFmtId="19">
    <nc r="A68">
      <v>42783</v>
    </nc>
  </rcc>
  <rcv guid="{5EBE4193-7345-4348-8FA0-5B4E92B2210A}" action="delete"/>
  <rcv guid="{5EBE4193-7345-4348-8FA0-5B4E92B2210A}" action="add"/>
</revisions>
</file>

<file path=xl/revisions/revisionLog1151111.xml><?xml version="1.0" encoding="utf-8"?>
<revisions xmlns="http://schemas.openxmlformats.org/spreadsheetml/2006/main" xmlns:r="http://schemas.openxmlformats.org/officeDocument/2006/relationships">
  <rfmt sheetId="11" sqref="C51" start="0" length="0">
    <dxf>
      <font>
        <sz val="12"/>
        <color indexed="64"/>
        <name val="Verdana"/>
        <scheme val="none"/>
      </font>
      <fill>
        <patternFill patternType="none">
          <bgColor indexed="65"/>
        </patternFill>
      </fill>
      <alignment horizontal="general" vertical="bottom" wrapText="0" readingOrder="0"/>
      <border outline="0">
        <left/>
        <right/>
        <top/>
        <bottom/>
      </border>
    </dxf>
  </rfmt>
  <rfmt sheetId="11" sqref="C51" start="0" length="0">
    <dxf>
      <font>
        <i/>
        <sz val="14"/>
        <color indexed="64"/>
        <name val="Times New Roman"/>
        <scheme val="none"/>
      </font>
    </dxf>
  </rfmt>
  <rfmt sheetId="11" xfDxf="1" sqref="C51" start="0" length="0">
    <dxf>
      <font>
        <i/>
        <sz val="14"/>
        <name val="Times New Roman"/>
        <scheme val="none"/>
      </font>
      <alignment horizontal="justify" readingOrder="0"/>
    </dxf>
  </rfmt>
  <rfmt sheetId="11" sqref="C51" start="0" length="2147483647">
    <dxf>
      <font>
        <sz val="11"/>
      </font>
    </dxf>
  </rfmt>
  <rfmt sheetId="11" sqref="C51" start="0" length="2147483647">
    <dxf>
      <font>
        <i val="0"/>
      </font>
    </dxf>
  </rfmt>
  <rfmt sheetId="11" sqref="C51" start="0" length="2147483647">
    <dxf>
      <font>
        <name val="Arial"/>
        <scheme val="none"/>
      </font>
    </dxf>
  </rfmt>
  <rfmt sheetId="11" sqref="C51" start="0" length="2147483647">
    <dxf>
      <font>
        <sz val="10"/>
      </font>
    </dxf>
  </rfmt>
  <rfmt sheetId="11" sqref="C50:C52">
    <dxf>
      <border>
        <left style="thin">
          <color indexed="64"/>
        </left>
        <right style="thin">
          <color indexed="64"/>
        </right>
        <top style="thin">
          <color indexed="64"/>
        </top>
        <bottom style="thin">
          <color indexed="64"/>
        </bottom>
        <vertical style="thin">
          <color indexed="64"/>
        </vertical>
        <horizontal style="thin">
          <color indexed="64"/>
        </horizontal>
      </border>
    </dxf>
  </rfmt>
  <rcc rId="41774" sId="11">
    <oc r="C51" t="inlineStr">
      <is>
        <r>
          <rPr>
            <b/>
            <sz val="9"/>
            <color indexed="64"/>
            <rFont val="Arial"/>
            <family val="2"/>
          </rPr>
          <t>ERIDANIA DEL VILLAR DE LOS SANTOS</t>
        </r>
        <r>
          <rPr>
            <sz val="9"/>
            <color indexed="64"/>
            <rFont val="Arial"/>
            <family val="2"/>
          </rPr>
          <t>. Compensación por gastos de alimentación a personal administrativo de la institución,correspondiente a febrero/17</t>
        </r>
      </is>
    </oc>
    <nc r="C51" t="inlineStr">
      <is>
        <r>
          <t>RD$5,000.00 a nombre de</t>
        </r>
        <r>
          <rPr>
            <b/>
            <sz val="10"/>
            <color indexed="64"/>
            <rFont val="Arial"/>
            <family val="2"/>
          </rPr>
          <t xml:space="preserve"> </t>
        </r>
        <r>
          <rPr>
            <b/>
            <sz val="10"/>
            <color indexed="64"/>
            <rFont val="Arial"/>
            <family val="2"/>
          </rPr>
          <t>Cédula de Identidad Electoral No.052-0013813-8,</t>
        </r>
        <r>
          <rPr>
            <sz val="10"/>
            <color indexed="64"/>
            <rFont val="Arial"/>
            <family val="2"/>
          </rPr>
          <t xml:space="preserve"> Pago por concepto de aporte para ayuda, correspondiente febrero/17, s/documentación anexa. </t>
        </r>
      </is>
    </nc>
  </rcc>
  <rcv guid="{A4F024A0-B144-4722-804A-716CE18877E5}" action="delete"/>
  <rcv guid="{A4F024A0-B144-4722-804A-716CE18877E5}" action="add"/>
</revisions>
</file>

<file path=xl/revisions/revisionLog115112.xml><?xml version="1.0" encoding="utf-8"?>
<revisions xmlns="http://schemas.openxmlformats.org/spreadsheetml/2006/main" xmlns:r="http://schemas.openxmlformats.org/officeDocument/2006/relationships">
  <rrc rId="42118" sId="11" ref="A95:XFD95" action="insertRow"/>
  <rrc rId="42119" sId="11" ref="A95:XFD95" action="insertRow"/>
  <rrc rId="42120" sId="11" ref="A95:XFD95" action="insertRow"/>
  <rfmt sheetId="11" sqref="C96:D96" start="0" length="0">
    <dxf>
      <border>
        <bottom style="thin">
          <color indexed="64"/>
        </bottom>
      </border>
    </dxf>
  </rfmt>
  <rfmt sheetId="11" sqref="C95:D96">
    <dxf>
      <border>
        <left style="thin">
          <color indexed="64"/>
        </left>
        <right style="thin">
          <color indexed="64"/>
        </right>
        <top style="thin">
          <color indexed="64"/>
        </top>
        <bottom style="thin">
          <color indexed="64"/>
        </bottom>
        <vertical style="thin">
          <color indexed="64"/>
        </vertical>
        <horizontal style="thin">
          <color indexed="64"/>
        </horizontal>
      </border>
    </dxf>
  </rfmt>
  <rcc rId="42121" sId="11">
    <nc r="C95" t="inlineStr">
      <is>
        <t>NULO</t>
      </is>
    </nc>
  </rcc>
  <rcc rId="42122" sId="11">
    <nc r="C96" t="inlineStr">
      <is>
        <t>NULO</t>
      </is>
    </nc>
  </rcc>
  <rcc rId="42123" sId="11" odxf="1" dxf="1">
    <nc r="C97" t="inlineStr">
      <is>
        <t>NULO</t>
      </is>
    </nc>
    <odxf>
      <border outline="0">
        <left/>
        <right/>
        <top/>
        <bottom/>
      </border>
    </odxf>
    <ndxf>
      <border outline="0">
        <left style="thin">
          <color indexed="64"/>
        </left>
        <right style="thin">
          <color indexed="64"/>
        </right>
        <top style="thin">
          <color indexed="64"/>
        </top>
        <bottom style="thin">
          <color indexed="64"/>
        </bottom>
      </border>
    </ndxf>
  </rcc>
  <rcc rId="42124" sId="11" odxf="1" dxf="1">
    <nc r="B95">
      <v>14639</v>
    </nc>
    <odxf>
      <font>
        <b/>
        <sz val="9"/>
        <name val="Arial"/>
        <scheme val="none"/>
      </font>
    </odxf>
    <ndxf>
      <font>
        <b val="0"/>
        <sz val="9"/>
        <name val="Arial"/>
        <scheme val="none"/>
      </font>
    </ndxf>
  </rcc>
  <rfmt sheetId="11" sqref="B96" start="0" length="0">
    <dxf>
      <font>
        <b val="0"/>
        <sz val="9"/>
        <name val="Arial"/>
        <scheme val="none"/>
      </font>
    </dxf>
  </rfmt>
  <rfmt sheetId="11" sqref="B97" start="0" length="0">
    <dxf>
      <font>
        <b val="0"/>
        <sz val="9"/>
        <name val="Arial"/>
        <scheme val="none"/>
      </font>
    </dxf>
  </rfmt>
  <rcc rId="42125" sId="11">
    <nc r="B96">
      <v>14640</v>
    </nc>
  </rcc>
  <rcc rId="42126" sId="11">
    <nc r="B97">
      <v>14641</v>
    </nc>
  </rcc>
  <rcc rId="42127" sId="11">
    <oc r="B98">
      <v>14639</v>
    </oc>
    <nc r="B98">
      <v>14642</v>
    </nc>
  </rcc>
  <rcc rId="42128" sId="11" numFmtId="19">
    <nc r="A95">
      <v>42802</v>
    </nc>
  </rcc>
  <rcc rId="42129" sId="11" numFmtId="19">
    <nc r="A96">
      <v>42802</v>
    </nc>
  </rcc>
  <rcc rId="42130" sId="11" numFmtId="19">
    <nc r="A97">
      <v>42802</v>
    </nc>
  </rcc>
  <rcc rId="42131" sId="11" numFmtId="34">
    <nc r="E95">
      <v>0.01</v>
    </nc>
  </rcc>
  <rcc rId="42132" sId="11" numFmtId="34">
    <nc r="E96">
      <v>0.01</v>
    </nc>
  </rcc>
  <rcc rId="42133" sId="11" numFmtId="34">
    <nc r="E97">
      <v>0.01</v>
    </nc>
  </rcc>
  <rcc rId="42134" sId="11">
    <nc r="F95">
      <f>F94+D95-E95</f>
    </nc>
  </rcc>
  <rcc rId="42135" sId="11">
    <nc r="F96">
      <f>F95+D96-E96</f>
    </nc>
  </rcc>
  <rcc rId="42136" sId="11">
    <nc r="F97">
      <f>F96+D97-E97</f>
    </nc>
  </rcc>
  <rcc rId="42137" sId="11">
    <oc r="F98">
      <f>F94+D98-E98</f>
    </oc>
    <nc r="F98">
      <f>F97+D98-E98</f>
    </nc>
  </rcc>
  <rfmt sheetId="11" sqref="E95:E97" start="0" length="2147483647">
    <dxf>
      <font>
        <color rgb="FFFF0000"/>
      </font>
    </dxf>
  </rfmt>
  <rfmt sheetId="11" sqref="E95:E97" start="0" length="2147483647">
    <dxf>
      <font>
        <b/>
      </font>
    </dxf>
  </rfmt>
  <rcv guid="{A4F024A0-B144-4722-804A-716CE18877E5}" action="delete"/>
  <rcv guid="{A4F024A0-B144-4722-804A-716CE18877E5}" action="add"/>
</revisions>
</file>

<file path=xl/revisions/revisionLog1151121.xml><?xml version="1.0" encoding="utf-8"?>
<revisions xmlns="http://schemas.openxmlformats.org/spreadsheetml/2006/main" xmlns:r="http://schemas.openxmlformats.org/officeDocument/2006/relationships">
  <rfmt sheetId="11" sqref="B68:B69" start="0" length="2147483647">
    <dxf>
      <font>
        <b/>
      </font>
    </dxf>
  </rfmt>
  <rcv guid="{A4F024A0-B144-4722-804A-716CE18877E5}" action="delete"/>
  <rcv guid="{A4F024A0-B144-4722-804A-716CE18877E5}" action="add"/>
</revisions>
</file>

<file path=xl/revisions/revisionLog11512.xml><?xml version="1.0" encoding="utf-8"?>
<revisions xmlns="http://schemas.openxmlformats.org/spreadsheetml/2006/main" xmlns:r="http://schemas.openxmlformats.org/officeDocument/2006/relationships">
  <rcc rId="42117" sId="11" numFmtId="34">
    <nc r="E95">
      <v>39735</v>
    </nc>
  </rcc>
  <rcv guid="{A4F024A0-B144-4722-804A-716CE18877E5}" action="delete"/>
  <rcv guid="{A4F024A0-B144-4722-804A-716CE18877E5}" action="add"/>
</revisions>
</file>

<file path=xl/revisions/revisionLog115121.xml><?xml version="1.0" encoding="utf-8"?>
<revisions xmlns="http://schemas.openxmlformats.org/spreadsheetml/2006/main" xmlns:r="http://schemas.openxmlformats.org/officeDocument/2006/relationships">
  <rcc rId="41916" sId="11">
    <nc r="B70" t="inlineStr">
      <is>
        <t>DEPOSITO</t>
      </is>
    </nc>
  </rcc>
  <rcc rId="41917" sId="11" numFmtId="19">
    <nc r="A70">
      <v>42788</v>
    </nc>
  </rcc>
  <rcc rId="41918" sId="11" numFmtId="34">
    <nc r="D70">
      <v>26552.63</v>
    </nc>
  </rcc>
  <rcc rId="41919" sId="11">
    <nc r="F70">
      <f>F69+D70-E70</f>
    </nc>
  </rcc>
  <rcc rId="41920" sId="11">
    <nc r="F71">
      <f>F70+D71-E71</f>
    </nc>
  </rcc>
  <rcc rId="41921" sId="11">
    <nc r="C70" t="inlineStr">
      <is>
        <t>Devolución por reclamación #255753 a la poliza No. 2-2-501-0180921 de vehiculo Nissan Frontier, 2017 de la Direccion Ejecutiva a SEGUROS BANRESERVAS por robo de Goma de Repuesta y Aro, s/solicitud #728962</t>
      </is>
    </nc>
  </rcc>
  <rcv guid="{A4F024A0-B144-4722-804A-716CE18877E5}" action="delete"/>
  <rcv guid="{A4F024A0-B144-4722-804A-716CE18877E5}" action="add"/>
</revisions>
</file>

<file path=xl/revisions/revisionLog11513.xml><?xml version="1.0" encoding="utf-8"?>
<revisions xmlns="http://schemas.openxmlformats.org/spreadsheetml/2006/main" xmlns:r="http://schemas.openxmlformats.org/officeDocument/2006/relationships">
  <rfmt sheetId="11" sqref="A218:F222" start="0" length="2147483647">
    <dxf>
      <font>
        <sz val="9"/>
      </font>
    </dxf>
  </rfmt>
  <rfmt sheetId="11" sqref="A218:F222" start="0" length="2147483647">
    <dxf>
      <font/>
    </dxf>
  </rfmt>
  <rfmt sheetId="11" sqref="A199:F217" start="0" length="2147483647">
    <dxf>
      <font/>
    </dxf>
  </rfmt>
  <rfmt sheetId="11" sqref="A199:F217" start="0" length="2147483647">
    <dxf>
      <font/>
    </dxf>
  </rfmt>
  <rcv guid="{A4F024A0-B144-4722-804A-716CE18877E5}" action="delete"/>
  <rcv guid="{A4F024A0-B144-4722-804A-716CE18877E5}" action="add"/>
</revisions>
</file>

<file path=xl/revisions/revisionLog11513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513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513111.xml><?xml version="1.0" encoding="utf-8"?>
<revisions xmlns="http://schemas.openxmlformats.org/spreadsheetml/2006/main" xmlns:r="http://schemas.openxmlformats.org/officeDocument/2006/relationships">
  <rcc rId="42752" sId="11" numFmtId="19">
    <oc r="A198">
      <v>42873</v>
    </oc>
    <nc r="A198">
      <v>42874</v>
    </nc>
  </rcc>
  <rcv guid="{A4F024A0-B144-4722-804A-716CE18877E5}" action="delete"/>
  <rcv guid="{A4F024A0-B144-4722-804A-716CE18877E5}" action="add"/>
</revisions>
</file>

<file path=xl/revisions/revisionLog1151311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51311111.xml><?xml version="1.0" encoding="utf-8"?>
<revisions xmlns="http://schemas.openxmlformats.org/spreadsheetml/2006/main" xmlns:r="http://schemas.openxmlformats.org/officeDocument/2006/relationships">
  <rfmt sheetId="11" sqref="C160" start="0" length="0">
    <dxf>
      <font>
        <b val="0"/>
        <sz val="12"/>
        <color indexed="64"/>
        <name val="Verdana"/>
        <scheme val="none"/>
      </font>
      <fill>
        <patternFill patternType="none">
          <bgColor indexed="65"/>
        </patternFill>
      </fill>
      <alignment vertical="bottom" wrapText="0" readingOrder="0"/>
      <border outline="0">
        <left/>
        <right/>
        <top/>
        <bottom/>
      </border>
    </dxf>
  </rfmt>
  <rfmt sheetId="11" sqref="C160" start="0" length="0">
    <dxf>
      <font>
        <b/>
        <i/>
        <sz val="14"/>
        <color indexed="64"/>
        <name val="Times New Roman"/>
        <scheme val="none"/>
      </font>
    </dxf>
  </rfmt>
  <rcc rId="42526" sId="11" xfDxf="1" dxf="1">
    <nc r="C160" t="inlineStr">
      <is>
        <r>
          <t xml:space="preserve">SEGUROS UNIVERSAL. </t>
        </r>
        <r>
          <rPr>
            <i/>
            <sz val="14"/>
            <color indexed="64"/>
            <rFont val="Times New Roman"/>
            <family val="1"/>
          </rPr>
          <t>Pago servicios de renovación 30% de la factura No.575781 d/f  24/03/17 de la póliza de seguro AU-181493 del vehículo marca Nissan modelo Frontier, año 2005, placa No. L193794, chasis JN1CJUD22Z0068887, del 12/05/17 al 12/05/118, como aporte del CONIAF, propiedad de José Antonio Rafael Nova Vásquez, Encargado Depto. Protección al Medio Ambiente y Recursos Naturales de nuestra institución</t>
        </r>
      </is>
    </nc>
    <ndxf>
      <font>
        <b/>
        <i/>
        <sz val="14"/>
        <name val="Times New Roman"/>
        <scheme val="none"/>
      </font>
    </ndxf>
  </rcc>
  <rfmt sheetId="11" sqref="C160" start="0" length="2147483647">
    <dxf>
      <font>
        <sz val="9"/>
      </font>
    </dxf>
  </rfmt>
  <rfmt sheetId="11" sqref="C160" start="0" length="2147483647">
    <dxf>
      <font>
        <name val="Arial"/>
        <scheme val="none"/>
      </font>
    </dxf>
  </rfmt>
  <rfmt sheetId="11" sqref="C160">
    <dxf>
      <alignment wrapText="1" readingOrder="0"/>
    </dxf>
  </rfmt>
  <rfmt sheetId="11" sqref="C160" start="0" length="2147483647">
    <dxf>
      <font>
        <i val="0"/>
      </font>
    </dxf>
  </rfmt>
  <rfmt sheetId="11" sqref="C160" start="0" length="0">
    <dxf>
      <border>
        <left style="thin">
          <color indexed="64"/>
        </left>
        <right style="thin">
          <color indexed="64"/>
        </right>
        <top style="thin">
          <color indexed="64"/>
        </top>
        <bottom style="thin">
          <color indexed="64"/>
        </bottom>
      </border>
    </dxf>
  </rfmt>
  <rfmt sheetId="11" sqref="C160">
    <dxf>
      <border>
        <left style="thin">
          <color indexed="64"/>
        </left>
        <right style="thin">
          <color indexed="64"/>
        </right>
        <top style="thin">
          <color indexed="64"/>
        </top>
        <bottom style="thin">
          <color indexed="64"/>
        </bottom>
        <vertical style="thin">
          <color indexed="64"/>
        </vertical>
        <horizontal style="thin">
          <color indexed="64"/>
        </horizontal>
      </border>
    </dxf>
  </rfmt>
  <rcc rId="42527" sId="11" numFmtId="34">
    <nc r="E160">
      <v>2758.66</v>
    </nc>
  </rcc>
  <rcc rId="42528" sId="11">
    <nc r="F160">
      <f>F159+D160-E160</f>
    </nc>
  </rcc>
  <rcc rId="42529" sId="11">
    <nc r="B160">
      <v>14678</v>
    </nc>
  </rcc>
  <rcc rId="42530" sId="11" numFmtId="19">
    <nc r="A160">
      <v>42852</v>
    </nc>
  </rcc>
  <rfmt sheetId="11" sqref="B160" start="0" length="2147483647">
    <dxf>
      <font>
        <b/>
      </font>
    </dxf>
  </rfmt>
  <rfmt sheetId="11" sqref="C160">
    <dxf>
      <fill>
        <patternFill patternType="solid">
          <bgColor rgb="FFFFFF00"/>
        </patternFill>
      </fill>
    </dxf>
  </rfmt>
  <rcv guid="{A4F024A0-B144-4722-804A-716CE18877E5}" action="delete"/>
  <rcv guid="{A4F024A0-B144-4722-804A-716CE18877E5}" action="add"/>
</revisions>
</file>

<file path=xl/revisions/revisionLog1152.xml><?xml version="1.0" encoding="utf-8"?>
<revisions xmlns="http://schemas.openxmlformats.org/spreadsheetml/2006/main" xmlns:r="http://schemas.openxmlformats.org/officeDocument/2006/relationships">
  <rcv guid="{5EBE4193-7345-4348-8FA0-5B4E92B2210A}" action="delete"/>
  <rcv guid="{5EBE4193-7345-4348-8FA0-5B4E92B2210A}" action="add"/>
</revisions>
</file>

<file path=xl/revisions/revisionLog1152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52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521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522.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53.xml><?xml version="1.0" encoding="utf-8"?>
<revisions xmlns="http://schemas.openxmlformats.org/spreadsheetml/2006/main" xmlns:r="http://schemas.openxmlformats.org/officeDocument/2006/relationships">
  <rfmt sheetId="11" sqref="C88" start="0" length="0">
    <dxf>
      <font>
        <b val="0"/>
        <sz val="12"/>
        <color indexed="64"/>
        <name val="Verdana"/>
        <scheme val="none"/>
      </font>
      <fill>
        <patternFill patternType="none">
          <bgColor indexed="65"/>
        </patternFill>
      </fill>
      <alignment vertical="bottom" wrapText="0" readingOrder="0"/>
      <border outline="0">
        <left/>
        <right/>
        <top/>
        <bottom/>
      </border>
    </dxf>
  </rfmt>
  <rfmt sheetId="11" sqref="C88" start="0" length="0">
    <dxf>
      <font>
        <i/>
        <sz val="14"/>
        <color indexed="64"/>
        <name val="Times New Roman"/>
        <scheme val="none"/>
      </font>
    </dxf>
  </rfmt>
  <rcc rId="42036" sId="11" xfDxf="1" dxf="1">
    <nc r="C88" t="inlineStr">
      <is>
        <r>
          <t xml:space="preserve">RD$51,953.00  (US$1,100.00 a una tasa de RD$47.23) a nombre de </t>
        </r>
        <r>
          <rPr>
            <b/>
            <i/>
            <sz val="14"/>
            <color indexed="64"/>
            <rFont val="Times New Roman"/>
            <family val="1"/>
          </rPr>
          <t>JOSE MIGUEL GARCIA PEÑA,</t>
        </r>
        <r>
          <rPr>
            <i/>
            <sz val="14"/>
            <color indexed="64"/>
            <rFont val="Times New Roman"/>
            <family val="1"/>
          </rPr>
          <t xml:space="preserve"> 33vo. desembolso para cubrir manutención, como aporte de CONIAF en estadía estudios de Doctorado en “Biología” en la Universidad de Puerto Rico, Río Piedra, según contrato 035-2014</t>
        </r>
      </is>
    </nc>
    <ndxf>
      <font>
        <i/>
        <sz val="14"/>
        <name val="Times New Roman"/>
        <scheme val="none"/>
      </font>
    </ndxf>
  </rcc>
  <rfmt sheetId="11" sqref="C88" start="0" length="2147483647">
    <dxf>
      <font>
        <sz val="9"/>
      </font>
    </dxf>
  </rfmt>
  <rfmt sheetId="11" sqref="C88" start="0" length="2147483647">
    <dxf>
      <font>
        <name val="Arial"/>
        <scheme val="none"/>
      </font>
    </dxf>
  </rfmt>
  <rfmt sheetId="11" sqref="C88">
    <dxf>
      <alignment wrapText="1" readingOrder="0"/>
    </dxf>
  </rfmt>
  <rfmt sheetId="11" sqref="C88" start="0" length="2147483647">
    <dxf>
      <font>
        <i val="0"/>
      </font>
    </dxf>
  </rfmt>
  <rfmt sheetId="11" sqref="C88" start="0" length="0">
    <dxf>
      <border>
        <left style="thin">
          <color indexed="64"/>
        </left>
        <right style="thin">
          <color indexed="64"/>
        </right>
        <top style="thin">
          <color indexed="64"/>
        </top>
        <bottom style="thin">
          <color indexed="64"/>
        </bottom>
      </border>
    </dxf>
  </rfmt>
  <rcc rId="42037" sId="11" numFmtId="34">
    <nc r="E88">
      <v>51953</v>
    </nc>
  </rcc>
  <rfmt sheetId="11" sqref="C89" start="0" length="0">
    <dxf>
      <font>
        <sz val="12"/>
        <color indexed="64"/>
        <name val="Verdana"/>
        <scheme val="none"/>
      </font>
      <fill>
        <patternFill patternType="none">
          <bgColor indexed="65"/>
        </patternFill>
      </fill>
      <alignment vertical="bottom" wrapText="0" readingOrder="0"/>
      <border outline="0">
        <left/>
        <right/>
        <top/>
        <bottom/>
      </border>
    </dxf>
  </rfmt>
  <rfmt sheetId="11" sqref="C89" start="0" length="0">
    <dxf>
      <font>
        <i/>
        <sz val="14"/>
        <color indexed="64"/>
        <name val="Times New Roman"/>
        <scheme val="none"/>
      </font>
    </dxf>
  </rfmt>
  <rcc rId="42038" sId="11" xfDxf="1" dxf="1">
    <nc r="C89" t="inlineStr">
      <is>
        <r>
          <t xml:space="preserve">RD$61,399.00 (U$1,300.00 a una tasa de RD$47.23) a  favor de </t>
        </r>
        <r>
          <rPr>
            <b/>
            <i/>
            <sz val="14"/>
            <color indexed="64"/>
            <rFont val="Times New Roman"/>
            <family val="1"/>
          </rPr>
          <t>PAULA VIRGINIA PEREZ PEREZ</t>
        </r>
        <r>
          <rPr>
            <i/>
            <sz val="14"/>
            <color indexed="64"/>
            <rFont val="Times New Roman"/>
            <family val="1"/>
          </rPr>
          <t>. 34vo. desembolso como aporte del CONIAF para cubrir manutencion en estudios en el Programa de Doctorado en Empaque, Universidad de Michigan State, EE.UU, s/contrato 029-2014</t>
        </r>
      </is>
    </nc>
    <ndxf>
      <font>
        <i/>
        <sz val="14"/>
        <name val="Times New Roman"/>
        <scheme val="none"/>
      </font>
    </ndxf>
  </rcc>
  <rfmt sheetId="11" sqref="C89">
    <dxf>
      <alignment wrapText="1" readingOrder="0"/>
    </dxf>
  </rfmt>
  <rfmt sheetId="11" sqref="C89" start="0" length="2147483647">
    <dxf>
      <font>
        <sz val="9"/>
      </font>
    </dxf>
  </rfmt>
  <rfmt sheetId="11" sqref="C89" start="0" length="2147483647">
    <dxf>
      <font>
        <name val="Arial"/>
        <scheme val="none"/>
      </font>
    </dxf>
  </rfmt>
  <rfmt sheetId="11" sqref="C89" start="0" length="2147483647">
    <dxf>
      <font>
        <i val="0"/>
      </font>
    </dxf>
  </rfmt>
  <rcc rId="42039" sId="11" numFmtId="34">
    <nc r="E89">
      <v>61399</v>
    </nc>
  </rcc>
  <rfmt sheetId="11" sqref="C90" start="0" length="0">
    <dxf>
      <font>
        <sz val="12"/>
        <color indexed="64"/>
        <name val="Verdana"/>
        <scheme val="none"/>
      </font>
      <fill>
        <patternFill patternType="none">
          <bgColor indexed="65"/>
        </patternFill>
      </fill>
      <alignment horizontal="general" vertical="bottom" wrapText="0" readingOrder="0"/>
      <border outline="0">
        <left/>
        <right/>
        <top/>
        <bottom/>
      </border>
    </dxf>
  </rfmt>
  <rfmt sheetId="11" sqref="C90" start="0" length="0">
    <dxf>
      <font>
        <i/>
        <sz val="14"/>
        <color indexed="64"/>
        <name val="Times New Roman"/>
        <scheme val="none"/>
      </font>
    </dxf>
  </rfmt>
  <rcc rId="42040" sId="11" xfDxf="1" dxf="1">
    <nc r="C90" t="inlineStr">
      <is>
        <r>
          <t xml:space="preserve">RD$18,892.00 (US$400.00 a una tasa de RD$47.23) a nombre de </t>
        </r>
        <r>
          <rPr>
            <b/>
            <i/>
            <sz val="14"/>
            <color indexed="64"/>
            <rFont val="Times New Roman"/>
            <family val="1"/>
          </rPr>
          <t>JENNY ROSA ELVIRA RODRIGUEZ JIMENEZ</t>
        </r>
        <r>
          <rPr>
            <i/>
            <sz val="14"/>
            <color indexed="64"/>
            <rFont val="Times New Roman"/>
            <family val="1"/>
          </rPr>
          <t>. 33vo. desembolso para cubrir manutención como aporte de CONIAF por estadia en estudios de Doctorado en “Ciencias con Acentuación en Alimentos” en la Universidad Autónoma de Nuevo León, México, según contrato 031-2014</t>
        </r>
      </is>
    </nc>
    <ndxf>
      <font>
        <i/>
        <sz val="14"/>
        <name val="Times New Roman"/>
        <scheme val="none"/>
      </font>
    </ndxf>
  </rcc>
  <rfmt sheetId="11" sqref="C90">
    <dxf>
      <alignment wrapText="1" readingOrder="0"/>
    </dxf>
  </rfmt>
  <rfmt sheetId="11" sqref="C90" start="0" length="2147483647">
    <dxf>
      <font>
        <sz val="9"/>
      </font>
    </dxf>
  </rfmt>
  <rfmt sheetId="11" sqref="C90" start="0" length="2147483647">
    <dxf>
      <font>
        <name val="Arial"/>
        <scheme val="none"/>
      </font>
    </dxf>
  </rfmt>
  <rfmt sheetId="11" sqref="C90" start="0" length="2147483647">
    <dxf>
      <font>
        <i val="0"/>
      </font>
    </dxf>
  </rfmt>
  <rfmt sheetId="11" sqref="C90" start="0" length="0">
    <dxf>
      <border>
        <left style="thin">
          <color indexed="64"/>
        </left>
        <right style="thin">
          <color indexed="64"/>
        </right>
        <top style="thin">
          <color indexed="64"/>
        </top>
        <bottom style="thin">
          <color indexed="64"/>
        </bottom>
      </border>
    </dxf>
  </rfmt>
  <rcc rId="42041" sId="11" numFmtId="34">
    <nc r="E90">
      <v>18892</v>
    </nc>
  </rcc>
  <rcv guid="{A4F024A0-B144-4722-804A-716CE18877E5}" action="delete"/>
  <rcv guid="{A4F024A0-B144-4722-804A-716CE18877E5}" action="add"/>
</revisions>
</file>

<file path=xl/revisions/revisionLog11531.xml><?xml version="1.0" encoding="utf-8"?>
<revisions xmlns="http://schemas.openxmlformats.org/spreadsheetml/2006/main" xmlns:r="http://schemas.openxmlformats.org/officeDocument/2006/relationships">
  <rfmt sheetId="11" sqref="C87" start="0" length="0">
    <dxf>
      <font>
        <b val="0"/>
        <sz val="12"/>
        <color indexed="64"/>
        <name val="Verdana"/>
        <scheme val="none"/>
      </font>
      <fill>
        <patternFill patternType="none">
          <bgColor indexed="65"/>
        </patternFill>
      </fill>
      <alignment vertical="bottom" wrapText="0" readingOrder="0"/>
      <border outline="0">
        <left/>
        <right/>
        <top/>
        <bottom/>
      </border>
    </dxf>
  </rfmt>
  <rfmt sheetId="11" sqref="C87" start="0" length="0">
    <dxf>
      <font>
        <i/>
        <sz val="14"/>
        <color indexed="64"/>
        <name val="Times New Roman"/>
        <scheme val="none"/>
      </font>
    </dxf>
  </rfmt>
  <rcc rId="42022" sId="11" xfDxf="1" dxf="1">
    <nc r="C87" t="inlineStr">
      <is>
        <r>
          <t xml:space="preserve">RD$59,037.50 (U$1,250.00 a una tasa de RD 47.23) a nombre de </t>
        </r>
        <r>
          <rPr>
            <b/>
            <i/>
            <sz val="14"/>
            <color indexed="64"/>
            <rFont val="Times New Roman"/>
            <family val="1"/>
          </rPr>
          <t>FELIPE ELMY ERNESTO PEGUERO PÉREZ,</t>
        </r>
        <r>
          <rPr>
            <i/>
            <sz val="14"/>
            <color indexed="64"/>
            <rFont val="Times New Roman"/>
            <family val="1"/>
          </rPr>
          <t xml:space="preserve"> como 32vo. desembolso para cubrir manutencion en la realización de estudios de </t>
        </r>
        <r>
          <rPr>
            <b/>
            <i/>
            <sz val="14"/>
            <color indexed="64"/>
            <rFont val="Times New Roman"/>
            <family val="1"/>
          </rPr>
          <t>Doctorado en Economía Agrícola</t>
        </r>
        <r>
          <rPr>
            <i/>
            <sz val="14"/>
            <color indexed="64"/>
            <rFont val="Times New Roman"/>
            <family val="1"/>
          </rPr>
          <t xml:space="preserve">, en la Universidad de Luisiana, Estados Unidos, según contrato 045-14 </t>
        </r>
      </is>
    </nc>
    <ndxf>
      <font>
        <i/>
        <sz val="14"/>
        <name val="Times New Roman"/>
        <scheme val="none"/>
      </font>
    </ndxf>
  </rcc>
  <rfmt sheetId="11" sqref="C87" start="0" length="2147483647">
    <dxf>
      <font>
        <name val="Arial"/>
        <scheme val="none"/>
      </font>
    </dxf>
  </rfmt>
  <rfmt sheetId="11" sqref="C87" start="0" length="2147483647">
    <dxf>
      <font>
        <sz val="9"/>
      </font>
    </dxf>
  </rfmt>
  <rfmt sheetId="11" sqref="C87">
    <dxf>
      <alignment wrapText="1" readingOrder="0"/>
    </dxf>
  </rfmt>
  <rfmt sheetId="11" sqref="C87" start="0" length="2147483647">
    <dxf>
      <font>
        <i val="0"/>
      </font>
    </dxf>
  </rfmt>
  <rfmt sheetId="11" sqref="A87:F117" start="0" length="2147483647">
    <dxf>
      <font/>
    </dxf>
  </rfmt>
  <rfmt sheetId="11" sqref="A87:F117" start="0" length="2147483647">
    <dxf>
      <font/>
    </dxf>
  </rfmt>
  <rfmt sheetId="11" sqref="A87:F117">
    <dxf>
      <alignment wrapText="1" readingOrder="0"/>
    </dxf>
  </rfmt>
  <rcv guid="{A4F024A0-B144-4722-804A-716CE18877E5}" action="delete"/>
  <rcv guid="{A4F024A0-B144-4722-804A-716CE18877E5}" action="add"/>
</revisions>
</file>

<file path=xl/revisions/revisionLog115311.xml><?xml version="1.0" encoding="utf-8"?>
<revisions xmlns="http://schemas.openxmlformats.org/spreadsheetml/2006/main" xmlns:r="http://schemas.openxmlformats.org/officeDocument/2006/relationships">
  <rcc rId="41962" sId="11">
    <oc r="C52" t="inlineStr">
      <is>
        <t>Sobrante cheque 14596 d/f 11/01/2017, a nombre de Eymi Y. de Jesus Abreu, apoyo logistica cruso ovino caprino. En santiago Rodriguez.</t>
      </is>
    </oc>
    <nc r="C52" t="inlineStr">
      <is>
        <t>Sobrante cheque 14596 d/f 11/01/2017, a nombre de Eymi Y. de Jesus Abreu, apoyo logistica cruso ovino caprino. En Santiago Rodriguez.</t>
      </is>
    </nc>
  </rcc>
  <rcv guid="{A4F024A0-B144-4722-804A-716CE18877E5}" action="delete"/>
  <rcv guid="{A4F024A0-B144-4722-804A-716CE18877E5}" action="add"/>
</revisions>
</file>

<file path=xl/revisions/revisionLog1154.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541.xml><?xml version="1.0" encoding="utf-8"?>
<revisions xmlns="http://schemas.openxmlformats.org/spreadsheetml/2006/main" xmlns:r="http://schemas.openxmlformats.org/officeDocument/2006/relationships">
  <rfmt sheetId="11" sqref="E92" start="0" length="0">
    <dxf>
      <font>
        <sz val="9"/>
        <color theme="1"/>
        <name val="Arial"/>
        <scheme val="none"/>
      </font>
      <fill>
        <patternFill patternType="none">
          <bgColor indexed="65"/>
        </patternFill>
      </fill>
      <alignment wrapText="0" readingOrder="0"/>
    </dxf>
  </rfmt>
  <rfmt sheetId="11" sqref="C92" start="0" length="0">
    <dxf>
      <font>
        <b val="0"/>
        <sz val="12"/>
        <color indexed="64"/>
        <name val="Verdana"/>
        <scheme val="none"/>
      </font>
      <fill>
        <patternFill patternType="none">
          <bgColor indexed="65"/>
        </patternFill>
      </fill>
      <alignment vertical="bottom" wrapText="0" readingOrder="0"/>
      <border outline="0">
        <left/>
        <right/>
        <top/>
        <bottom/>
      </border>
    </dxf>
  </rfmt>
  <rfmt sheetId="11" sqref="C92" start="0" length="0">
    <dxf>
      <font>
        <b/>
        <i/>
        <sz val="14"/>
        <color indexed="64"/>
        <name val="Times New Roman"/>
        <scheme val="none"/>
      </font>
    </dxf>
  </rfmt>
  <rcc rId="42053" sId="11" xfDxf="1" dxf="1">
    <nc r="C92" t="inlineStr">
      <is>
        <r>
          <t xml:space="preserve">CARLOS MANUEL ANTONIO SANQUINTIN BERAS,  Asesor de la Dirección Ejecutiva de esta Institución, Cédula de Identidad No. 001-0095128-4,  </t>
        </r>
        <r>
          <rPr>
            <i/>
            <sz val="14"/>
            <color indexed="64"/>
            <rFont val="Times New Roman"/>
            <family val="1"/>
          </rPr>
          <t>pago de sueldo correspondiente al mes de febrero 2017</t>
        </r>
      </is>
    </nc>
    <ndxf>
      <font>
        <b/>
        <i/>
        <sz val="14"/>
        <name val="Times New Roman"/>
        <scheme val="none"/>
      </font>
    </ndxf>
  </rcc>
  <rfmt sheetId="11" sqref="C92" start="0" length="2147483647">
    <dxf>
      <font>
        <sz val="9"/>
      </font>
    </dxf>
  </rfmt>
  <rfmt sheetId="11" sqref="C92" start="0" length="2147483647">
    <dxf>
      <font>
        <name val="Arial"/>
        <scheme val="none"/>
      </font>
    </dxf>
  </rfmt>
  <rfmt sheetId="11" sqref="C92">
    <dxf>
      <alignment wrapText="1" readingOrder="0"/>
    </dxf>
  </rfmt>
  <rfmt sheetId="11" sqref="C92" start="0" length="2147483647">
    <dxf>
      <font>
        <i val="0"/>
      </font>
    </dxf>
  </rfmt>
  <rcc rId="42054" sId="11" numFmtId="34">
    <nc r="E92">
      <v>105855.42</v>
    </nc>
  </rcc>
  <rfmt sheetId="11" sqref="C92" start="0" length="0">
    <dxf>
      <border>
        <left style="thin">
          <color indexed="64"/>
        </left>
        <right style="thin">
          <color indexed="64"/>
        </right>
        <top style="thin">
          <color indexed="64"/>
        </top>
        <bottom style="thin">
          <color indexed="64"/>
        </bottom>
      </border>
    </dxf>
  </rfmt>
  <rfmt sheetId="11" sqref="C92">
    <dxf>
      <border>
        <left style="thin">
          <color indexed="64"/>
        </left>
        <right style="thin">
          <color indexed="64"/>
        </right>
        <top style="thin">
          <color indexed="64"/>
        </top>
        <bottom style="thin">
          <color indexed="64"/>
        </bottom>
        <vertical style="thin">
          <color indexed="64"/>
        </vertical>
        <horizontal style="thin">
          <color indexed="64"/>
        </horizontal>
      </border>
    </dxf>
  </rfmt>
  <rcv guid="{A4F024A0-B144-4722-804A-716CE18877E5}" action="delete"/>
  <rcv guid="{A4F024A0-B144-4722-804A-716CE18877E5}" action="add"/>
</revisions>
</file>

<file path=xl/revisions/revisionLog1155.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56.xml><?xml version="1.0" encoding="utf-8"?>
<revisions xmlns="http://schemas.openxmlformats.org/spreadsheetml/2006/main" xmlns:r="http://schemas.openxmlformats.org/officeDocument/2006/relationships">
  <rfmt sheetId="11" sqref="C180" start="0" length="0">
    <dxf>
      <border>
        <left style="thin">
          <color indexed="64"/>
        </left>
        <right style="thin">
          <color indexed="64"/>
        </right>
        <top style="thin">
          <color indexed="64"/>
        </top>
        <bottom style="thin">
          <color indexed="64"/>
        </bottom>
      </border>
    </dxf>
  </rfmt>
  <rfmt sheetId="11" sqref="C180">
    <dxf>
      <border>
        <left style="thin">
          <color indexed="64"/>
        </left>
        <right style="thin">
          <color indexed="64"/>
        </right>
        <top style="thin">
          <color indexed="64"/>
        </top>
        <bottom style="thin">
          <color indexed="64"/>
        </bottom>
        <vertical style="thin">
          <color indexed="64"/>
        </vertical>
        <horizontal style="thin">
          <color indexed="64"/>
        </horizontal>
      </border>
    </dxf>
  </rfmt>
  <rcv guid="{A4F024A0-B144-4722-804A-716CE18877E5}" action="delete"/>
  <rcv guid="{A4F024A0-B144-4722-804A-716CE18877E5}" action="add"/>
</revisions>
</file>

<file path=xl/revisions/revisionLog116.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6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6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6111.xml><?xml version="1.0" encoding="utf-8"?>
<revisions xmlns="http://schemas.openxmlformats.org/spreadsheetml/2006/main" xmlns:r="http://schemas.openxmlformats.org/officeDocument/2006/relationships">
  <rfmt sheetId="11" sqref="C72" start="0" length="0">
    <dxf>
      <font>
        <b/>
        <sz val="9"/>
        <name val="Arial"/>
        <scheme val="none"/>
      </font>
    </dxf>
  </rfmt>
  <rcv guid="{A4F024A0-B144-4722-804A-716CE18877E5}" action="delete"/>
  <rcv guid="{A4F024A0-B144-4722-804A-716CE18877E5}" action="add"/>
</revisions>
</file>

<file path=xl/revisions/revisionLog1161111.xml><?xml version="1.0" encoding="utf-8"?>
<revisions xmlns="http://schemas.openxmlformats.org/spreadsheetml/2006/main" xmlns:r="http://schemas.openxmlformats.org/officeDocument/2006/relationships">
  <rcc rId="41844" sId="11" numFmtId="34">
    <nc r="E63">
      <v>17237.14</v>
    </nc>
  </rcc>
  <rcv guid="{A4F024A0-B144-4722-804A-716CE18877E5}" action="delete"/>
  <rcv guid="{A4F024A0-B144-4722-804A-716CE18877E5}" action="add"/>
</revisions>
</file>

<file path=xl/revisions/revisionLog11612.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6121.xml><?xml version="1.0" encoding="utf-8"?>
<revisions xmlns="http://schemas.openxmlformats.org/spreadsheetml/2006/main" xmlns:r="http://schemas.openxmlformats.org/officeDocument/2006/relationships">
  <rcc rId="42154" sId="11" odxf="1" dxf="1">
    <nc r="F101">
      <f>F100+D101-E101</f>
    </nc>
    <odxf>
      <fill>
        <patternFill patternType="solid">
          <bgColor theme="0"/>
        </patternFill>
      </fill>
      <alignment wrapText="1" readingOrder="0"/>
      <border outline="0">
        <top/>
      </border>
    </odxf>
    <ndxf>
      <fill>
        <patternFill patternType="none">
          <bgColor indexed="65"/>
        </patternFill>
      </fill>
      <alignment wrapText="0" readingOrder="0"/>
      <border outline="0">
        <top style="thin">
          <color indexed="64"/>
        </top>
      </border>
    </ndxf>
  </rcc>
  <rcc rId="42155" sId="11" odxf="1" dxf="1">
    <nc r="F102">
      <f>F101+D102-E102</f>
    </nc>
    <odxf>
      <fill>
        <patternFill patternType="solid">
          <bgColor theme="0"/>
        </patternFill>
      </fill>
      <alignment wrapText="1" readingOrder="0"/>
      <border outline="0">
        <top/>
      </border>
    </odxf>
    <ndxf>
      <fill>
        <patternFill patternType="none">
          <bgColor indexed="65"/>
        </patternFill>
      </fill>
      <alignment wrapText="0" readingOrder="0"/>
      <border outline="0">
        <top style="thin">
          <color indexed="64"/>
        </top>
      </border>
    </ndxf>
  </rcc>
  <rcv guid="{A4F024A0-B144-4722-804A-716CE18877E5}" action="delete"/>
  <rcv guid="{A4F024A0-B144-4722-804A-716CE18877E5}" action="add"/>
</revisions>
</file>

<file path=xl/revisions/revisionLog11612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612111.xml><?xml version="1.0" encoding="utf-8"?>
<revisions xmlns="http://schemas.openxmlformats.org/spreadsheetml/2006/main" xmlns:r="http://schemas.openxmlformats.org/officeDocument/2006/relationships">
  <rcc rId="41948" sId="11" numFmtId="19">
    <oc r="A72">
      <v>42788</v>
    </oc>
    <nc r="A72">
      <v>42789</v>
    </nc>
  </rcc>
  <rcv guid="{A4F024A0-B144-4722-804A-716CE18877E5}" action="delete"/>
  <rcv guid="{A4F024A0-B144-4722-804A-716CE18877E5}" action="add"/>
</revisions>
</file>

<file path=xl/revisions/revisionLog11613.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6131.xml><?xml version="1.0" encoding="utf-8"?>
<revisions xmlns="http://schemas.openxmlformats.org/spreadsheetml/2006/main" xmlns:r="http://schemas.openxmlformats.org/officeDocument/2006/relationships">
  <rcc rId="42048" sId="11">
    <oc r="C87" t="inlineStr">
      <is>
        <r>
          <t xml:space="preserve">RD$59,037.50 (U$1,250.00 a una tasa de RD 47.23) a nombre de </t>
        </r>
        <r>
          <rPr>
            <b/>
            <sz val="9"/>
            <color indexed="64"/>
            <rFont val="Arial"/>
            <family val="2"/>
          </rPr>
          <t>FELIPE ELMY ERNESTO PEGUERO PÉREZ,</t>
        </r>
        <r>
          <rPr>
            <sz val="9"/>
            <color indexed="64"/>
            <rFont val="Arial"/>
            <family val="2"/>
          </rPr>
          <t xml:space="preserve"> como 32vo. desembolso para cubrir manutencion en la realización de estudios de </t>
        </r>
        <r>
          <rPr>
            <b/>
            <sz val="9"/>
            <color indexed="64"/>
            <rFont val="Arial"/>
            <family val="2"/>
          </rPr>
          <t>Doctorado en Economía Agrícola</t>
        </r>
        <r>
          <rPr>
            <sz val="9"/>
            <color indexed="64"/>
            <rFont val="Arial"/>
            <family val="2"/>
          </rPr>
          <t xml:space="preserve">, en la Universidad de Luisiana, Estados Unidos, según contrato 045-14 </t>
        </r>
      </is>
    </oc>
    <nc r="C87" t="inlineStr">
      <is>
        <r>
          <t xml:space="preserve">RD$59,037.50 (U$1,250.00 a una tasa de RD 47.23) a nombre de </t>
        </r>
        <r>
          <rPr>
            <b/>
            <sz val="9"/>
            <color rgb="FFFF0000"/>
            <rFont val="Arial"/>
            <family val="2"/>
          </rPr>
          <t>FELIPE ELMY ERNESTO PEGUERO PÉREZ</t>
        </r>
        <r>
          <rPr>
            <b/>
            <sz val="9"/>
            <color indexed="64"/>
            <rFont val="Arial"/>
            <family val="2"/>
          </rPr>
          <t>,</t>
        </r>
        <r>
          <rPr>
            <sz val="9"/>
            <color indexed="64"/>
            <rFont val="Arial"/>
            <family val="2"/>
          </rPr>
          <t xml:space="preserve"> como 32vo. desembolso para cubrir manutencion en la realización de estudios de </t>
        </r>
        <r>
          <rPr>
            <b/>
            <sz val="9"/>
            <color indexed="64"/>
            <rFont val="Arial"/>
            <family val="2"/>
          </rPr>
          <t>Doctorado en Economía Agrícola</t>
        </r>
        <r>
          <rPr>
            <sz val="9"/>
            <color indexed="64"/>
            <rFont val="Arial"/>
            <family val="2"/>
          </rPr>
          <t xml:space="preserve">, en la Universidad de Luisiana, Estados Unidos, según contrato 045-14 </t>
        </r>
      </is>
    </nc>
  </rcc>
  <rcc rId="42049" sId="11">
    <oc r="C88" t="inlineStr">
      <is>
        <r>
          <t xml:space="preserve">RD$51,953.00  (US$1,100.00 a una tasa de RD$47.23) a nombre de </t>
        </r>
        <r>
          <rPr>
            <b/>
            <sz val="9"/>
            <color indexed="64"/>
            <rFont val="Arial"/>
            <family val="2"/>
          </rPr>
          <t>JOSE MIGUEL GARCIA PEÑA,</t>
        </r>
        <r>
          <rPr>
            <sz val="9"/>
            <color indexed="64"/>
            <rFont val="Arial"/>
            <family val="2"/>
          </rPr>
          <t xml:space="preserve"> 33vo. desembolso para cubrir manutención, como aporte de CONIAF en estadía estudios de Doctorado en “Biología” en la Universidad de Puerto Rico, Río Piedra, según contrato 035-2014</t>
        </r>
      </is>
    </oc>
    <nc r="C88" t="inlineStr">
      <is>
        <r>
          <t>RD$51,953.00  (US$1,100.00 a una tasa de RD$47.23) a nombre de</t>
        </r>
        <r>
          <rPr>
            <sz val="9"/>
            <color rgb="FFFF0000"/>
            <rFont val="Arial"/>
            <family val="2"/>
          </rPr>
          <t xml:space="preserve"> </t>
        </r>
        <r>
          <rPr>
            <b/>
            <sz val="9"/>
            <color rgb="FFFF0000"/>
            <rFont val="Arial"/>
            <family val="2"/>
          </rPr>
          <t>JOSE MIGUEL GARCIA PEÑA</t>
        </r>
        <r>
          <rPr>
            <b/>
            <sz val="9"/>
            <color indexed="64"/>
            <rFont val="Arial"/>
            <family val="2"/>
          </rPr>
          <t>,</t>
        </r>
        <r>
          <rPr>
            <sz val="9"/>
            <color indexed="64"/>
            <rFont val="Arial"/>
            <family val="2"/>
          </rPr>
          <t xml:space="preserve"> 33vo. desembolso para cubrir manutención, como aporte de CONIAF en estadía estudios de Doctorado en “Biología” en la Universidad de Puerto Rico, Río Piedra, según contrato 035-2014</t>
        </r>
      </is>
    </nc>
  </rcc>
  <rcc rId="42050" sId="11">
    <oc r="C89" t="inlineStr">
      <is>
        <r>
          <t xml:space="preserve">RD$61,399.00 (U$1,300.00 a una tasa de RD$47.23) a  favor de </t>
        </r>
        <r>
          <rPr>
            <b/>
            <sz val="9"/>
            <color indexed="64"/>
            <rFont val="Arial"/>
            <family val="2"/>
          </rPr>
          <t>PAULA VIRGINIA PEREZ PEREZ</t>
        </r>
        <r>
          <rPr>
            <sz val="9"/>
            <color indexed="64"/>
            <rFont val="Arial"/>
            <family val="2"/>
          </rPr>
          <t>. 34vo. desembolso como aporte del CONIAF para cubrir manutencion en estudios en el Programa de Doctorado en Empaque, Universidad de Michigan State, EE.UU, s/contrato 029-2014</t>
        </r>
      </is>
    </oc>
    <nc r="C89" t="inlineStr">
      <is>
        <r>
          <t xml:space="preserve">RD$61,399.00 (U$1,300.00 a una tasa de RD$47.23) a  favor de </t>
        </r>
        <r>
          <rPr>
            <b/>
            <sz val="9"/>
            <color rgb="FFFF0000"/>
            <rFont val="Arial"/>
            <family val="2"/>
          </rPr>
          <t>PAULA VIRGINIA PEREZ PEREZ</t>
        </r>
        <r>
          <rPr>
            <sz val="9"/>
            <color rgb="FFFF0000"/>
            <rFont val="Arial"/>
            <family val="2"/>
          </rPr>
          <t>.</t>
        </r>
        <r>
          <rPr>
            <sz val="9"/>
            <color indexed="64"/>
            <rFont val="Arial"/>
            <family val="2"/>
          </rPr>
          <t xml:space="preserve"> 34vo. desembolso como aporte del CONIAF para cubrir manutencion en estudios en el Programa de Doctorado en Empaque, Universidad de Michigan State, EE.UU, s/contrato 029-2014</t>
        </r>
      </is>
    </nc>
  </rcc>
  <rcc rId="42051" sId="11">
    <oc r="C90" t="inlineStr">
      <is>
        <r>
          <t xml:space="preserve">RD$18,892.00 (US$400.00 a una tasa de RD$47.23) a nombre de </t>
        </r>
        <r>
          <rPr>
            <b/>
            <sz val="9"/>
            <color indexed="64"/>
            <rFont val="Arial"/>
            <family val="2"/>
          </rPr>
          <t>JENNY ROSA ELVIRA RODRIGUEZ JIMENEZ</t>
        </r>
        <r>
          <rPr>
            <sz val="9"/>
            <color indexed="64"/>
            <rFont val="Arial"/>
            <family val="2"/>
          </rPr>
          <t>. 33vo. desembolso para cubrir manutención como aporte de CONIAF por estadia en estudios de Doctorado en “Ciencias con Acentuación en Alimentos” en la Universidad Autónoma de Nuevo León, México, según contrato 031-2014</t>
        </r>
      </is>
    </oc>
    <nc r="C90" t="inlineStr">
      <is>
        <r>
          <t xml:space="preserve">RD$18,892.00 (US$400.00 a una tasa de RD$47.23) a nombre de </t>
        </r>
        <r>
          <rPr>
            <b/>
            <sz val="9"/>
            <color rgb="FFFF0000"/>
            <rFont val="Arial"/>
            <family val="2"/>
          </rPr>
          <t>JENNY ROSA ELVIRA RODRIGUEZ JIMENEZ</t>
        </r>
        <r>
          <rPr>
            <sz val="9"/>
            <color indexed="64"/>
            <rFont val="Arial"/>
            <family val="2"/>
          </rPr>
          <t>. 33vo. desembolso para cubrir manutención como aporte de CONIAF por estadia en estudios de Doctorado en “Ciencias con Acentuación en Alimentos” en la Universidad Autónoma de Nuevo León, México, según contrato 031-2014</t>
        </r>
      </is>
    </nc>
  </rcc>
  <rcc rId="42052" sId="11">
    <oc r="C91" t="inlineStr">
      <is>
        <r>
          <t xml:space="preserve">RD$67,312.50 (€1,000.00 a una tasa de RD$53.85) a nombre de </t>
        </r>
        <r>
          <rPr>
            <b/>
            <sz val="9"/>
            <color indexed="64"/>
            <rFont val="Arial"/>
            <family val="2"/>
          </rPr>
          <t>JANIELLE GARCIA BAEZ</t>
        </r>
        <r>
          <rPr>
            <sz val="9"/>
            <color indexed="64"/>
            <rFont val="Arial"/>
            <family val="2"/>
          </rPr>
          <t>. 24vo. y último desembolso como aporte del CONIAF para cubrir pasaje de regreso al país, la cual cursó estudios de Maestría en “Ciencias Mención Genética”</t>
        </r>
        <r>
          <rPr>
            <b/>
            <sz val="9"/>
            <color indexed="64"/>
            <rFont val="Arial"/>
            <family val="2"/>
          </rPr>
          <t xml:space="preserve"> </t>
        </r>
        <r>
          <rPr>
            <sz val="9"/>
            <color indexed="64"/>
            <rFont val="Arial"/>
            <family val="2"/>
          </rPr>
          <t xml:space="preserve">en la Universidad de Austral de Chile, según contrato No.042-2014 </t>
        </r>
      </is>
    </oc>
    <nc r="C91" t="inlineStr">
      <is>
        <r>
          <t xml:space="preserve">RD$67,312.50 (€1,000.00 a una tasa de RD$53.85) a nombre de </t>
        </r>
        <r>
          <rPr>
            <b/>
            <sz val="9"/>
            <color rgb="FFFF0000"/>
            <rFont val="Arial"/>
            <family val="2"/>
          </rPr>
          <t>JANIELLE GARCIA BAEZ</t>
        </r>
        <r>
          <rPr>
            <sz val="9"/>
            <color rgb="FFFF0000"/>
            <rFont val="Arial"/>
            <family val="2"/>
          </rPr>
          <t>.</t>
        </r>
        <r>
          <rPr>
            <sz val="9"/>
            <color indexed="64"/>
            <rFont val="Arial"/>
            <family val="2"/>
          </rPr>
          <t xml:space="preserve"> 24vo. y último desembolso como aporte del CONIAF para cubrir pasaje de regreso al país, la cual cursó estudios de Maestría en “Ciencias Mención Genética”</t>
        </r>
        <r>
          <rPr>
            <b/>
            <sz val="9"/>
            <color indexed="64"/>
            <rFont val="Arial"/>
            <family val="2"/>
          </rPr>
          <t xml:space="preserve"> </t>
        </r>
        <r>
          <rPr>
            <sz val="9"/>
            <color indexed="64"/>
            <rFont val="Arial"/>
            <family val="2"/>
          </rPr>
          <t xml:space="preserve">en la Universidad de Austral de Chile, según contrato No.042-2014 </t>
        </r>
      </is>
    </nc>
  </rcc>
  <rfmt sheetId="11" sqref="C91" start="0" length="2147483647">
    <dxf>
      <font>
        <b/>
      </font>
    </dxf>
  </rfmt>
  <rfmt sheetId="11" sqref="C87:C90" start="0" length="2147483647">
    <dxf>
      <font>
        <b/>
      </font>
    </dxf>
  </rfmt>
  <rcv guid="{A4F024A0-B144-4722-804A-716CE18877E5}" action="delete"/>
  <rcv guid="{A4F024A0-B144-4722-804A-716CE18877E5}" action="add"/>
</revisions>
</file>

<file path=xl/revisions/revisionLog1161311.xml><?xml version="1.0" encoding="utf-8"?>
<revisions xmlns="http://schemas.openxmlformats.org/spreadsheetml/2006/main" xmlns:r="http://schemas.openxmlformats.org/officeDocument/2006/relationships">
  <rrc rId="41949" sId="11" ref="A71:XFD71" action="insertRow"/>
  <rcc rId="41950" sId="11" odxf="1" dxf="1">
    <nc r="C71" t="inlineStr">
      <is>
        <t>Devolución por reclamación #255753 a la poliza No. 2-2-501-0180921 de vehiculo Nissan Frontier, 2017 de la Direccion Ejecutiva a SEGUROS BANRESERVAS por robo de Goma de Repuesta y Aro, s/solicitud #728962</t>
      </is>
    </nc>
    <odxf>
      <fill>
        <patternFill patternType="none">
          <bgColor indexed="65"/>
        </patternFill>
      </fill>
    </odxf>
    <ndxf>
      <fill>
        <patternFill patternType="solid">
          <bgColor theme="0"/>
        </patternFill>
      </fill>
    </ndxf>
  </rcc>
  <rcc rId="41951" sId="11" numFmtId="19">
    <nc r="A71">
      <v>42788</v>
    </nc>
  </rcc>
  <rcc rId="41952" sId="11" odxf="1" dxf="1" numFmtId="34">
    <nc r="D71">
      <v>26552.63</v>
    </nc>
    <odxf>
      <font>
        <b val="0"/>
        <sz val="9"/>
        <name val="Arial"/>
        <scheme val="none"/>
      </font>
    </odxf>
    <ndxf>
      <font>
        <b/>
        <sz val="9"/>
        <name val="Arial"/>
        <scheme val="none"/>
      </font>
    </ndxf>
  </rcc>
  <rcc rId="41953" sId="11">
    <oc r="C73" t="inlineStr">
      <is>
        <t>Devolución por reclamación #255753 a la poliza No. 2-2-501-0180921 de vehiculo Nissan Frontier, 2017 de la Direccion Ejecutiva a SEGUROS BANRESERVAS por robo de Goma de Repuesta y Aro, s/solicitud #728962</t>
      </is>
    </oc>
    <nc r="C73"/>
  </rcc>
  <rcc rId="41954" sId="11" numFmtId="19">
    <oc r="A73">
      <v>42789</v>
    </oc>
    <nc r="A73"/>
  </rcc>
  <rcc rId="41955" sId="11">
    <oc r="B73" t="inlineStr">
      <is>
        <t>DEPOSITO</t>
      </is>
    </oc>
    <nc r="B73"/>
  </rcc>
  <rcc rId="41956" sId="11" numFmtId="34">
    <oc r="D73">
      <v>26552.63</v>
    </oc>
    <nc r="D73"/>
  </rcc>
  <rcc rId="41957" sId="11">
    <oc r="F73">
      <f>F72+D73-E73</f>
    </oc>
    <nc r="F73"/>
  </rcc>
  <rcc rId="41958" sId="11">
    <oc r="F70">
      <f>F69+D70-E70</f>
    </oc>
    <nc r="F70">
      <f>F69+D70-E70</f>
    </nc>
  </rcc>
  <rcc rId="41959" sId="11">
    <nc r="F71">
      <f>F70+D71-E71</f>
    </nc>
  </rcc>
  <rcc rId="41960" sId="11">
    <oc r="F72">
      <f>F70+D72-E72</f>
    </oc>
    <nc r="F72">
      <f>F71+D72-E72</f>
    </nc>
  </rcc>
  <rcv guid="{A4F024A0-B144-4722-804A-716CE18877E5}" action="delete"/>
  <rcv guid="{A4F024A0-B144-4722-804A-716CE18877E5}" action="add"/>
</revisions>
</file>

<file path=xl/revisions/revisionLog1162.xml><?xml version="1.0" encoding="utf-8"?>
<revisions xmlns="http://schemas.openxmlformats.org/spreadsheetml/2006/main" xmlns:r="http://schemas.openxmlformats.org/officeDocument/2006/relationships">
  <rcc rId="42143" sId="11" odxf="1" dxf="1">
    <nc r="C100" t="inlineStr">
      <is>
        <r>
          <t xml:space="preserve">TESORERIA DE LA SEGURIDAD SOCIAL </t>
        </r>
        <r>
          <rPr>
            <sz val="9"/>
            <color indexed="64"/>
            <rFont val="Arial"/>
            <family val="2"/>
          </rPr>
          <t>pago recargo e intereses retenciones  Contribución del CONIAF del Seguro de Pensiones, Seguro Familiar de Salud y Riesgo Laboral de la empleada Angela Mariel Santos Lithgow quien  presta servicios como Enc. Depto.de RRHH, en periodo probatorio, correspondiente al mes de febrero/17</t>
        </r>
      </is>
    </nc>
    <odxf>
      <fill>
        <patternFill>
          <bgColor theme="0"/>
        </patternFill>
      </fill>
      <alignment horizontal="justify" readingOrder="0"/>
      <border outline="0">
        <left style="thin">
          <color indexed="64"/>
        </left>
        <right style="thin">
          <color indexed="64"/>
        </right>
        <top style="thin">
          <color indexed="64"/>
        </top>
        <bottom style="thin">
          <color indexed="64"/>
        </bottom>
      </border>
    </odxf>
    <ndxf>
      <fill>
        <patternFill>
          <bgColor rgb="FFFFFF00"/>
        </patternFill>
      </fill>
      <alignment horizontal="general" readingOrder="0"/>
      <border outline="0">
        <left/>
        <right/>
        <top/>
        <bottom/>
      </border>
    </ndxf>
  </rcc>
  <rcc rId="42144" sId="11">
    <nc r="B100">
      <v>14644</v>
    </nc>
  </rcc>
  <rcc rId="42145" sId="11" numFmtId="19">
    <nc r="A100">
      <v>42803</v>
    </nc>
  </rcc>
  <rfmt sheetId="11" sqref="C99" start="0" length="0">
    <dxf>
      <border>
        <left style="thin">
          <color indexed="64"/>
        </left>
        <right style="thin">
          <color indexed="64"/>
        </right>
        <top style="thin">
          <color indexed="64"/>
        </top>
        <bottom style="thin">
          <color indexed="64"/>
        </bottom>
      </border>
    </dxf>
  </rfmt>
  <rfmt sheetId="11" sqref="C99">
    <dxf>
      <border>
        <left style="thin">
          <color indexed="64"/>
        </left>
        <right style="thin">
          <color indexed="64"/>
        </right>
        <top style="thin">
          <color indexed="64"/>
        </top>
        <bottom style="thin">
          <color indexed="64"/>
        </bottom>
        <vertical style="thin">
          <color indexed="64"/>
        </vertical>
        <horizontal style="thin">
          <color indexed="64"/>
        </horizontal>
      </border>
    </dxf>
  </rfmt>
  <rcc rId="42146" sId="11">
    <oc r="C99" t="inlineStr">
      <is>
        <r>
          <t xml:space="preserve">TESORERIA DE LA SEGURIDAD SOCIAL </t>
        </r>
        <r>
          <rPr>
            <sz val="9"/>
            <color indexed="64"/>
            <rFont val="Arial"/>
            <family val="2"/>
          </rPr>
          <t>pago recargo e intereses retenciones  Contribución del CONIAF del Seguro de Pensiones, Seguro Familiar de Salud y Riesgo Laboral de la empleada Angela Mariel Santos Lithgow quien  presta servicios como Enc. Depto.de RRHH, en periodo probatorio, correspondiente al mes de febrero/17</t>
        </r>
      </is>
    </oc>
    <nc r="C99" t="inlineStr">
      <is>
        <t>NULO</t>
      </is>
    </nc>
  </rcc>
  <rcc rId="42147" sId="11" numFmtId="34">
    <oc r="E99">
      <v>1196.3399999999999</v>
    </oc>
    <nc r="E99">
      <v>0.01</v>
    </nc>
  </rcc>
  <rfmt sheetId="11" sqref="E99" start="0" length="2147483647">
    <dxf>
      <font>
        <color rgb="FFFF0000"/>
      </font>
    </dxf>
  </rfmt>
  <rcc rId="42148" sId="11" odxf="1" dxf="1">
    <nc r="F100">
      <f>F99+D100-E100</f>
    </nc>
    <odxf>
      <fill>
        <patternFill patternType="solid">
          <bgColor theme="0"/>
        </patternFill>
      </fill>
      <alignment wrapText="1" readingOrder="0"/>
      <border outline="0">
        <top/>
      </border>
    </odxf>
    <ndxf>
      <fill>
        <patternFill patternType="none">
          <bgColor indexed="65"/>
        </patternFill>
      </fill>
      <alignment wrapText="0" readingOrder="0"/>
      <border outline="0">
        <top style="thin">
          <color indexed="64"/>
        </top>
      </border>
    </ndxf>
  </rcc>
  <rcc rId="42149" sId="11" numFmtId="34">
    <nc r="E100">
      <v>1196.83</v>
    </nc>
  </rcc>
  <rfmt sheetId="11" sqref="C99">
    <dxf>
      <fill>
        <patternFill>
          <bgColor theme="0"/>
        </patternFill>
      </fill>
    </dxf>
  </rfmt>
  <rcv guid="{A4F024A0-B144-4722-804A-716CE18877E5}" action="delete"/>
  <rcv guid="{A4F024A0-B144-4722-804A-716CE18877E5}" action="add"/>
</revisions>
</file>

<file path=xl/revisions/revisionLog11621.xml><?xml version="1.0" encoding="utf-8"?>
<revisions xmlns="http://schemas.openxmlformats.org/spreadsheetml/2006/main" xmlns:r="http://schemas.openxmlformats.org/officeDocument/2006/relationships">
  <rcc rId="41963" sId="11" odxf="1" dxf="1">
    <oc r="C53" t="inlineStr">
      <is>
        <t>pago cuota seguro medico Francisco Morel Correspondiente al mes de enero 2017.</t>
      </is>
    </oc>
    <nc r="C53" t="inlineStr">
      <is>
        <t>Pago cuota seguro médico Francisco Morel Correspondiente al mes de enero 2017.</t>
      </is>
    </nc>
    <odxf>
      <font>
        <b val="0"/>
        <sz val="9"/>
        <name val="Arial"/>
        <scheme val="none"/>
      </font>
    </odxf>
    <ndxf>
      <font>
        <b/>
        <sz val="9"/>
        <name val="Arial"/>
        <scheme val="none"/>
      </font>
    </ndxf>
  </rcc>
  <rcv guid="{A4F024A0-B144-4722-804A-716CE18877E5}" action="delete"/>
  <rcv guid="{A4F024A0-B144-4722-804A-716CE18877E5}" action="add"/>
</revisions>
</file>

<file path=xl/revisions/revisionLog1163.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63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7.xml><?xml version="1.0" encoding="utf-8"?>
<revisions xmlns="http://schemas.openxmlformats.org/spreadsheetml/2006/main" xmlns:r="http://schemas.openxmlformats.org/officeDocument/2006/relationships">
  <rfmt sheetId="11" sqref="C72" start="0" length="0">
    <dxf>
      <font>
        <b val="0"/>
        <sz val="12"/>
        <color indexed="64"/>
        <name val="Verdana"/>
        <scheme val="none"/>
      </font>
      <fill>
        <patternFill patternType="none">
          <bgColor indexed="65"/>
        </patternFill>
      </fill>
      <alignment vertical="bottom" wrapText="0" readingOrder="0"/>
      <border outline="0">
        <left/>
        <right/>
        <top/>
        <bottom/>
      </border>
    </dxf>
  </rfmt>
  <rfmt sheetId="11" sqref="C72" start="0" length="0">
    <dxf>
      <font>
        <i/>
        <sz val="14"/>
        <color indexed="64"/>
        <name val="Times New Roman"/>
        <scheme val="none"/>
      </font>
    </dxf>
  </rfmt>
  <rfmt sheetId="11" xfDxf="1" sqref="C72" start="0" length="0">
    <dxf>
      <font>
        <i/>
        <sz val="14"/>
        <name val="Times New Roman"/>
        <scheme val="none"/>
      </font>
    </dxf>
  </rfmt>
  <rfmt sheetId="11" sqref="C72">
    <dxf>
      <alignment wrapText="1" readingOrder="0"/>
    </dxf>
  </rfmt>
  <rfmt sheetId="11" sqref="C72" start="0" length="2147483647">
    <dxf>
      <font>
        <sz val="9"/>
      </font>
    </dxf>
  </rfmt>
  <rfmt sheetId="11" sqref="C72" start="0" length="2147483647">
    <dxf>
      <font>
        <name val="Arial"/>
        <scheme val="none"/>
      </font>
    </dxf>
  </rfmt>
  <rfmt sheetId="11" sqref="C72" start="0" length="2147483647">
    <dxf>
      <font>
        <i val="0"/>
      </font>
    </dxf>
  </rfmt>
  <rcc rId="41972" sId="11" odxf="1" dxf="1">
    <nc r="C72" t="inlineStr">
      <is>
        <r>
          <rPr>
            <b/>
            <sz val="9"/>
            <color indexed="64"/>
            <rFont val="Arial"/>
            <family val="2"/>
          </rPr>
          <t xml:space="preserve">RD$36,108.00 (US$765.00 a una tasa de RD$47.20 x 1) a favor de </t>
        </r>
        <r>
          <rPr>
            <b/>
            <sz val="9"/>
            <color rgb="FFFF0000"/>
            <rFont val="Arial"/>
            <family val="2"/>
          </rPr>
          <t>PONTIFICIA UNIVERSIDAD CATOLICA MADRE Y MAESTRA</t>
        </r>
        <r>
          <rPr>
            <b/>
            <sz val="9"/>
            <color indexed="64"/>
            <rFont val="Arial"/>
            <family val="2"/>
          </rPr>
          <t xml:space="preserve">,  por concepto de pago del 7mo. desembolso como aporte del CONIAF en la realización de Maestría en “Dirección de Proyectos” a </t>
        </r>
        <r>
          <rPr>
            <b/>
            <sz val="9"/>
            <color rgb="FFFF0000"/>
            <rFont val="Arial"/>
            <family val="2"/>
          </rPr>
          <t>Mistral Valenzuela Mateo</t>
        </r>
        <r>
          <rPr>
            <b/>
            <sz val="9"/>
            <color indexed="64"/>
            <rFont val="Arial"/>
            <family val="2"/>
          </rPr>
          <t>, matrícula 2016-5790, s/contrato No.018-2016</t>
        </r>
      </is>
    </nc>
    <ndxf>
      <font>
        <b/>
        <sz val="9"/>
        <name val="Arial"/>
        <scheme val="none"/>
      </font>
    </ndxf>
  </rcc>
  <rcv guid="{A4F024A0-B144-4722-804A-716CE18877E5}" action="delete"/>
  <rcv guid="{A4F024A0-B144-4722-804A-716CE18877E5}" action="add"/>
</revisions>
</file>

<file path=xl/revisions/revisionLog117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7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7111.xml><?xml version="1.0" encoding="utf-8"?>
<revisions xmlns="http://schemas.openxmlformats.org/spreadsheetml/2006/main" xmlns:r="http://schemas.openxmlformats.org/officeDocument/2006/relationships">
  <rfmt sheetId="11" sqref="B69" start="0" length="0">
    <dxf>
      <font>
        <b val="0"/>
        <sz val="9"/>
        <name val="Arial"/>
        <scheme val="none"/>
      </font>
    </dxf>
  </rfmt>
  <rcc rId="41915" sId="11">
    <nc r="B69">
      <v>14624</v>
    </nc>
  </rcc>
  <rcv guid="{A4F024A0-B144-4722-804A-716CE18877E5}" action="delete"/>
  <rcv guid="{A4F024A0-B144-4722-804A-716CE18877E5}" action="add"/>
</revisions>
</file>

<file path=xl/revisions/revisionLog118.xml><?xml version="1.0" encoding="utf-8"?>
<revisions xmlns="http://schemas.openxmlformats.org/spreadsheetml/2006/main" xmlns:r="http://schemas.openxmlformats.org/officeDocument/2006/relationships">
  <rcc rId="43288" sId="16" odxf="1" dxf="1">
    <nc r="A3" t="inlineStr">
      <is>
        <t>MAYO 2017</t>
      </is>
    </nc>
    <odxf>
      <font>
        <b val="0"/>
        <sz val="11"/>
        <name val="Arial"/>
        <scheme val="none"/>
      </font>
      <border outline="0">
        <left/>
        <right/>
        <top/>
        <bottom/>
      </border>
    </odxf>
    <ndxf>
      <font>
        <b/>
        <sz val="9"/>
        <color auto="1"/>
        <name val="Arial"/>
        <scheme val="none"/>
      </font>
      <border outline="0">
        <left style="thin">
          <color indexed="64"/>
        </left>
        <right style="thin">
          <color indexed="64"/>
        </right>
        <top style="thin">
          <color indexed="64"/>
        </top>
        <bottom style="thin">
          <color indexed="64"/>
        </bottom>
      </border>
    </ndxf>
  </rcc>
  <rcc rId="43289" sId="16" odxf="1" dxf="1">
    <nc r="B3" t="inlineStr">
      <is>
        <t>Cta. 240-006802-4</t>
      </is>
    </nc>
    <odxf>
      <font>
        <b val="0"/>
        <sz val="11"/>
        <name val="Arial"/>
        <scheme val="none"/>
      </font>
      <border outline="0">
        <left/>
        <right/>
        <top/>
        <bottom/>
      </border>
    </odxf>
    <ndxf>
      <font>
        <b/>
        <sz val="9"/>
        <color auto="1"/>
        <name val="Arial"/>
        <scheme val="none"/>
      </font>
      <border outline="0">
        <left style="thin">
          <color indexed="64"/>
        </left>
        <right style="thin">
          <color indexed="64"/>
        </right>
        <top style="thin">
          <color indexed="64"/>
        </top>
        <bottom style="thin">
          <color indexed="64"/>
        </bottom>
      </border>
    </ndxf>
  </rcc>
  <rfmt sheetId="16" sqref="C3" start="0" length="0">
    <dxf>
      <font>
        <sz val="9"/>
        <name val="Arial"/>
        <scheme val="none"/>
      </font>
      <border outline="0">
        <left style="thin">
          <color indexed="64"/>
        </left>
        <right style="thin">
          <color indexed="64"/>
        </right>
        <top style="thin">
          <color indexed="64"/>
        </top>
        <bottom style="thin">
          <color indexed="64"/>
        </bottom>
      </border>
    </dxf>
  </rfmt>
  <rfmt sheetId="16" sqref="D3" start="0" length="0">
    <dxf>
      <font>
        <sz val="9"/>
        <color auto="1"/>
        <name val="Arial"/>
        <scheme val="none"/>
      </font>
      <numFmt numFmtId="4" formatCode="#,##0.00"/>
      <border outline="0">
        <left style="thin">
          <color indexed="64"/>
        </left>
        <right style="thin">
          <color indexed="64"/>
        </right>
        <top style="thin">
          <color indexed="64"/>
        </top>
        <bottom style="thin">
          <color indexed="64"/>
        </bottom>
      </border>
    </dxf>
  </rfmt>
  <rfmt sheetId="16" s="1" sqref="E3" start="0" length="0">
    <dxf>
      <font>
        <sz val="9"/>
        <color auto="1"/>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dxf>
  </rfmt>
  <rfmt sheetId="16" sqref="F3" start="0" length="0">
    <dxf>
      <font>
        <sz val="9"/>
        <name val="Arial"/>
        <scheme val="none"/>
      </font>
      <numFmt numFmtId="35" formatCode="_(* #,##0.00_);_(* \(#,##0.00\);_(* &quot;-&quot;??_);_(@_)"/>
      <border outline="0">
        <top style="thin">
          <color indexed="64"/>
        </top>
      </border>
    </dxf>
  </rfmt>
  <rcc rId="43290" sId="16" odxf="1" dxf="1">
    <nc r="A4" t="inlineStr">
      <is>
        <t>Fecha</t>
      </is>
    </nc>
    <odxf>
      <font>
        <sz val="11"/>
        <name val="Arial"/>
        <scheme val="none"/>
      </font>
      <numFmt numFmtId="0" formatCode="General"/>
      <fill>
        <patternFill patternType="none">
          <bgColor indexed="65"/>
        </patternFill>
      </fill>
      <alignment horizontal="general" vertical="bottom" wrapText="0" readingOrder="0"/>
      <border outline="0">
        <left/>
        <right/>
        <top/>
      </border>
    </odxf>
    <ndxf>
      <font>
        <sz val="9"/>
        <color auto="1"/>
        <name val="Arial"/>
        <scheme val="none"/>
      </font>
      <numFmt numFmtId="19" formatCode="m/d/yyyy"/>
      <fill>
        <patternFill patternType="solid">
          <bgColor indexed="41"/>
        </patternFill>
      </fill>
      <alignment horizontal="center" vertical="top" wrapText="1" readingOrder="0"/>
      <border outline="0">
        <left style="thin">
          <color indexed="64"/>
        </left>
        <right style="thin">
          <color indexed="64"/>
        </right>
        <top style="thin">
          <color indexed="64"/>
        </top>
      </border>
    </ndxf>
  </rcc>
  <rcc rId="43291" sId="16" odxf="1" dxf="1">
    <nc r="B4" t="inlineStr">
      <is>
        <t>Cheque</t>
      </is>
    </nc>
    <odxf>
      <font>
        <b val="0"/>
        <sz val="11"/>
        <name val="Arial"/>
        <scheme val="none"/>
      </font>
      <numFmt numFmtId="4" formatCode="#,##0.00"/>
      <fill>
        <patternFill patternType="none">
          <bgColor indexed="65"/>
        </patternFill>
      </fill>
      <alignment horizontal="general" vertical="bottom" readingOrder="0"/>
      <border outline="0">
        <left/>
        <right/>
        <top/>
        <bottom/>
      </border>
    </odxf>
    <ndxf>
      <font>
        <b/>
        <sz val="9"/>
        <color auto="1"/>
        <name val="Arial"/>
        <scheme val="none"/>
      </font>
      <numFmt numFmtId="0" formatCode="General"/>
      <fill>
        <patternFill patternType="solid">
          <bgColor indexed="41"/>
        </patternFill>
      </fill>
      <alignment horizontal="center" vertical="top" readingOrder="0"/>
      <border outline="0">
        <left style="thin">
          <color indexed="64"/>
        </left>
        <right style="thin">
          <color indexed="64"/>
        </right>
        <top style="thin">
          <color indexed="64"/>
        </top>
        <bottom style="thin">
          <color indexed="64"/>
        </bottom>
      </border>
    </ndxf>
  </rcc>
  <rcc rId="43292" sId="16" odxf="1" dxf="1">
    <nc r="C4" t="inlineStr">
      <is>
        <t>CONCEPTO</t>
      </is>
    </nc>
    <odxf>
      <font>
        <b val="0"/>
        <sz val="11"/>
        <name val="Arial"/>
        <scheme val="none"/>
      </font>
      <numFmt numFmtId="4" formatCode="#,##0.00"/>
      <fill>
        <patternFill patternType="none">
          <bgColor indexed="65"/>
        </patternFill>
      </fill>
      <alignment horizontal="general" vertical="bottom" readingOrder="0"/>
      <border outline="0">
        <left/>
        <right/>
        <top/>
      </border>
    </odxf>
    <ndxf>
      <font>
        <b/>
        <sz val="9"/>
        <color auto="1"/>
        <name val="Arial"/>
        <scheme val="none"/>
      </font>
      <numFmt numFmtId="0" formatCode="General"/>
      <fill>
        <patternFill patternType="solid">
          <bgColor indexed="41"/>
        </patternFill>
      </fill>
      <alignment horizontal="center" vertical="top" readingOrder="0"/>
      <border outline="0">
        <left style="thin">
          <color indexed="64"/>
        </left>
        <right style="thin">
          <color indexed="64"/>
        </right>
        <top style="thin">
          <color indexed="64"/>
        </top>
      </border>
    </ndxf>
  </rcc>
  <rcc rId="43293" sId="16" odxf="1" dxf="1">
    <nc r="D4" t="inlineStr">
      <is>
        <t>DEBITO</t>
      </is>
    </nc>
    <odxf>
      <font>
        <b val="0"/>
        <sz val="11"/>
        <name val="Arial"/>
        <scheme val="none"/>
      </font>
      <fill>
        <patternFill patternType="none">
          <bgColor indexed="65"/>
        </patternFill>
      </fill>
      <alignment horizontal="general" vertical="bottom" readingOrder="0"/>
      <border outline="0">
        <left/>
        <right/>
        <top/>
      </border>
    </odxf>
    <ndxf>
      <font>
        <b/>
        <sz val="9"/>
        <color auto="1"/>
        <name val="Arial"/>
        <scheme val="none"/>
      </font>
      <fill>
        <patternFill patternType="solid">
          <bgColor indexed="41"/>
        </patternFill>
      </fill>
      <alignment horizontal="center" vertical="top" readingOrder="0"/>
      <border outline="0">
        <left style="thin">
          <color indexed="64"/>
        </left>
        <right style="thin">
          <color indexed="64"/>
        </right>
        <top style="thin">
          <color indexed="64"/>
        </top>
      </border>
    </ndxf>
  </rcc>
  <rcc rId="43294" sId="16" odxf="1" s="1" dxf="1">
    <nc r="E4" t="inlineStr">
      <is>
        <t>CREDITO</t>
      </is>
    </nc>
    <odxf>
      <font>
        <b val="0"/>
        <i val="0"/>
        <strike val="0"/>
        <condense val="0"/>
        <extend val="0"/>
        <outline val="0"/>
        <shadow val="0"/>
        <u val="none"/>
        <vertAlign val="baseline"/>
        <sz val="11"/>
        <color indexed="64"/>
        <name val="Arial"/>
        <scheme val="none"/>
      </font>
      <numFmt numFmtId="4" formatCode="#,##0.00"/>
      <border diagonalUp="0" diagonalDown="0" outline="0">
        <left/>
        <right/>
        <top/>
        <bottom/>
      </border>
    </odxf>
    <ndxf>
      <font>
        <b/>
        <sz val="9"/>
        <color auto="1"/>
        <name val="Arial"/>
        <scheme val="none"/>
      </font>
      <numFmt numFmtId="166" formatCode="_-* #,##0.00\ _p_t_a_-;\-* #,##0.00\ _p_t_a_-;_-* &quot;-&quot;??\ _p_t_a_-;_-@_-"/>
      <fill>
        <patternFill patternType="solid">
          <bgColor indexed="41"/>
        </patternFill>
      </fill>
      <alignment horizontal="center" readingOrder="0"/>
      <border outline="0">
        <left style="thin">
          <color indexed="64"/>
        </left>
        <right style="thin">
          <color indexed="64"/>
        </right>
        <top style="thin">
          <color indexed="64"/>
        </top>
      </border>
    </ndxf>
  </rcc>
  <rcc rId="43295" sId="16" odxf="1" s="1" dxf="1">
    <nc r="F4" t="inlineStr">
      <is>
        <t>SALDO</t>
      </is>
    </nc>
    <odxf>
      <font>
        <b val="0"/>
        <i val="0"/>
        <strike val="0"/>
        <condense val="0"/>
        <extend val="0"/>
        <outline val="0"/>
        <shadow val="0"/>
        <u val="none"/>
        <vertAlign val="baseline"/>
        <sz val="11"/>
        <color indexed="64"/>
        <name val="Arial"/>
        <scheme val="none"/>
      </font>
      <numFmt numFmtId="0" formatCode="General"/>
      <border diagonalUp="0" diagonalDown="0" outline="0">
        <left/>
        <right/>
        <top/>
        <bottom/>
      </border>
    </odxf>
    <ndxf>
      <font>
        <b/>
        <sz val="9"/>
        <color auto="1"/>
        <name val="Arial"/>
        <scheme val="none"/>
      </font>
      <numFmt numFmtId="35" formatCode="_(* #,##0.00_);_(* \(#,##0.00\);_(* &quot;-&quot;??_);_(@_)"/>
      <fill>
        <patternFill patternType="solid">
          <bgColor indexed="41"/>
        </patternFill>
      </fill>
      <alignment horizontal="center" readingOrder="0"/>
      <border outline="0">
        <left style="thin">
          <color indexed="64"/>
        </left>
        <right style="thin">
          <color indexed="64"/>
        </right>
        <top style="thin">
          <color indexed="64"/>
        </top>
      </border>
    </ndxf>
  </rcc>
  <rfmt sheetId="16" sqref="A5" start="0" length="0">
    <dxf>
      <font>
        <b/>
        <sz val="9"/>
        <color auto="1"/>
        <name val="Arial"/>
        <scheme val="none"/>
      </font>
      <numFmt numFmtId="19" formatCode="m/d/yyyy"/>
      <fill>
        <patternFill patternType="solid">
          <bgColor indexed="41"/>
        </patternFill>
      </fill>
      <alignment horizontal="center" vertical="center" readingOrder="0"/>
      <border outline="0">
        <left style="thin">
          <color indexed="64"/>
        </left>
        <right style="thin">
          <color indexed="64"/>
        </right>
        <bottom style="thin">
          <color indexed="64"/>
        </bottom>
      </border>
    </dxf>
  </rfmt>
  <rcc rId="43296" sId="16" odxf="1" dxf="1">
    <nc r="B5" t="inlineStr">
      <is>
        <t>No.</t>
      </is>
    </nc>
    <odxf>
      <font>
        <b val="0"/>
        <sz val="11"/>
        <name val="Arial"/>
        <scheme val="none"/>
      </font>
      <numFmt numFmtId="4" formatCode="#,##0.00"/>
      <fill>
        <patternFill patternType="none">
          <bgColor indexed="65"/>
        </patternFill>
      </fill>
      <alignment horizontal="general" vertical="bottom" readingOrder="0"/>
      <border outline="0">
        <left/>
        <right/>
        <bottom/>
      </border>
    </odxf>
    <ndxf>
      <font>
        <b/>
        <sz val="9"/>
        <color auto="1"/>
        <name val="Arial"/>
        <scheme val="none"/>
      </font>
      <numFmt numFmtId="0" formatCode="General"/>
      <fill>
        <patternFill patternType="solid">
          <bgColor indexed="41"/>
        </patternFill>
      </fill>
      <alignment horizontal="center" vertical="top" readingOrder="0"/>
      <border outline="0">
        <left style="thin">
          <color indexed="64"/>
        </left>
        <right style="thin">
          <color indexed="64"/>
        </right>
        <bottom style="thin">
          <color indexed="64"/>
        </bottom>
      </border>
    </ndxf>
  </rcc>
  <rfmt sheetId="16" sqref="C5" start="0" length="0">
    <dxf>
      <font>
        <b/>
        <sz val="9"/>
        <color auto="1"/>
        <name val="Arial"/>
        <scheme val="none"/>
      </font>
      <numFmt numFmtId="0" formatCode="General"/>
      <fill>
        <patternFill patternType="solid">
          <bgColor indexed="41"/>
        </patternFill>
      </fill>
      <alignment horizontal="center" vertical="top" readingOrder="0"/>
      <border outline="0">
        <left style="thin">
          <color indexed="64"/>
        </left>
        <right style="thin">
          <color indexed="64"/>
        </right>
        <bottom style="thin">
          <color indexed="64"/>
        </bottom>
      </border>
    </dxf>
  </rfmt>
  <rfmt sheetId="16" sqref="D5" start="0" length="0">
    <dxf>
      <font>
        <b/>
        <sz val="9"/>
        <color auto="1"/>
        <name val="Arial"/>
        <scheme val="none"/>
      </font>
      <fill>
        <patternFill patternType="solid">
          <bgColor indexed="41"/>
        </patternFill>
      </fill>
      <alignment horizontal="center" vertical="top" readingOrder="0"/>
      <border outline="0">
        <left style="thin">
          <color indexed="64"/>
        </left>
        <right style="thin">
          <color indexed="64"/>
        </right>
        <bottom style="thin">
          <color indexed="64"/>
        </bottom>
      </border>
    </dxf>
  </rfmt>
  <rfmt sheetId="16" s="1" sqref="E5" start="0" length="0">
    <dxf>
      <font>
        <b/>
        <sz val="9"/>
        <color auto="1"/>
        <name val="Arial"/>
        <scheme val="none"/>
      </font>
      <numFmt numFmtId="166" formatCode="_-* #,##0.00\ _p_t_a_-;\-* #,##0.00\ _p_t_a_-;_-* &quot;-&quot;??\ _p_t_a_-;_-@_-"/>
      <fill>
        <patternFill patternType="solid">
          <bgColor indexed="41"/>
        </patternFill>
      </fill>
      <alignment horizontal="center" readingOrder="0"/>
      <border outline="0">
        <left style="thin">
          <color indexed="64"/>
        </left>
        <right style="thin">
          <color indexed="64"/>
        </right>
        <bottom style="thin">
          <color indexed="64"/>
        </bottom>
      </border>
    </dxf>
  </rfmt>
  <rfmt sheetId="16" sqref="F5" start="0" length="0">
    <dxf>
      <font>
        <sz val="9"/>
        <color auto="1"/>
        <name val="Arial"/>
        <scheme val="none"/>
      </font>
      <numFmt numFmtId="35" formatCode="_(* #,##0.00_);_(* \(#,##0.00\);_(* &quot;-&quot;??_);_(@_)"/>
      <fill>
        <patternFill patternType="solid">
          <bgColor indexed="41"/>
        </patternFill>
      </fill>
    </dxf>
  </rfmt>
  <rcc rId="43297" sId="16" odxf="1" dxf="1" numFmtId="19">
    <nc r="A6">
      <v>42857</v>
    </nc>
    <odxf>
      <font>
        <sz val="11"/>
        <name val="Arial"/>
        <scheme val="none"/>
      </font>
      <numFmt numFmtId="0" formatCode="General"/>
      <border outline="0">
        <left/>
        <right/>
        <top/>
        <bottom/>
      </border>
    </odxf>
    <ndxf>
      <font>
        <sz val="9"/>
        <name val="Arial"/>
        <scheme val="none"/>
      </font>
      <numFmt numFmtId="19" formatCode="m/d/yyyy"/>
      <border outline="0">
        <left style="thin">
          <color indexed="64"/>
        </left>
        <right style="thin">
          <color indexed="64"/>
        </right>
        <top style="thin">
          <color indexed="64"/>
        </top>
        <bottom style="thin">
          <color indexed="64"/>
        </bottom>
      </border>
    </ndxf>
  </rcc>
  <rfmt sheetId="16" sqref="B6" start="0" length="0">
    <dxf>
      <font>
        <sz val="9"/>
        <color auto="1"/>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dxf>
  </rfmt>
  <rcc rId="43298" sId="16" odxf="1" dxf="1">
    <nc r="C6" t="inlineStr">
      <is>
        <t>Balance inicial al 01 de mayo  2017</t>
      </is>
    </nc>
    <odxf>
      <font>
        <b val="0"/>
        <sz val="11"/>
        <name val="Arial"/>
        <scheme val="none"/>
      </font>
      <numFmt numFmtId="4" formatCode="#,##0.00"/>
      <alignment vertical="bottom" wrapText="0" readingOrder="0"/>
      <border outline="0">
        <left/>
        <right/>
        <top/>
        <bottom/>
      </border>
    </odxf>
    <ndxf>
      <font>
        <b/>
        <sz val="9"/>
        <color auto="1"/>
        <name val="Arial"/>
        <scheme val="none"/>
      </font>
      <numFmt numFmtId="0" formatCode="General"/>
      <alignment vertical="top" wrapText="1" readingOrder="0"/>
      <border outline="0">
        <left style="thin">
          <color indexed="64"/>
        </left>
        <right style="thin">
          <color indexed="64"/>
        </right>
        <top style="thin">
          <color indexed="64"/>
        </top>
        <bottom style="thin">
          <color indexed="64"/>
        </bottom>
      </border>
    </ndxf>
  </rcc>
  <rfmt sheetId="16" sqref="D6" start="0" length="0">
    <dxf>
      <font>
        <sz val="9"/>
        <name val="Arial"/>
        <scheme val="none"/>
      </font>
      <numFmt numFmtId="0" formatCode="General"/>
      <fill>
        <patternFill patternType="solid">
          <bgColor theme="0"/>
        </patternFill>
      </fill>
      <border outline="0">
        <left style="thin">
          <color indexed="64"/>
        </left>
        <right style="thin">
          <color indexed="64"/>
        </right>
        <top style="thin">
          <color indexed="64"/>
        </top>
      </border>
    </dxf>
  </rfmt>
  <rfmt sheetId="16" s="1" sqref="E6" start="0" length="0">
    <dxf>
      <font>
        <b/>
        <sz val="9"/>
        <color auto="1"/>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dxf>
  </rfmt>
  <rcc rId="43299" sId="16" odxf="1" s="1" dxf="1">
    <nc r="F6">
      <f>#REF!</f>
    </nc>
    <odxf>
      <font>
        <b val="0"/>
        <i val="0"/>
        <strike val="0"/>
        <condense val="0"/>
        <extend val="0"/>
        <outline val="0"/>
        <shadow val="0"/>
        <u val="none"/>
        <vertAlign val="baseline"/>
        <sz val="11"/>
        <color indexed="64"/>
        <name val="Arial"/>
        <scheme val="none"/>
      </font>
      <numFmt numFmtId="0" formatCode="General"/>
      <border diagonalUp="0" diagonalDown="0" outline="0">
        <left/>
        <right/>
        <top/>
        <bottom/>
      </border>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300" sId="16" odxf="1" dxf="1" numFmtId="19">
    <nc r="A7">
      <v>42857</v>
    </nc>
    <odxf>
      <font>
        <sz val="11"/>
        <name val="Arial"/>
        <scheme val="none"/>
      </font>
      <numFmt numFmtId="0" formatCode="General"/>
      <border outline="0">
        <left/>
        <right/>
        <top/>
        <bottom/>
      </border>
    </odxf>
    <ndxf>
      <font>
        <sz val="9"/>
        <name val="Arial"/>
        <scheme val="none"/>
      </font>
      <numFmt numFmtId="19" formatCode="m/d/yyyy"/>
      <border outline="0">
        <left style="thin">
          <color indexed="64"/>
        </left>
        <right style="thin">
          <color indexed="64"/>
        </right>
        <top style="thin">
          <color indexed="64"/>
        </top>
        <bottom style="thin">
          <color indexed="64"/>
        </bottom>
      </border>
    </ndxf>
  </rcc>
  <rcc rId="43301" sId="16" odxf="1" dxf="1">
    <nc r="B7">
      <v>14680</v>
    </nc>
    <odxf>
      <font>
        <b val="0"/>
        <sz val="11"/>
        <name val="Arial"/>
        <scheme val="none"/>
      </font>
      <numFmt numFmtId="4" formatCode="#,##0.00"/>
      <fill>
        <patternFill patternType="none">
          <bgColor indexed="65"/>
        </patternFill>
      </fill>
      <alignment horizontal="general" vertical="bottom" readingOrder="0"/>
      <border outline="0">
        <left/>
        <right/>
        <top/>
        <bottom/>
      </border>
    </odxf>
    <ndxf>
      <font>
        <b/>
        <sz val="9"/>
        <name val="Arial"/>
        <scheme val="none"/>
      </font>
      <numFmt numFmtId="0" formatCode="General"/>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302" sId="16" odxf="1" dxf="1">
    <nc r="C7" t="inlineStr">
      <is>
        <t>NULO</t>
      </is>
    </nc>
    <odxf>
      <font>
        <b val="0"/>
        <sz val="11"/>
        <name val="Arial"/>
        <scheme val="none"/>
      </font>
      <numFmt numFmtId="4" formatCode="#,##0.00"/>
      <alignment vertical="bottom" wrapText="0" readingOrder="0"/>
    </odxf>
    <ndxf>
      <font>
        <b/>
        <sz val="9"/>
        <name val="Arial"/>
        <scheme val="none"/>
      </font>
      <numFmt numFmtId="0" formatCode="General"/>
      <alignment vertical="top" wrapText="1" readingOrder="0"/>
    </ndxf>
  </rcc>
  <rfmt sheetId="16" sqref="D7" start="0" length="0">
    <dxf>
      <font>
        <b/>
        <sz val="9"/>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43303" sId="16" odxf="1" s="1" dxf="1" numFmtId="34">
    <nc r="E7">
      <v>0.01</v>
    </nc>
    <odxf>
      <font>
        <b val="0"/>
        <i val="0"/>
        <strike val="0"/>
        <condense val="0"/>
        <extend val="0"/>
        <outline val="0"/>
        <shadow val="0"/>
        <u val="none"/>
        <vertAlign val="baseline"/>
        <sz val="11"/>
        <color indexed="64"/>
        <name val="Arial"/>
        <scheme val="none"/>
      </font>
      <numFmt numFmtId="4" formatCode="#,##0.00"/>
      <border diagonalUp="0" diagonalDown="0" outline="0">
        <left/>
        <right/>
        <top/>
        <bottom/>
      </border>
    </odxf>
    <ndxf>
      <font>
        <b/>
        <sz val="9"/>
        <color rgb="FFFF0000"/>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3304" sId="16" odxf="1" s="1" dxf="1">
    <nc r="F7">
      <f>F6+D7-E7</f>
    </nc>
    <odxf>
      <font>
        <b val="0"/>
        <i val="0"/>
        <strike val="0"/>
        <condense val="0"/>
        <extend val="0"/>
        <outline val="0"/>
        <shadow val="0"/>
        <u val="none"/>
        <vertAlign val="baseline"/>
        <sz val="11"/>
        <color indexed="64"/>
        <name val="Arial"/>
        <scheme val="none"/>
      </font>
      <numFmt numFmtId="0" formatCode="General"/>
      <border diagonalUp="0" diagonalDown="0" outline="0">
        <left/>
        <right/>
        <top/>
        <bottom/>
      </border>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305" sId="16" odxf="1" dxf="1" numFmtId="19">
    <nc r="A8">
      <v>42857</v>
    </nc>
    <odxf>
      <font>
        <sz val="11"/>
        <name val="Arial"/>
        <scheme val="none"/>
      </font>
      <numFmt numFmtId="0" formatCode="General"/>
      <border outline="0">
        <left/>
        <right/>
        <top/>
        <bottom/>
      </border>
    </odxf>
    <ndxf>
      <font>
        <sz val="9"/>
        <name val="Arial"/>
        <scheme val="none"/>
      </font>
      <numFmt numFmtId="19" formatCode="m/d/yyyy"/>
      <border outline="0">
        <left style="thin">
          <color indexed="64"/>
        </left>
        <right style="thin">
          <color indexed="64"/>
        </right>
        <top style="thin">
          <color indexed="64"/>
        </top>
        <bottom style="thin">
          <color indexed="64"/>
        </bottom>
      </border>
    </ndxf>
  </rcc>
  <rcc rId="43306" sId="16" odxf="1" dxf="1">
    <nc r="B8">
      <v>14681</v>
    </nc>
    <odxf>
      <font>
        <b val="0"/>
        <sz val="11"/>
        <name val="Arial"/>
        <scheme val="none"/>
      </font>
      <numFmt numFmtId="4" formatCode="#,##0.00"/>
      <fill>
        <patternFill patternType="none">
          <bgColor indexed="65"/>
        </patternFill>
      </fill>
      <alignment horizontal="general" vertical="bottom" readingOrder="0"/>
      <border outline="0">
        <left/>
        <right/>
        <top/>
        <bottom/>
      </border>
    </odxf>
    <ndxf>
      <font>
        <b/>
        <sz val="9"/>
        <name val="Arial"/>
        <scheme val="none"/>
      </font>
      <numFmt numFmtId="0" formatCode="General"/>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307" sId="16" odxf="1" dxf="1">
    <nc r="C8" t="inlineStr">
      <is>
        <t>NULO</t>
      </is>
    </nc>
    <odxf>
      <font>
        <b val="0"/>
        <sz val="11"/>
        <name val="Arial"/>
        <scheme val="none"/>
      </font>
      <numFmt numFmtId="4" formatCode="#,##0.00"/>
      <alignment horizontal="general" vertical="bottom" readingOrder="0"/>
      <border outline="0">
        <left/>
        <right/>
        <top/>
        <bottom/>
      </border>
    </odxf>
    <ndxf>
      <font>
        <b/>
        <sz val="9"/>
        <name val="Arial"/>
        <scheme val="none"/>
      </font>
      <numFmt numFmtId="0" formatCode="General"/>
      <alignment horizontal="justify" vertical="top" readingOrder="0"/>
      <border outline="0">
        <left style="thin">
          <color indexed="64"/>
        </left>
        <right style="thin">
          <color indexed="64"/>
        </right>
        <top style="thin">
          <color indexed="64"/>
        </top>
        <bottom style="thin">
          <color indexed="64"/>
        </bottom>
      </border>
    </ndxf>
  </rcc>
  <rfmt sheetId="16" sqref="D8" start="0" length="0">
    <dxf>
      <font>
        <sz val="9"/>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43308" sId="16" odxf="1" s="1" dxf="1" numFmtId="34">
    <nc r="E8">
      <v>0.01</v>
    </nc>
    <odxf>
      <font>
        <b val="0"/>
        <i val="0"/>
        <strike val="0"/>
        <condense val="0"/>
        <extend val="0"/>
        <outline val="0"/>
        <shadow val="0"/>
        <u val="none"/>
        <vertAlign val="baseline"/>
        <sz val="11"/>
        <color indexed="64"/>
        <name val="Arial"/>
        <scheme val="none"/>
      </font>
      <numFmt numFmtId="4" formatCode="#,##0.00"/>
      <border diagonalUp="0" diagonalDown="0" outline="0">
        <left/>
        <right/>
        <top/>
        <bottom/>
      </border>
    </odxf>
    <ndxf>
      <font>
        <b/>
        <sz val="9"/>
        <color rgb="FFFF0000"/>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3309" sId="16" odxf="1" s="1" dxf="1">
    <nc r="F8">
      <f>F7+D8-E8</f>
    </nc>
    <odxf>
      <font>
        <b val="0"/>
        <i val="0"/>
        <strike val="0"/>
        <condense val="0"/>
        <extend val="0"/>
        <outline val="0"/>
        <shadow val="0"/>
        <u val="none"/>
        <vertAlign val="baseline"/>
        <sz val="11"/>
        <color indexed="64"/>
        <name val="Arial"/>
        <scheme val="none"/>
      </font>
      <numFmt numFmtId="0" formatCode="General"/>
      <border diagonalUp="0" diagonalDown="0" outline="0">
        <left/>
        <right/>
        <top/>
        <bottom/>
      </border>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310" sId="16" odxf="1" dxf="1" numFmtId="19">
    <nc r="A9">
      <v>42857</v>
    </nc>
    <odxf>
      <font>
        <sz val="11"/>
        <name val="Arial"/>
        <scheme val="none"/>
      </font>
      <numFmt numFmtId="0" formatCode="General"/>
      <border outline="0">
        <left/>
        <right/>
        <top/>
        <bottom/>
      </border>
    </odxf>
    <ndxf>
      <font>
        <sz val="9"/>
        <name val="Arial"/>
        <scheme val="none"/>
      </font>
      <numFmt numFmtId="19" formatCode="m/d/yyyy"/>
      <border outline="0">
        <left style="thin">
          <color indexed="64"/>
        </left>
        <right style="thin">
          <color indexed="64"/>
        </right>
        <top style="thin">
          <color indexed="64"/>
        </top>
        <bottom style="thin">
          <color indexed="64"/>
        </bottom>
      </border>
    </ndxf>
  </rcc>
  <rcc rId="43311" sId="16" odxf="1" dxf="1">
    <nc r="B9">
      <v>14682</v>
    </nc>
    <odxf>
      <font>
        <b val="0"/>
        <sz val="11"/>
        <name val="Arial"/>
        <scheme val="none"/>
      </font>
      <numFmt numFmtId="4" formatCode="#,##0.00"/>
      <fill>
        <patternFill patternType="none">
          <bgColor indexed="65"/>
        </patternFill>
      </fill>
      <alignment horizontal="general" vertical="bottom" readingOrder="0"/>
      <border outline="0">
        <left/>
        <right/>
        <top/>
        <bottom/>
      </border>
    </odxf>
    <ndxf>
      <font>
        <b/>
        <sz val="9"/>
        <name val="Arial"/>
        <scheme val="none"/>
      </font>
      <numFmt numFmtId="0" formatCode="General"/>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312" sId="16" odxf="1" dxf="1">
    <nc r="C9" t="inlineStr">
      <is>
        <r>
          <t>JOSE DE LOS ANGELES CEPEDA UREÑA, Enc</t>
        </r>
        <r>
          <rPr>
            <sz val="9"/>
            <color indexed="64"/>
            <rFont val="Arial"/>
            <family val="2"/>
          </rPr>
          <t xml:space="preserve">. </t>
        </r>
        <r>
          <rPr>
            <b/>
            <sz val="9"/>
            <color indexed="64"/>
            <rFont val="Arial"/>
            <family val="2"/>
          </rPr>
          <t xml:space="preserve">Depto. Acceso a las Ciencias Modernas, </t>
        </r>
        <r>
          <rPr>
            <sz val="9"/>
            <color indexed="64"/>
            <rFont val="Arial"/>
            <family val="2"/>
          </rPr>
          <t>p/cubrir apoyo logístico p/gastos de almuerzo y refrigerio en la realización del curso sobre “</t>
        </r>
        <r>
          <rPr>
            <b/>
            <sz val="9"/>
            <color indexed="64"/>
            <rFont val="Arial"/>
            <family val="2"/>
          </rPr>
          <t>Actualización en</t>
        </r>
        <r>
          <rPr>
            <sz val="9"/>
            <color indexed="64"/>
            <rFont val="Arial"/>
            <family val="2"/>
          </rPr>
          <t xml:space="preserve"> </t>
        </r>
        <r>
          <rPr>
            <b/>
            <sz val="9"/>
            <color indexed="64"/>
            <rFont val="Arial"/>
            <family val="2"/>
          </rPr>
          <t>Producción de Arroz</t>
        </r>
        <r>
          <rPr>
            <sz val="9"/>
            <color indexed="64"/>
            <rFont val="Arial"/>
            <family val="2"/>
          </rPr>
          <t>”</t>
        </r>
        <r>
          <rPr>
            <b/>
            <sz val="9"/>
            <color indexed="64"/>
            <rFont val="Arial"/>
            <family val="2"/>
          </rPr>
          <t>,</t>
        </r>
        <r>
          <rPr>
            <sz val="9"/>
            <color indexed="64"/>
            <rFont val="Arial"/>
            <family val="2"/>
          </rPr>
          <t xml:space="preserve"> a realizarse en fecha 13 de mayo/17, en El Factor, Provincia maria Trinidad Sánchez, s/solicitud, presupuesto y documentación.</t>
        </r>
      </is>
    </nc>
    <odxf>
      <font>
        <b val="0"/>
        <sz val="11"/>
        <name val="Arial"/>
        <scheme val="none"/>
      </font>
      <numFmt numFmtId="4" formatCode="#,##0.00"/>
      <alignment vertical="bottom" wrapText="0" readingOrder="0"/>
    </odxf>
    <ndxf>
      <font>
        <b/>
        <sz val="9"/>
        <name val="Arial"/>
        <scheme val="none"/>
      </font>
      <numFmt numFmtId="0" formatCode="General"/>
      <alignment vertical="top" wrapText="1" readingOrder="0"/>
    </ndxf>
  </rcc>
  <rfmt sheetId="16" sqref="D9" start="0" length="0">
    <dxf>
      <font>
        <sz val="9"/>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43313" sId="16" odxf="1" s="1" dxf="1" numFmtId="34">
    <nc r="E9">
      <v>22000</v>
    </nc>
    <odxf>
      <font>
        <b val="0"/>
        <i val="0"/>
        <strike val="0"/>
        <condense val="0"/>
        <extend val="0"/>
        <outline val="0"/>
        <shadow val="0"/>
        <u val="none"/>
        <vertAlign val="baseline"/>
        <sz val="11"/>
        <color indexed="64"/>
        <name val="Arial"/>
        <scheme val="none"/>
      </font>
      <numFmt numFmtId="4" formatCode="#,##0.00"/>
      <border diagonalUp="0" diagonalDown="0" outline="0">
        <left/>
        <right/>
        <top/>
        <bottom/>
      </border>
    </odxf>
    <ndxf>
      <font>
        <sz val="9"/>
        <color theme="1"/>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3314" sId="16" odxf="1" s="1" dxf="1">
    <nc r="F9">
      <f>F8+D9-E9</f>
    </nc>
    <odxf>
      <font>
        <b val="0"/>
        <i val="0"/>
        <strike val="0"/>
        <condense val="0"/>
        <extend val="0"/>
        <outline val="0"/>
        <shadow val="0"/>
        <u val="none"/>
        <vertAlign val="baseline"/>
        <sz val="11"/>
        <color indexed="64"/>
        <name val="Arial"/>
        <scheme val="none"/>
      </font>
      <numFmt numFmtId="0" formatCode="General"/>
      <border diagonalUp="0" diagonalDown="0" outline="0">
        <left/>
        <right/>
        <top/>
        <bottom/>
      </border>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315" sId="16" odxf="1" dxf="1" numFmtId="19">
    <nc r="A10">
      <v>42858</v>
    </nc>
    <odxf>
      <font>
        <sz val="11"/>
        <name val="Arial"/>
        <scheme val="none"/>
      </font>
      <numFmt numFmtId="0" formatCode="General"/>
      <fill>
        <patternFill patternType="none">
          <bgColor indexed="65"/>
        </patternFill>
      </fill>
      <border outline="0">
        <left/>
        <right/>
        <top/>
        <bottom/>
      </border>
    </odxf>
    <ndxf>
      <font>
        <sz val="9"/>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43316" sId="16" odxf="1" dxf="1">
    <nc r="B10">
      <v>14683</v>
    </nc>
    <odxf>
      <font>
        <b val="0"/>
        <sz val="11"/>
        <name val="Arial"/>
        <scheme val="none"/>
      </font>
      <numFmt numFmtId="4" formatCode="#,##0.00"/>
      <fill>
        <patternFill patternType="none">
          <bgColor indexed="65"/>
        </patternFill>
      </fill>
      <alignment horizontal="general" vertical="bottom" readingOrder="0"/>
      <border outline="0">
        <left/>
        <right/>
        <top/>
        <bottom/>
      </border>
    </odxf>
    <ndxf>
      <font>
        <b/>
        <sz val="9"/>
        <name val="Arial"/>
        <scheme val="none"/>
      </font>
      <numFmt numFmtId="0" formatCode="General"/>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317" sId="16" odxf="1" dxf="1">
    <nc r="C10" t="inlineStr">
      <is>
        <r>
          <t xml:space="preserve">EYMI YUDESKY DE JESUS ABREU, </t>
        </r>
        <r>
          <rPr>
            <sz val="9"/>
            <color indexed="64"/>
            <rFont val="Arial"/>
            <family val="2"/>
          </rPr>
          <t>Transferida temporalmente como Técnico del Depto. de Capacitación y Difusión de Tecnologías de la institución,</t>
        </r>
        <r>
          <rPr>
            <b/>
            <sz val="9"/>
            <color indexed="64"/>
            <rFont val="Arial"/>
            <family val="2"/>
          </rPr>
          <t xml:space="preserve"> </t>
        </r>
        <r>
          <rPr>
            <sz val="9"/>
            <color indexed="64"/>
            <rFont val="Arial"/>
            <family val="2"/>
          </rPr>
          <t>como apoyo logístico</t>
        </r>
        <r>
          <rPr>
            <b/>
            <sz val="9"/>
            <color indexed="64"/>
            <rFont val="Arial"/>
            <family val="2"/>
          </rPr>
          <t xml:space="preserve"> </t>
        </r>
        <r>
          <rPr>
            <sz val="9"/>
            <color indexed="64"/>
            <rFont val="Arial"/>
            <family val="2"/>
          </rPr>
          <t>para cubrir el 25% de los gastos de Desayuno y Almuerzo en el curso</t>
        </r>
        <r>
          <rPr>
            <b/>
            <sz val="9"/>
            <color indexed="64"/>
            <rFont val="Arial"/>
            <family val="2"/>
          </rPr>
          <t xml:space="preserve"> </t>
        </r>
        <r>
          <rPr>
            <sz val="9"/>
            <color indexed="64"/>
            <rFont val="Arial"/>
            <family val="2"/>
          </rPr>
          <t>de</t>
        </r>
        <r>
          <rPr>
            <b/>
            <sz val="9"/>
            <color indexed="64"/>
            <rFont val="Arial"/>
            <family val="2"/>
          </rPr>
          <t xml:space="preserve"> “Agricultura Orgánica”</t>
        </r>
        <r>
          <rPr>
            <sz val="9"/>
            <color indexed="64"/>
            <rFont val="Arial"/>
            <family val="2"/>
          </rPr>
          <t>, el cual será realizado en Neyba, Local Junta Regantes, en fecha 5 y 6 de mayo/17</t>
        </r>
      </is>
    </nc>
    <odxf>
      <font>
        <b val="0"/>
        <sz val="11"/>
        <name val="Arial"/>
        <scheme val="none"/>
      </font>
      <numFmt numFmtId="4" formatCode="#,##0.00"/>
      <alignment vertical="bottom" wrapText="0" readingOrder="0"/>
      <border outline="0">
        <left/>
        <right/>
        <top/>
        <bottom/>
      </border>
    </odxf>
    <ndxf>
      <font>
        <b/>
        <sz val="9"/>
        <name val="Arial"/>
        <scheme val="none"/>
      </font>
      <numFmt numFmtId="0" formatCode="General"/>
      <alignment vertical="top" wrapText="1" readingOrder="0"/>
      <border outline="0">
        <left style="thin">
          <color indexed="64"/>
        </left>
        <right style="thin">
          <color indexed="64"/>
        </right>
        <top style="thin">
          <color indexed="64"/>
        </top>
        <bottom style="thin">
          <color indexed="64"/>
        </bottom>
      </border>
    </ndxf>
  </rcc>
  <rfmt sheetId="16" sqref="D10" start="0" length="0">
    <dxf>
      <font>
        <sz val="9"/>
        <name val="Arial"/>
        <scheme val="none"/>
      </font>
      <numFmt numFmtId="0" formatCode="General"/>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cc rId="43318" sId="16" odxf="1" s="1" dxf="1" numFmtId="34">
    <nc r="E10">
      <v>33000</v>
    </nc>
    <odxf>
      <font>
        <b val="0"/>
        <i val="0"/>
        <strike val="0"/>
        <condense val="0"/>
        <extend val="0"/>
        <outline val="0"/>
        <shadow val="0"/>
        <u val="none"/>
        <vertAlign val="baseline"/>
        <sz val="11"/>
        <color indexed="64"/>
        <name val="Arial"/>
        <scheme val="none"/>
      </font>
      <numFmt numFmtId="4" formatCode="#,##0.00"/>
      <border diagonalUp="0" diagonalDown="0" outline="0">
        <left/>
        <right/>
        <top/>
        <bottom/>
      </border>
    </odxf>
    <ndxf>
      <font>
        <sz val="9"/>
        <color indexed="64"/>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3319" sId="16" odxf="1" s="1" dxf="1">
    <nc r="F10">
      <f>F9+D10-E10</f>
    </nc>
    <odxf>
      <font>
        <b val="0"/>
        <i val="0"/>
        <strike val="0"/>
        <condense val="0"/>
        <extend val="0"/>
        <outline val="0"/>
        <shadow val="0"/>
        <u val="none"/>
        <vertAlign val="baseline"/>
        <sz val="11"/>
        <color indexed="64"/>
        <name val="Arial"/>
        <scheme val="none"/>
      </font>
      <numFmt numFmtId="0" formatCode="General"/>
      <border diagonalUp="0" diagonalDown="0" outline="0">
        <left/>
        <right/>
        <top/>
        <bottom/>
      </border>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320" sId="16" odxf="1" dxf="1" numFmtId="19">
    <nc r="A11">
      <v>42859</v>
    </nc>
    <odxf>
      <font>
        <sz val="11"/>
        <name val="Arial"/>
        <scheme val="none"/>
      </font>
      <numFmt numFmtId="0" formatCode="General"/>
      <fill>
        <patternFill patternType="none">
          <bgColor indexed="65"/>
        </patternFill>
      </fill>
      <border outline="0">
        <left/>
        <right/>
        <top/>
        <bottom/>
      </border>
    </odxf>
    <ndxf>
      <font>
        <sz val="9"/>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43321" sId="16" odxf="1" dxf="1">
    <nc r="B11">
      <v>14684</v>
    </nc>
    <odxf>
      <font>
        <b val="0"/>
        <sz val="11"/>
        <name val="Arial"/>
        <scheme val="none"/>
      </font>
      <numFmt numFmtId="4" formatCode="#,##0.00"/>
      <fill>
        <patternFill patternType="none">
          <bgColor indexed="65"/>
        </patternFill>
      </fill>
      <alignment horizontal="general" vertical="bottom" readingOrder="0"/>
      <border outline="0">
        <left/>
        <right/>
        <top/>
        <bottom/>
      </border>
    </odxf>
    <ndxf>
      <font>
        <b/>
        <sz val="9"/>
        <name val="Arial"/>
        <scheme val="none"/>
      </font>
      <numFmt numFmtId="0" formatCode="General"/>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322" sId="16" odxf="1" dxf="1">
    <nc r="C11" t="inlineStr">
      <is>
        <r>
          <rPr>
            <b/>
            <sz val="9"/>
            <color indexed="64"/>
            <rFont val="Arial"/>
            <family val="2"/>
          </rPr>
          <t>ERIDANIA DEL VILLAR DE LOS SANTOS</t>
        </r>
        <r>
          <rPr>
            <sz val="9"/>
            <color indexed="64"/>
            <rFont val="Arial"/>
            <family val="2"/>
          </rPr>
          <t>.Compensación por gastos de alimentación a personal administrativo de la institución, correspondiente mayo/17</t>
        </r>
      </is>
    </nc>
    <odxf>
      <font>
        <sz val="11"/>
        <name val="Arial"/>
        <scheme val="none"/>
      </font>
      <numFmt numFmtId="4" formatCode="#,##0.00"/>
      <alignment vertical="bottom" wrapText="0" readingOrder="0"/>
      <border outline="0">
        <left/>
        <right/>
        <top/>
        <bottom/>
      </border>
    </odxf>
    <ndxf>
      <font>
        <sz val="9"/>
        <name val="Arial"/>
        <scheme val="none"/>
      </font>
      <numFmt numFmtId="0" formatCode="General"/>
      <alignment vertical="top" wrapText="1" readingOrder="0"/>
      <border outline="0">
        <left style="thin">
          <color indexed="64"/>
        </left>
        <right style="thin">
          <color indexed="64"/>
        </right>
        <top style="thin">
          <color indexed="64"/>
        </top>
        <bottom style="thin">
          <color indexed="64"/>
        </bottom>
      </border>
    </ndxf>
  </rcc>
  <rfmt sheetId="16" sqref="D11" start="0" length="0">
    <dxf>
      <font>
        <b/>
        <sz val="9"/>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43323" sId="16" odxf="1" s="1" dxf="1" numFmtId="34">
    <nc r="E11">
      <v>5000</v>
    </nc>
    <odxf>
      <font>
        <b val="0"/>
        <i val="0"/>
        <strike val="0"/>
        <condense val="0"/>
        <extend val="0"/>
        <outline val="0"/>
        <shadow val="0"/>
        <u val="none"/>
        <vertAlign val="baseline"/>
        <sz val="11"/>
        <color indexed="64"/>
        <name val="Arial"/>
        <scheme val="none"/>
      </font>
      <numFmt numFmtId="4" formatCode="#,##0.00"/>
      <border diagonalUp="0" diagonalDown="0" outline="0">
        <left/>
        <right/>
        <top/>
        <bottom/>
      </border>
    </odxf>
    <ndxf>
      <font>
        <sz val="9"/>
        <color indexed="64"/>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3324" sId="16" odxf="1" s="1" dxf="1">
    <nc r="F11">
      <f>F10+D11-E11</f>
    </nc>
    <odxf>
      <font>
        <b val="0"/>
        <i val="0"/>
        <strike val="0"/>
        <condense val="0"/>
        <extend val="0"/>
        <outline val="0"/>
        <shadow val="0"/>
        <u val="none"/>
        <vertAlign val="baseline"/>
        <sz val="11"/>
        <color indexed="64"/>
        <name val="Arial"/>
        <scheme val="none"/>
      </font>
      <numFmt numFmtId="0" formatCode="General"/>
      <border diagonalUp="0" diagonalDown="0" outline="0">
        <left/>
        <right/>
        <top/>
        <bottom/>
      </border>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325" sId="16" odxf="1" dxf="1" numFmtId="19">
    <nc r="A12">
      <v>42860</v>
    </nc>
    <odxf>
      <font>
        <sz val="11"/>
        <name val="Arial"/>
        <scheme val="none"/>
      </font>
      <numFmt numFmtId="0" formatCode="General"/>
      <fill>
        <patternFill patternType="none">
          <bgColor indexed="65"/>
        </patternFill>
      </fill>
      <border outline="0">
        <left/>
        <right/>
        <top/>
        <bottom/>
      </border>
    </odxf>
    <ndxf>
      <font>
        <sz val="9"/>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43326" sId="16" odxf="1" dxf="1">
    <nc r="B12" t="inlineStr">
      <is>
        <t>TRNASF.0018</t>
      </is>
    </nc>
    <odxf>
      <font>
        <b val="0"/>
        <sz val="11"/>
        <name val="Arial"/>
        <scheme val="none"/>
      </font>
      <numFmt numFmtId="4" formatCode="#,##0.00"/>
      <fill>
        <patternFill patternType="none">
          <bgColor indexed="65"/>
        </patternFill>
      </fill>
      <alignment horizontal="general" vertical="bottom" readingOrder="0"/>
      <border outline="0">
        <left/>
        <right/>
        <top/>
        <bottom/>
      </border>
    </odxf>
    <ndxf>
      <font>
        <b/>
        <sz val="9"/>
        <name val="Arial"/>
        <scheme val="none"/>
      </font>
      <numFmt numFmtId="0" formatCode="General"/>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327" sId="16" odxf="1" dxf="1">
    <nc r="C12" t="inlineStr">
      <is>
        <r>
          <t xml:space="preserve">RD$59,275.00 (U$1,250.00 a una tasa de RD 47.42) a nombre de </t>
        </r>
        <r>
          <rPr>
            <b/>
            <sz val="9"/>
            <color rgb="FFFF0000"/>
            <rFont val="Arial"/>
            <family val="2"/>
          </rPr>
          <t>FELIPE ELMY ERNESTO PEGUERO PÉREZ</t>
        </r>
        <r>
          <rPr>
            <b/>
            <sz val="9"/>
            <color indexed="64"/>
            <rFont val="Arial"/>
            <family val="2"/>
          </rPr>
          <t xml:space="preserve">, como 34vo. desembolso para cubrir manutencion en la realización de estudios de Doctorado en Economía Agrícola, en la Universidad de Luisiana, Estados Unidos, según contrato 045-14 </t>
        </r>
      </is>
    </nc>
    <odxf>
      <font>
        <b val="0"/>
        <sz val="11"/>
        <name val="Arial"/>
        <scheme val="none"/>
      </font>
      <numFmt numFmtId="4" formatCode="#,##0.00"/>
      <alignment vertical="bottom" wrapText="0" readingOrder="0"/>
    </odxf>
    <ndxf>
      <font>
        <b/>
        <sz val="9"/>
        <name val="Arial"/>
        <scheme val="none"/>
      </font>
      <numFmt numFmtId="0" formatCode="General"/>
      <alignment vertical="top" wrapText="1" readingOrder="0"/>
    </ndxf>
  </rcc>
  <rfmt sheetId="16" sqref="D12" start="0" length="0">
    <dxf>
      <font>
        <b/>
        <sz val="9"/>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43328" sId="16" odxf="1" dxf="1" numFmtId="4">
    <nc r="E12">
      <v>59275</v>
    </nc>
    <odxf>
      <font>
        <b val="0"/>
        <sz val="11"/>
        <name val="Arial"/>
        <scheme val="none"/>
      </font>
      <alignment horizontal="general" vertical="bottom" wrapText="0" readingOrder="0"/>
    </odxf>
    <ndxf>
      <font>
        <b/>
        <sz val="9"/>
        <name val="Arial"/>
        <scheme val="none"/>
      </font>
      <alignment horizontal="center" vertical="top" wrapText="1" readingOrder="0"/>
    </ndxf>
  </rcc>
  <rcc rId="43329" sId="16" odxf="1" s="1" dxf="1">
    <nc r="F12">
      <f>F11+D12-E12</f>
    </nc>
    <odxf>
      <font>
        <b val="0"/>
        <i val="0"/>
        <strike val="0"/>
        <condense val="0"/>
        <extend val="0"/>
        <outline val="0"/>
        <shadow val="0"/>
        <u val="none"/>
        <vertAlign val="baseline"/>
        <sz val="11"/>
        <color indexed="64"/>
        <name val="Arial"/>
        <scheme val="none"/>
      </font>
      <numFmt numFmtId="0" formatCode="General"/>
      <border diagonalUp="0" diagonalDown="0" outline="0">
        <left/>
        <right/>
        <top/>
        <bottom/>
      </border>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330" sId="16" odxf="1" dxf="1" numFmtId="19">
    <nc r="A13">
      <v>42860</v>
    </nc>
    <odxf>
      <font>
        <sz val="11"/>
        <name val="Arial"/>
        <scheme val="none"/>
      </font>
      <numFmt numFmtId="0" formatCode="General"/>
      <fill>
        <patternFill patternType="none">
          <bgColor indexed="65"/>
        </patternFill>
      </fill>
      <border outline="0">
        <left/>
        <right/>
        <top/>
        <bottom/>
      </border>
    </odxf>
    <ndxf>
      <font>
        <sz val="9"/>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43331" sId="16" odxf="1" dxf="1">
    <nc r="B13" t="inlineStr">
      <is>
        <t>TRNASF.0019</t>
      </is>
    </nc>
    <odxf>
      <font>
        <b val="0"/>
        <sz val="11"/>
        <name val="Arial"/>
        <scheme val="none"/>
      </font>
      <numFmt numFmtId="4" formatCode="#,##0.00"/>
      <fill>
        <patternFill patternType="none">
          <bgColor indexed="65"/>
        </patternFill>
      </fill>
      <alignment horizontal="general" vertical="bottom" readingOrder="0"/>
      <border outline="0">
        <left/>
        <right/>
        <top/>
        <bottom/>
      </border>
    </odxf>
    <ndxf>
      <font>
        <b/>
        <sz val="9"/>
        <name val="Arial"/>
        <scheme val="none"/>
      </font>
      <numFmt numFmtId="0" formatCode="General"/>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332" sId="16" odxf="1" dxf="1">
    <nc r="C13" t="inlineStr">
      <is>
        <r>
          <t xml:space="preserve">RD$52,162.00  (US$1,100.00 a una tasa de RD$47.42) a nombre de </t>
        </r>
        <r>
          <rPr>
            <b/>
            <sz val="9"/>
            <color rgb="FFFF0000"/>
            <rFont val="Arial"/>
            <family val="2"/>
          </rPr>
          <t>JOSE MIGUEL GARCIA PEÑA</t>
        </r>
        <r>
          <rPr>
            <b/>
            <sz val="9"/>
            <color indexed="64"/>
            <rFont val="Arial"/>
            <family val="2"/>
          </rPr>
          <t>, 35vo. desembolso para cubrir manutención, como aporte de CONIAF en estadía estudios de Doctorado en “Biología” en la Universidad de Puerto Rico, Río Piedra, según contrato 035-2014</t>
        </r>
      </is>
    </nc>
    <odxf>
      <font>
        <b val="0"/>
        <sz val="11"/>
        <name val="Arial"/>
        <scheme val="none"/>
      </font>
      <numFmt numFmtId="4" formatCode="#,##0.00"/>
      <alignment vertical="bottom" wrapText="0" readingOrder="0"/>
      <border outline="0">
        <left/>
        <right/>
        <top/>
        <bottom/>
      </border>
    </odxf>
    <ndxf>
      <font>
        <b/>
        <sz val="9"/>
        <name val="Arial"/>
        <scheme val="none"/>
      </font>
      <numFmt numFmtId="0" formatCode="General"/>
      <alignment vertical="top" wrapText="1" readingOrder="0"/>
      <border outline="0">
        <left style="thin">
          <color indexed="64"/>
        </left>
        <right style="thin">
          <color indexed="64"/>
        </right>
        <top style="thin">
          <color indexed="64"/>
        </top>
        <bottom style="thin">
          <color indexed="64"/>
        </bottom>
      </border>
    </ndxf>
  </rcc>
  <rfmt sheetId="16" sqref="D13" start="0" length="0">
    <dxf>
      <font>
        <sz val="9"/>
        <name val="Arial"/>
        <scheme val="none"/>
      </font>
      <numFmt numFmtId="0" formatCode="General"/>
      <border outline="0">
        <left style="thin">
          <color indexed="64"/>
        </left>
        <right style="thin">
          <color indexed="64"/>
        </right>
        <top style="thin">
          <color indexed="64"/>
        </top>
        <bottom style="thin">
          <color indexed="64"/>
        </bottom>
      </border>
    </dxf>
  </rfmt>
  <rcc rId="43333" sId="16" odxf="1" s="1" dxf="1" numFmtId="34">
    <nc r="E13">
      <v>52162</v>
    </nc>
    <odxf>
      <font>
        <b val="0"/>
        <i val="0"/>
        <strike val="0"/>
        <condense val="0"/>
        <extend val="0"/>
        <outline val="0"/>
        <shadow val="0"/>
        <u val="none"/>
        <vertAlign val="baseline"/>
        <sz val="11"/>
        <color indexed="64"/>
        <name val="Arial"/>
        <scheme val="none"/>
      </font>
      <numFmt numFmtId="4" formatCode="#,##0.00"/>
      <border diagonalUp="0" diagonalDown="0" outline="0">
        <left/>
        <right/>
        <top/>
        <bottom/>
      </border>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334" sId="16" odxf="1" s="1" dxf="1">
    <nc r="F13">
      <f>F12+D13-E13</f>
    </nc>
    <odxf>
      <font>
        <b val="0"/>
        <i val="0"/>
        <strike val="0"/>
        <condense val="0"/>
        <extend val="0"/>
        <outline val="0"/>
        <shadow val="0"/>
        <u val="none"/>
        <vertAlign val="baseline"/>
        <sz val="11"/>
        <color indexed="64"/>
        <name val="Arial"/>
        <scheme val="none"/>
      </font>
      <numFmt numFmtId="0" formatCode="General"/>
      <border diagonalUp="0" diagonalDown="0" outline="0">
        <left/>
        <right/>
        <top/>
        <bottom/>
      </border>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335" sId="16" odxf="1" dxf="1" numFmtId="19">
    <nc r="A14">
      <v>42860</v>
    </nc>
    <odxf>
      <font>
        <sz val="11"/>
        <name val="Arial"/>
        <scheme val="none"/>
      </font>
      <numFmt numFmtId="0" formatCode="General"/>
      <fill>
        <patternFill patternType="none">
          <bgColor indexed="65"/>
        </patternFill>
      </fill>
      <border outline="0">
        <left/>
        <right/>
        <top/>
        <bottom/>
      </border>
    </odxf>
    <ndxf>
      <font>
        <sz val="9"/>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43336" sId="16" odxf="1" dxf="1">
    <nc r="B14" t="inlineStr">
      <is>
        <t>TRNASF.0020</t>
      </is>
    </nc>
    <odxf>
      <font>
        <b val="0"/>
        <sz val="11"/>
        <name val="Arial"/>
        <scheme val="none"/>
      </font>
      <numFmt numFmtId="4" formatCode="#,##0.00"/>
      <fill>
        <patternFill patternType="none">
          <bgColor indexed="65"/>
        </patternFill>
      </fill>
      <alignment horizontal="general" vertical="bottom" readingOrder="0"/>
      <border outline="0">
        <left/>
        <right/>
        <top/>
        <bottom/>
      </border>
    </odxf>
    <ndxf>
      <font>
        <b/>
        <sz val="9"/>
        <name val="Arial"/>
        <scheme val="none"/>
      </font>
      <numFmt numFmtId="0" formatCode="General"/>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337" sId="16" odxf="1" dxf="1">
    <nc r="C14" t="inlineStr">
      <is>
        <r>
          <t>RD$61,646.00 (U$1,300.00 a una tasa de RD$47.42) a  favor de</t>
        </r>
        <r>
          <rPr>
            <b/>
            <sz val="9"/>
            <color rgb="FFFF0000"/>
            <rFont val="Arial"/>
            <family val="2"/>
          </rPr>
          <t xml:space="preserve"> PAULA VIRGINIA PEREZ PEREZ.</t>
        </r>
        <r>
          <rPr>
            <b/>
            <sz val="9"/>
            <color indexed="64"/>
            <rFont val="Arial"/>
            <family val="2"/>
          </rPr>
          <t xml:space="preserve"> 36vo. desembolso como aporte del CONIAF para cubrir manutencion en estudios en el Programa de Doctorado en Empaque, Universidad de Michigan State, EE.UU, s/contrato 029-2014</t>
        </r>
      </is>
    </nc>
    <odxf>
      <font>
        <b val="0"/>
        <sz val="11"/>
        <name val="Arial"/>
        <scheme val="none"/>
      </font>
      <numFmt numFmtId="4" formatCode="#,##0.00"/>
      <alignment vertical="bottom" wrapText="0" readingOrder="0"/>
    </odxf>
    <ndxf>
      <font>
        <b/>
        <sz val="9"/>
        <name val="Arial"/>
        <scheme val="none"/>
      </font>
      <numFmt numFmtId="0" formatCode="General"/>
      <alignment vertical="top" wrapText="1" readingOrder="0"/>
    </ndxf>
  </rcc>
  <rfmt sheetId="16" sqref="D14" start="0" length="0">
    <dxf>
      <font>
        <b/>
        <sz val="9"/>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43338" sId="16" odxf="1" s="1" dxf="1" numFmtId="34">
    <nc r="E14">
      <v>61646</v>
    </nc>
    <odxf>
      <font>
        <b val="0"/>
        <i val="0"/>
        <strike val="0"/>
        <condense val="0"/>
        <extend val="0"/>
        <outline val="0"/>
        <shadow val="0"/>
        <u val="none"/>
        <vertAlign val="baseline"/>
        <sz val="11"/>
        <color indexed="64"/>
        <name val="Arial"/>
        <scheme val="none"/>
      </font>
      <numFmt numFmtId="4" formatCode="#,##0.00"/>
      <border diagonalUp="0" diagonalDown="0" outline="0">
        <left/>
        <right/>
        <top/>
        <bottom/>
      </border>
    </odxf>
    <ndxf>
      <font>
        <b/>
        <sz val="9"/>
        <color indexed="64"/>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3339" sId="16" odxf="1" s="1" dxf="1">
    <nc r="F14">
      <f>F13+D14-E14</f>
    </nc>
    <odxf>
      <font>
        <b val="0"/>
        <i val="0"/>
        <strike val="0"/>
        <condense val="0"/>
        <extend val="0"/>
        <outline val="0"/>
        <shadow val="0"/>
        <u val="none"/>
        <vertAlign val="baseline"/>
        <sz val="11"/>
        <color indexed="64"/>
        <name val="Arial"/>
        <scheme val="none"/>
      </font>
      <numFmt numFmtId="0" formatCode="General"/>
      <border diagonalUp="0" diagonalDown="0" outline="0">
        <left/>
        <right/>
        <top/>
        <bottom/>
      </border>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340" sId="16" odxf="1" dxf="1" numFmtId="19">
    <nc r="A15">
      <v>42860</v>
    </nc>
    <odxf>
      <font>
        <sz val="11"/>
        <name val="Arial"/>
        <scheme val="none"/>
      </font>
      <numFmt numFmtId="0" formatCode="General"/>
      <fill>
        <patternFill patternType="none">
          <bgColor indexed="65"/>
        </patternFill>
      </fill>
      <border outline="0">
        <left/>
        <right/>
        <top/>
        <bottom/>
      </border>
    </odxf>
    <ndxf>
      <font>
        <sz val="9"/>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43341" sId="16" odxf="1" dxf="1">
    <nc r="B15" t="inlineStr">
      <is>
        <t>TRNASF.0021</t>
      </is>
    </nc>
    <odxf>
      <font>
        <b val="0"/>
        <sz val="11"/>
        <name val="Arial"/>
        <scheme val="none"/>
      </font>
      <numFmt numFmtId="4" formatCode="#,##0.00"/>
      <fill>
        <patternFill patternType="none">
          <bgColor indexed="65"/>
        </patternFill>
      </fill>
      <alignment horizontal="general" vertical="bottom" readingOrder="0"/>
      <border outline="0">
        <left/>
        <right/>
        <top/>
        <bottom/>
      </border>
    </odxf>
    <ndxf>
      <font>
        <b/>
        <sz val="9"/>
        <name val="Arial"/>
        <scheme val="none"/>
      </font>
      <numFmt numFmtId="0" formatCode="General"/>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342" sId="16" odxf="1" dxf="1">
    <nc r="C15" t="inlineStr">
      <is>
        <r>
          <t xml:space="preserve">RD$18,968.00 (US$400.00 a una tasa de RD$47.42) a nombre de </t>
        </r>
        <r>
          <rPr>
            <b/>
            <sz val="9"/>
            <color rgb="FFFF0000"/>
            <rFont val="Arial"/>
            <family val="2"/>
          </rPr>
          <t>JENNY ROSA ELVIRA RODRIGUEZ JIMENEZ.</t>
        </r>
        <r>
          <rPr>
            <b/>
            <sz val="9"/>
            <color indexed="64"/>
            <rFont val="Arial"/>
            <family val="2"/>
          </rPr>
          <t xml:space="preserve"> 35vo. desembolso para cubrir manutención como aporte de CONIAF por estadia en estudios de Doctorado en “Ciencias con Acentuación en Alimentos” en la Universidad Autónoma de Nuevo León, México, según contrato 031-2014</t>
        </r>
      </is>
    </nc>
    <odxf>
      <font>
        <b val="0"/>
        <sz val="11"/>
        <name val="Arial"/>
        <scheme val="none"/>
      </font>
      <numFmt numFmtId="4" formatCode="#,##0.00"/>
      <alignment vertical="bottom" wrapText="0" readingOrder="0"/>
      <border outline="0">
        <left/>
        <right/>
        <top/>
        <bottom/>
      </border>
    </odxf>
    <ndxf>
      <font>
        <b/>
        <sz val="9"/>
        <name val="Arial"/>
        <scheme val="none"/>
      </font>
      <numFmt numFmtId="0" formatCode="General"/>
      <alignment vertical="top" wrapText="1" readingOrder="0"/>
      <border outline="0">
        <left style="thin">
          <color indexed="64"/>
        </left>
        <right style="thin">
          <color indexed="64"/>
        </right>
        <top style="thin">
          <color indexed="64"/>
        </top>
        <bottom style="thin">
          <color indexed="64"/>
        </bottom>
      </border>
    </ndxf>
  </rcc>
  <rfmt sheetId="16" sqref="D15" start="0" length="0">
    <dxf>
      <font>
        <b/>
        <sz val="9"/>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43343" sId="16" odxf="1" s="1" dxf="1" numFmtId="34">
    <nc r="E15">
      <v>18968</v>
    </nc>
    <odxf>
      <font>
        <b val="0"/>
        <i val="0"/>
        <strike val="0"/>
        <condense val="0"/>
        <extend val="0"/>
        <outline val="0"/>
        <shadow val="0"/>
        <u val="none"/>
        <vertAlign val="baseline"/>
        <sz val="11"/>
        <color indexed="64"/>
        <name val="Arial"/>
        <scheme val="none"/>
      </font>
      <numFmt numFmtId="4" formatCode="#,##0.00"/>
      <border diagonalUp="0" diagonalDown="0" outline="0">
        <left/>
        <right/>
        <top/>
        <bottom/>
      </border>
    </odxf>
    <ndxf>
      <font>
        <b/>
        <sz val="9"/>
        <color indexed="64"/>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3344" sId="16" odxf="1" s="1" dxf="1">
    <nc r="F15">
      <f>F14+D15-E15</f>
    </nc>
    <odxf>
      <font>
        <b val="0"/>
        <i val="0"/>
        <strike val="0"/>
        <condense val="0"/>
        <extend val="0"/>
        <outline val="0"/>
        <shadow val="0"/>
        <u val="none"/>
        <vertAlign val="baseline"/>
        <sz val="11"/>
        <color indexed="64"/>
        <name val="Arial"/>
        <scheme val="none"/>
      </font>
      <numFmt numFmtId="0" formatCode="General"/>
      <border diagonalUp="0" diagonalDown="0" outline="0">
        <left/>
        <right/>
        <top/>
        <bottom/>
      </border>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345" sId="16" odxf="1" dxf="1" numFmtId="19">
    <nc r="A16">
      <v>42863</v>
    </nc>
    <odxf>
      <font>
        <sz val="11"/>
        <name val="Arial"/>
        <scheme val="none"/>
      </font>
      <numFmt numFmtId="0" formatCode="General"/>
      <fill>
        <patternFill patternType="none">
          <bgColor indexed="65"/>
        </patternFill>
      </fill>
      <alignment horizontal="general" vertical="bottom" readingOrder="0"/>
      <border outline="0">
        <left/>
        <right/>
        <top/>
        <bottom/>
      </border>
    </odxf>
    <ndxf>
      <font>
        <sz val="9"/>
        <color auto="1"/>
        <name val="Arial"/>
        <scheme val="none"/>
      </font>
      <numFmt numFmtId="19" formatCode="m/d/yyyy"/>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346" sId="16" odxf="1" dxf="1">
    <nc r="B16" t="inlineStr">
      <is>
        <t>DEPOSITO</t>
      </is>
    </nc>
    <odxf>
      <font>
        <b val="0"/>
        <sz val="11"/>
        <name val="Arial"/>
        <scheme val="none"/>
      </font>
      <numFmt numFmtId="4" formatCode="#,##0.00"/>
      <fill>
        <patternFill patternType="none">
          <bgColor indexed="65"/>
        </patternFill>
      </fill>
      <alignment horizontal="general" vertical="bottom" readingOrder="0"/>
      <border outline="0">
        <left/>
        <right/>
        <top/>
        <bottom/>
      </border>
    </odxf>
    <ndxf>
      <font>
        <b/>
        <sz val="9"/>
        <color auto="1"/>
        <name val="Arial"/>
        <scheme val="none"/>
      </font>
      <numFmt numFmtId="0" formatCode="General"/>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347" sId="16" odxf="1" dxf="1">
    <nc r="C16" t="inlineStr">
      <is>
        <t>Pago cuota seguro médico Francisco Morel Correspondiente al mes de Mayo 2017.</t>
      </is>
    </nc>
    <odxf>
      <font>
        <b val="0"/>
        <sz val="11"/>
        <name val="Arial"/>
        <scheme val="none"/>
      </font>
      <numFmt numFmtId="4" formatCode="#,##0.00"/>
      <fill>
        <patternFill patternType="none">
          <bgColor indexed="65"/>
        </patternFill>
      </fill>
      <alignment vertical="bottom" wrapText="0" readingOrder="0"/>
      <border outline="0">
        <left/>
        <right/>
        <top/>
        <bottom/>
      </border>
    </odxf>
    <ndxf>
      <font>
        <b/>
        <sz val="9"/>
        <name val="Arial"/>
        <scheme val="none"/>
      </font>
      <numFmt numFmtId="0" formatCode="General"/>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cc rId="43348" sId="16" odxf="1" dxf="1" numFmtId="4">
    <nc r="D16">
      <v>2429</v>
    </nc>
    <odxf>
      <font>
        <b val="0"/>
        <sz val="11"/>
        <name val="Arial"/>
        <scheme val="none"/>
      </font>
      <fill>
        <patternFill patternType="none">
          <bgColor indexed="65"/>
        </patternFill>
      </fill>
      <alignment horizontal="general" vertical="bottom" readingOrder="0"/>
      <border outline="0">
        <left/>
        <right/>
        <top/>
        <bottom/>
      </border>
    </odxf>
    <ndxf>
      <font>
        <b/>
        <sz val="9"/>
        <color auto="1"/>
        <name val="Arial"/>
        <scheme val="none"/>
      </font>
      <fill>
        <patternFill patternType="solid">
          <bgColor theme="0"/>
        </patternFill>
      </fill>
      <alignment horizontal="center" vertical="top" readingOrder="0"/>
      <border outline="0">
        <left style="thin">
          <color indexed="64"/>
        </left>
        <right style="thin">
          <color indexed="64"/>
        </right>
        <top style="thin">
          <color indexed="64"/>
        </top>
        <bottom style="thin">
          <color indexed="64"/>
        </bottom>
      </border>
    </ndxf>
  </rcc>
  <rfmt sheetId="16" s="1" sqref="E16" start="0" length="0">
    <dxf>
      <font>
        <b/>
        <sz val="9"/>
        <color auto="1"/>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dxf>
  </rfmt>
  <rcc rId="43349" sId="16" odxf="1" s="1" dxf="1">
    <nc r="F16">
      <f>F15+D16-E16</f>
    </nc>
    <odxf>
      <font>
        <b val="0"/>
        <i val="0"/>
        <strike val="0"/>
        <condense val="0"/>
        <extend val="0"/>
        <outline val="0"/>
        <shadow val="0"/>
        <u val="none"/>
        <vertAlign val="baseline"/>
        <sz val="11"/>
        <color indexed="64"/>
        <name val="Arial"/>
        <scheme val="none"/>
      </font>
      <numFmt numFmtId="0" formatCode="General"/>
      <border diagonalUp="0" diagonalDown="0" outline="0">
        <left/>
        <right/>
        <top/>
        <bottom/>
      </border>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350" sId="16" odxf="1" dxf="1" numFmtId="19">
    <nc r="A17">
      <v>42864</v>
    </nc>
    <odxf>
      <font>
        <sz val="11"/>
        <name val="Arial"/>
        <scheme val="none"/>
      </font>
      <numFmt numFmtId="0" formatCode="General"/>
      <fill>
        <patternFill patternType="none">
          <bgColor indexed="65"/>
        </patternFill>
      </fill>
      <alignment horizontal="general" vertical="bottom" readingOrder="0"/>
      <border outline="0">
        <left/>
        <right/>
        <top/>
        <bottom/>
      </border>
    </odxf>
    <ndxf>
      <font>
        <sz val="9"/>
        <color auto="1"/>
        <name val="Arial"/>
        <scheme val="none"/>
      </font>
      <numFmt numFmtId="19" formatCode="m/d/yyyy"/>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351" sId="16" odxf="1" dxf="1">
    <nc r="B17" t="inlineStr">
      <is>
        <t>DEPOSITO</t>
      </is>
    </nc>
    <odxf>
      <font>
        <b val="0"/>
        <sz val="11"/>
        <name val="Arial"/>
        <scheme val="none"/>
      </font>
      <numFmt numFmtId="4" formatCode="#,##0.00"/>
      <fill>
        <patternFill patternType="none">
          <bgColor indexed="65"/>
        </patternFill>
      </fill>
      <alignment horizontal="general" vertical="bottom" readingOrder="0"/>
      <border outline="0">
        <left/>
        <right/>
        <top/>
        <bottom/>
      </border>
    </odxf>
    <ndxf>
      <font>
        <b/>
        <sz val="9"/>
        <color auto="1"/>
        <name val="Arial"/>
        <scheme val="none"/>
      </font>
      <numFmt numFmtId="0" formatCode="General"/>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352" sId="16" odxf="1" dxf="1">
    <nc r="C17" t="inlineStr">
      <is>
        <t>Cancelacion certificado financiero 402-01-314-000774-0 del Banco de Reservas</t>
      </is>
    </nc>
    <odxf>
      <font>
        <b val="0"/>
        <sz val="11"/>
        <name val="Arial"/>
        <scheme val="none"/>
      </font>
      <numFmt numFmtId="4" formatCode="#,##0.00"/>
      <fill>
        <patternFill patternType="none">
          <bgColor indexed="65"/>
        </patternFill>
      </fill>
      <alignment horizontal="general" vertical="bottom" wrapText="0" readingOrder="0"/>
      <border outline="0">
        <left/>
        <right/>
        <top/>
        <bottom/>
      </border>
    </odxf>
    <ndxf>
      <font>
        <b/>
        <sz val="9"/>
        <name val="Arial"/>
        <scheme val="none"/>
      </font>
      <numFmt numFmtId="0" formatCode="General"/>
      <fill>
        <patternFill patternType="solid">
          <bgColor theme="0"/>
        </patternFill>
      </fill>
      <alignment horizontal="left" vertical="top" wrapText="1" readingOrder="0"/>
      <border outline="0">
        <left style="thin">
          <color indexed="64"/>
        </left>
        <right style="thin">
          <color indexed="64"/>
        </right>
        <top style="thin">
          <color indexed="64"/>
        </top>
        <bottom style="thin">
          <color indexed="64"/>
        </bottom>
      </border>
    </ndxf>
  </rcc>
  <rcc rId="43353" sId="16" odxf="1" dxf="1" numFmtId="4">
    <nc r="D17">
      <v>3000000</v>
    </nc>
    <odxf>
      <font>
        <b val="0"/>
        <sz val="11"/>
        <name val="Arial"/>
        <scheme val="none"/>
      </font>
      <fill>
        <patternFill patternType="none">
          <bgColor indexed="65"/>
        </patternFill>
      </fill>
      <alignment horizontal="general" vertical="bottom" readingOrder="0"/>
      <border outline="0">
        <left/>
        <right/>
        <top/>
        <bottom/>
      </border>
    </odxf>
    <ndxf>
      <font>
        <b/>
        <sz val="9"/>
        <color auto="1"/>
        <name val="Arial"/>
        <scheme val="none"/>
      </font>
      <fill>
        <patternFill patternType="solid">
          <bgColor theme="0"/>
        </patternFill>
      </fill>
      <alignment horizontal="center" vertical="top" readingOrder="0"/>
      <border outline="0">
        <left style="thin">
          <color indexed="64"/>
        </left>
        <right style="thin">
          <color indexed="64"/>
        </right>
        <top style="thin">
          <color indexed="64"/>
        </top>
        <bottom style="thin">
          <color indexed="64"/>
        </bottom>
      </border>
    </ndxf>
  </rcc>
  <rfmt sheetId="16" s="1" sqref="E17" start="0" length="0">
    <dxf>
      <font>
        <b/>
        <sz val="9"/>
        <color auto="1"/>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dxf>
  </rfmt>
  <rcc rId="43354" sId="16" odxf="1" s="1" dxf="1">
    <nc r="F17">
      <f>F16+D17-E17</f>
    </nc>
    <odxf>
      <font>
        <b val="0"/>
        <i val="0"/>
        <strike val="0"/>
        <condense val="0"/>
        <extend val="0"/>
        <outline val="0"/>
        <shadow val="0"/>
        <u val="none"/>
        <vertAlign val="baseline"/>
        <sz val="11"/>
        <color indexed="64"/>
        <name val="Arial"/>
        <scheme val="none"/>
      </font>
      <numFmt numFmtId="0" formatCode="General"/>
      <border diagonalUp="0" diagonalDown="0" outline="0">
        <left/>
        <right/>
        <top/>
        <bottom/>
      </border>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355" sId="16" odxf="1" dxf="1" numFmtId="19">
    <nc r="A18">
      <v>42864</v>
    </nc>
    <odxf>
      <font>
        <sz val="11"/>
        <name val="Arial"/>
        <scheme val="none"/>
      </font>
      <numFmt numFmtId="0" formatCode="General"/>
      <fill>
        <patternFill patternType="none">
          <bgColor indexed="65"/>
        </patternFill>
      </fill>
      <alignment horizontal="general" vertical="bottom" readingOrder="0"/>
      <border outline="0">
        <left/>
        <right/>
        <top/>
        <bottom/>
      </border>
    </odxf>
    <ndxf>
      <font>
        <sz val="9"/>
        <color auto="1"/>
        <name val="Arial"/>
        <scheme val="none"/>
      </font>
      <numFmt numFmtId="19" formatCode="m/d/yyyy"/>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356" sId="16" odxf="1" dxf="1">
    <nc r="B18" t="inlineStr">
      <is>
        <t>CERTIFICADO</t>
      </is>
    </nc>
    <odxf>
      <font>
        <b val="0"/>
        <sz val="11"/>
        <name val="Arial"/>
        <scheme val="none"/>
      </font>
      <numFmt numFmtId="4" formatCode="#,##0.00"/>
      <fill>
        <patternFill patternType="none">
          <bgColor indexed="65"/>
        </patternFill>
      </fill>
      <alignment horizontal="general" vertical="bottom" readingOrder="0"/>
      <border outline="0">
        <left/>
        <right/>
        <top/>
        <bottom/>
      </border>
    </odxf>
    <ndxf>
      <font>
        <b/>
        <sz val="9"/>
        <color theme="1"/>
        <name val="Arial"/>
        <scheme val="none"/>
      </font>
      <numFmt numFmtId="30" formatCode="@"/>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357" sId="16" odxf="1" dxf="1">
    <nc r="C18" t="inlineStr">
      <is>
        <t>Apertura certificado financiero Banco de Reservas</t>
      </is>
    </nc>
    <odxf>
      <font>
        <b val="0"/>
        <sz val="11"/>
        <name val="Arial"/>
        <scheme val="none"/>
      </font>
      <numFmt numFmtId="4" formatCode="#,##0.00"/>
      <fill>
        <patternFill patternType="none">
          <bgColor indexed="65"/>
        </patternFill>
      </fill>
      <alignment vertical="bottom" wrapText="0" readingOrder="0"/>
      <border outline="0">
        <left/>
        <right/>
        <top/>
        <bottom/>
      </border>
    </odxf>
    <ndxf>
      <font>
        <b/>
        <sz val="9"/>
        <color auto="1"/>
        <name val="Arial"/>
        <scheme val="none"/>
      </font>
      <numFmt numFmtId="0" formatCode="General"/>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fmt sheetId="16" sqref="D18" start="0" length="0">
    <dxf>
      <font>
        <sz val="9"/>
        <name val="Arial"/>
        <scheme val="none"/>
      </font>
      <numFmt numFmtId="0" formatCode="General"/>
      <fill>
        <patternFill patternType="solid">
          <bgColor theme="0"/>
        </patternFill>
      </fill>
      <border outline="0">
        <left style="thin">
          <color indexed="64"/>
        </left>
        <right style="thin">
          <color indexed="64"/>
        </right>
        <top style="thin">
          <color indexed="64"/>
        </top>
        <bottom style="thin">
          <color indexed="64"/>
        </bottom>
      </border>
    </dxf>
  </rfmt>
  <rcc rId="43358" sId="16" odxf="1" s="1" dxf="1" numFmtId="34">
    <nc r="E18">
      <v>1000000</v>
    </nc>
    <odxf>
      <font>
        <b val="0"/>
        <i val="0"/>
        <strike val="0"/>
        <condense val="0"/>
        <extend val="0"/>
        <outline val="0"/>
        <shadow val="0"/>
        <u val="none"/>
        <vertAlign val="baseline"/>
        <sz val="11"/>
        <color indexed="64"/>
        <name val="Arial"/>
        <scheme val="none"/>
      </font>
      <numFmt numFmtId="4" formatCode="#,##0.00"/>
      <border diagonalUp="0" diagonalDown="0" outline="0">
        <left/>
        <right/>
        <top/>
        <bottom/>
      </border>
    </odxf>
    <ndxf>
      <font>
        <b/>
        <sz val="9"/>
        <color indexed="64"/>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3359" sId="16" odxf="1" s="1" dxf="1">
    <nc r="F18">
      <f>F17+D18-E18</f>
    </nc>
    <odxf>
      <font>
        <b val="0"/>
        <i val="0"/>
        <strike val="0"/>
        <condense val="0"/>
        <extend val="0"/>
        <outline val="0"/>
        <shadow val="0"/>
        <u val="none"/>
        <vertAlign val="baseline"/>
        <sz val="11"/>
        <color indexed="64"/>
        <name val="Arial"/>
        <scheme val="none"/>
      </font>
      <numFmt numFmtId="0" formatCode="General"/>
      <border diagonalUp="0" diagonalDown="0" outline="0">
        <left/>
        <right/>
        <top/>
        <bottom/>
      </border>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360" sId="16" odxf="1" dxf="1" numFmtId="19">
    <nc r="A19">
      <v>42864</v>
    </nc>
    <odxf>
      <font>
        <sz val="11"/>
        <name val="Arial"/>
        <scheme val="none"/>
      </font>
      <numFmt numFmtId="0" formatCode="General"/>
      <fill>
        <patternFill patternType="none">
          <bgColor indexed="65"/>
        </patternFill>
      </fill>
      <alignment horizontal="general" vertical="bottom" readingOrder="0"/>
      <border outline="0">
        <left/>
        <right/>
        <top/>
        <bottom/>
      </border>
    </odxf>
    <ndxf>
      <font>
        <sz val="9"/>
        <color auto="1"/>
        <name val="Arial"/>
        <scheme val="none"/>
      </font>
      <numFmt numFmtId="19" formatCode="m/d/yyyy"/>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361" sId="16" odxf="1" dxf="1">
    <nc r="B19" t="inlineStr">
      <is>
        <t>INTERESES</t>
      </is>
    </nc>
    <odxf>
      <font>
        <b val="0"/>
        <sz val="11"/>
        <name val="Arial"/>
        <scheme val="none"/>
      </font>
      <numFmt numFmtId="4" formatCode="#,##0.00"/>
      <fill>
        <patternFill patternType="none">
          <bgColor indexed="65"/>
        </patternFill>
      </fill>
      <alignment horizontal="general" vertical="bottom" readingOrder="0"/>
      <border outline="0">
        <left/>
        <right/>
        <top/>
        <bottom/>
      </border>
    </odxf>
    <ndxf>
      <font>
        <b/>
        <sz val="9"/>
        <color theme="1"/>
        <name val="Arial"/>
        <scheme val="none"/>
      </font>
      <numFmt numFmtId="30" formatCode="@"/>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362" sId="16" odxf="1" dxf="1">
    <nc r="C19" t="inlineStr">
      <is>
        <t>Intereses ganados sobre certificados financieros mayo-2017</t>
      </is>
    </nc>
    <odxf>
      <font>
        <b val="0"/>
        <sz val="11"/>
        <name val="Arial"/>
        <scheme val="none"/>
      </font>
      <numFmt numFmtId="4" formatCode="#,##0.00"/>
      <border outline="0">
        <left/>
        <right/>
        <top/>
        <bottom/>
      </border>
    </odxf>
    <ndxf>
      <font>
        <b/>
        <sz val="9"/>
        <name val="Arial"/>
        <scheme val="none"/>
      </font>
      <numFmt numFmtId="0" formatCode="General"/>
      <border outline="0">
        <left style="thin">
          <color indexed="64"/>
        </left>
        <right style="thin">
          <color indexed="64"/>
        </right>
        <top style="thin">
          <color indexed="64"/>
        </top>
        <bottom style="thin">
          <color indexed="64"/>
        </bottom>
      </border>
    </ndxf>
  </rcc>
  <rcc rId="43363" sId="16" odxf="1" dxf="1" numFmtId="34">
    <nc r="D19">
      <v>37165.25</v>
    </nc>
    <odxf>
      <font>
        <b val="0"/>
        <sz val="11"/>
        <name val="Arial"/>
        <scheme val="none"/>
      </font>
      <numFmt numFmtId="4" formatCode="#,##0.00"/>
      <fill>
        <patternFill patternType="none">
          <bgColor indexed="65"/>
        </patternFill>
      </fill>
      <border outline="0">
        <left/>
        <right/>
        <top/>
        <bottom/>
      </border>
    </odxf>
    <ndxf>
      <font>
        <b/>
        <sz val="9"/>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ndxf>
  </rcc>
  <rfmt sheetId="16" s="1" sqref="E19" start="0" length="0">
    <dxf>
      <font>
        <b/>
        <sz val="9"/>
        <color indexed="64"/>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dxf>
  </rfmt>
  <rcc rId="43364" sId="16" odxf="1" s="1" dxf="1">
    <nc r="F19">
      <f>F18+D19-E19</f>
    </nc>
    <odxf>
      <font>
        <b val="0"/>
        <i val="0"/>
        <strike val="0"/>
        <condense val="0"/>
        <extend val="0"/>
        <outline val="0"/>
        <shadow val="0"/>
        <u val="none"/>
        <vertAlign val="baseline"/>
        <sz val="11"/>
        <color indexed="64"/>
        <name val="Arial"/>
        <scheme val="none"/>
      </font>
      <numFmt numFmtId="0" formatCode="General"/>
      <border diagonalUp="0" diagonalDown="0" outline="0">
        <left/>
        <right/>
        <top/>
        <bottom/>
      </border>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365" sId="16" odxf="1" dxf="1" numFmtId="19">
    <nc r="A20">
      <v>42865</v>
    </nc>
    <odxf>
      <font>
        <sz val="11"/>
        <name val="Arial"/>
        <scheme val="none"/>
      </font>
      <numFmt numFmtId="0" formatCode="General"/>
      <fill>
        <patternFill patternType="none">
          <bgColor indexed="65"/>
        </patternFill>
      </fill>
      <border outline="0">
        <left/>
        <right/>
        <top/>
        <bottom/>
      </border>
    </odxf>
    <ndxf>
      <font>
        <sz val="9"/>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43366" sId="16" odxf="1" dxf="1">
    <nc r="B20">
      <v>14685</v>
    </nc>
    <odxf>
      <font>
        <b val="0"/>
        <sz val="11"/>
        <name val="Arial"/>
        <scheme val="none"/>
      </font>
      <numFmt numFmtId="4" formatCode="#,##0.00"/>
      <fill>
        <patternFill patternType="none">
          <bgColor indexed="65"/>
        </patternFill>
      </fill>
      <alignment horizontal="general" vertical="bottom" readingOrder="0"/>
      <border outline="0">
        <left/>
        <right/>
        <top/>
        <bottom/>
      </border>
    </odxf>
    <ndxf>
      <font>
        <b/>
        <sz val="9"/>
        <name val="Arial"/>
        <scheme val="none"/>
      </font>
      <numFmt numFmtId="0" formatCode="General"/>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367" sId="16" odxf="1" dxf="1">
    <nc r="C20" t="inlineStr">
      <is>
        <r>
          <t xml:space="preserve">UNIVERSIDAD ISA,  </t>
        </r>
        <r>
          <rPr>
            <sz val="9"/>
            <color indexed="64"/>
            <rFont val="Arial"/>
            <family val="2"/>
          </rPr>
          <t>por compra de madera de pino para el proyecto “Evaluación de Secador Solar tipo Martínez Pinillos para Madera en el Proyecto Celestina, República Dominicana” la cual sera utilizada en pruebas para la finalizacion del proyecto,s/contrato No.008-2014</t>
        </r>
      </is>
    </nc>
    <odxf>
      <font>
        <b val="0"/>
        <sz val="11"/>
        <name val="Arial"/>
        <scheme val="none"/>
      </font>
      <numFmt numFmtId="4" formatCode="#,##0.00"/>
      <alignment vertical="bottom" wrapText="0" readingOrder="0"/>
    </odxf>
    <ndxf>
      <font>
        <b/>
        <sz val="9"/>
        <name val="Arial"/>
        <scheme val="none"/>
      </font>
      <numFmt numFmtId="0" formatCode="General"/>
      <alignment vertical="top" wrapText="1" readingOrder="0"/>
    </ndxf>
  </rcc>
  <rfmt sheetId="16" sqref="D20" start="0" length="0">
    <dxf>
      <font>
        <b/>
        <sz val="9"/>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43368" sId="16" odxf="1" s="1" dxf="1" numFmtId="34">
    <nc r="E20">
      <v>40000</v>
    </nc>
    <odxf>
      <font>
        <b val="0"/>
        <i val="0"/>
        <strike val="0"/>
        <condense val="0"/>
        <extend val="0"/>
        <outline val="0"/>
        <shadow val="0"/>
        <u val="none"/>
        <vertAlign val="baseline"/>
        <sz val="11"/>
        <color indexed="64"/>
        <name val="Arial"/>
        <scheme val="none"/>
      </font>
      <numFmt numFmtId="4" formatCode="#,##0.00"/>
      <border diagonalUp="0" diagonalDown="0" outline="0">
        <left/>
        <right/>
        <top/>
        <bottom/>
      </border>
    </odxf>
    <ndxf>
      <font>
        <b/>
        <sz val="9"/>
        <color indexed="64"/>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3369" sId="16" odxf="1" s="1" dxf="1">
    <nc r="F20">
      <f>F19+D20-E20</f>
    </nc>
    <odxf>
      <font>
        <b val="0"/>
        <i val="0"/>
        <strike val="0"/>
        <condense val="0"/>
        <extend val="0"/>
        <outline val="0"/>
        <shadow val="0"/>
        <u val="none"/>
        <vertAlign val="baseline"/>
        <sz val="11"/>
        <color indexed="64"/>
        <name val="Arial"/>
        <scheme val="none"/>
      </font>
      <numFmt numFmtId="0" formatCode="General"/>
      <border diagonalUp="0" diagonalDown="0" outline="0">
        <left/>
        <right/>
        <top/>
        <bottom/>
      </border>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370" sId="16" odxf="1" dxf="1" numFmtId="19">
    <nc r="A21">
      <v>42867</v>
    </nc>
    <odxf>
      <font>
        <sz val="11"/>
        <name val="Arial"/>
        <scheme val="none"/>
      </font>
      <numFmt numFmtId="0" formatCode="General"/>
      <fill>
        <patternFill patternType="none">
          <bgColor indexed="65"/>
        </patternFill>
      </fill>
      <border outline="0">
        <left/>
        <right/>
        <top/>
        <bottom/>
      </border>
    </odxf>
    <ndxf>
      <font>
        <sz val="9"/>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43371" sId="16" odxf="1" dxf="1">
    <nc r="B21">
      <v>14686</v>
    </nc>
    <odxf>
      <font>
        <b val="0"/>
        <sz val="11"/>
        <name val="Arial"/>
        <scheme val="none"/>
      </font>
      <numFmt numFmtId="4" formatCode="#,##0.00"/>
      <fill>
        <patternFill patternType="none">
          <bgColor indexed="65"/>
        </patternFill>
      </fill>
      <alignment horizontal="general" vertical="bottom" readingOrder="0"/>
      <border outline="0">
        <left/>
        <right/>
        <top/>
        <bottom/>
      </border>
    </odxf>
    <ndxf>
      <font>
        <b/>
        <sz val="9"/>
        <name val="Arial"/>
        <scheme val="none"/>
      </font>
      <numFmt numFmtId="0" formatCode="General"/>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372" sId="16" odxf="1" dxf="1">
    <nc r="C21" t="inlineStr">
      <is>
        <r>
          <t>COLECTOR DE IMPUESTOS INTERNOS</t>
        </r>
        <r>
          <rPr>
            <sz val="9"/>
            <color indexed="64"/>
            <rFont val="Arial"/>
            <family val="2"/>
          </rPr>
          <t>. Pago retenciones por servicios profesionales,otros servicios a proveedores del estado y otras retenciones, correspondiente al mes de abril/17</t>
        </r>
      </is>
    </nc>
    <odxf>
      <font>
        <b val="0"/>
        <sz val="11"/>
        <name val="Arial"/>
        <scheme val="none"/>
      </font>
      <numFmt numFmtId="4" formatCode="#,##0.00"/>
      <alignment vertical="bottom" wrapText="0" readingOrder="0"/>
      <border outline="0">
        <left/>
        <right/>
        <top/>
        <bottom/>
      </border>
    </odxf>
    <ndxf>
      <font>
        <b/>
        <sz val="9"/>
        <name val="Arial"/>
        <scheme val="none"/>
      </font>
      <numFmt numFmtId="0" formatCode="General"/>
      <alignment vertical="top" wrapText="1" readingOrder="0"/>
      <border outline="0">
        <left style="thin">
          <color indexed="64"/>
        </left>
        <right style="thin">
          <color indexed="64"/>
        </right>
        <top style="thin">
          <color indexed="64"/>
        </top>
        <bottom style="thin">
          <color indexed="64"/>
        </bottom>
      </border>
    </ndxf>
  </rcc>
  <rfmt sheetId="16" sqref="D21" start="0" length="0">
    <dxf>
      <font>
        <b/>
        <sz val="9"/>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43373" sId="16" odxf="1" s="1" dxf="1" numFmtId="34">
    <nc r="E21">
      <v>6282.62</v>
    </nc>
    <odxf>
      <font>
        <b val="0"/>
        <i val="0"/>
        <strike val="0"/>
        <condense val="0"/>
        <extend val="0"/>
        <outline val="0"/>
        <shadow val="0"/>
        <u val="none"/>
        <vertAlign val="baseline"/>
        <sz val="11"/>
        <color indexed="64"/>
        <name val="Arial"/>
        <scheme val="none"/>
      </font>
      <numFmt numFmtId="4" formatCode="#,##0.00"/>
      <border diagonalUp="0" diagonalDown="0" outline="0">
        <left/>
        <right/>
        <top/>
        <bottom/>
      </border>
    </odxf>
    <ndxf>
      <font>
        <sz val="9"/>
        <color indexed="64"/>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3374" sId="16" odxf="1" s="1" dxf="1">
    <nc r="F21">
      <f>F20+D21-E21</f>
    </nc>
    <odxf>
      <font>
        <b val="0"/>
        <i val="0"/>
        <strike val="0"/>
        <condense val="0"/>
        <extend val="0"/>
        <outline val="0"/>
        <shadow val="0"/>
        <u val="none"/>
        <vertAlign val="baseline"/>
        <sz val="11"/>
        <color indexed="64"/>
        <name val="Arial"/>
        <scheme val="none"/>
      </font>
      <numFmt numFmtId="0" formatCode="General"/>
      <border diagonalUp="0" diagonalDown="0" outline="0">
        <left/>
        <right/>
        <top/>
        <bottom/>
      </border>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375" sId="16" odxf="1" dxf="1" numFmtId="19">
    <nc r="A22">
      <v>42867</v>
    </nc>
    <odxf>
      <font>
        <sz val="11"/>
        <name val="Arial"/>
        <scheme val="none"/>
      </font>
      <numFmt numFmtId="0" formatCode="General"/>
      <fill>
        <patternFill patternType="none">
          <bgColor indexed="65"/>
        </patternFill>
      </fill>
      <border outline="0">
        <left/>
        <right/>
        <top/>
        <bottom/>
      </border>
    </odxf>
    <ndxf>
      <font>
        <sz val="9"/>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43376" sId="16" odxf="1" dxf="1">
    <nc r="B22">
      <v>14687</v>
    </nc>
    <odxf>
      <font>
        <b val="0"/>
        <sz val="11"/>
        <name val="Arial"/>
        <scheme val="none"/>
      </font>
      <numFmt numFmtId="4" formatCode="#,##0.00"/>
      <fill>
        <patternFill patternType="none">
          <bgColor indexed="65"/>
        </patternFill>
      </fill>
      <alignment horizontal="general" vertical="bottom" readingOrder="0"/>
      <border outline="0">
        <left/>
        <right/>
        <top/>
        <bottom/>
      </border>
    </odxf>
    <ndxf>
      <font>
        <b/>
        <sz val="9"/>
        <name val="Arial"/>
        <scheme val="none"/>
      </font>
      <numFmt numFmtId="0" formatCode="General"/>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377" sId="16" odxf="1" dxf="1">
    <nc r="C22" t="inlineStr">
      <is>
        <r>
          <t>COLECTOR DE IMPUESTOS INTERNOS</t>
        </r>
        <r>
          <rPr>
            <sz val="9"/>
            <color indexed="64"/>
            <rFont val="Arial"/>
            <family val="2"/>
          </rPr>
          <t>. Pago retencion de ITBIS, correspondiente al mes de abril/17.</t>
        </r>
      </is>
    </nc>
    <odxf>
      <font>
        <b val="0"/>
        <sz val="11"/>
        <name val="Arial"/>
        <scheme val="none"/>
      </font>
      <numFmt numFmtId="4" formatCode="#,##0.00"/>
      <alignment horizontal="general" vertical="bottom" readingOrder="0"/>
    </odxf>
    <ndxf>
      <font>
        <b/>
        <sz val="9"/>
        <name val="Arial"/>
        <scheme val="none"/>
      </font>
      <numFmt numFmtId="0" formatCode="General"/>
      <alignment horizontal="justify" vertical="top" readingOrder="0"/>
    </ndxf>
  </rcc>
  <rfmt sheetId="16" sqref="D22" start="0" length="0">
    <dxf>
      <font>
        <sz val="9"/>
        <name val="Arial"/>
        <scheme val="none"/>
      </font>
      <numFmt numFmtId="0" formatCode="General"/>
      <fill>
        <patternFill patternType="solid">
          <bgColor theme="0"/>
        </patternFill>
      </fill>
      <border outline="0">
        <left style="thin">
          <color indexed="64"/>
        </left>
        <right style="thin">
          <color indexed="64"/>
        </right>
        <top style="thin">
          <color indexed="64"/>
        </top>
        <bottom style="thin">
          <color indexed="64"/>
        </bottom>
      </border>
    </dxf>
  </rfmt>
  <rcc rId="43378" sId="16" odxf="1" s="1" dxf="1" numFmtId="34">
    <nc r="E22">
      <v>6300</v>
    </nc>
    <odxf>
      <font>
        <b val="0"/>
        <i val="0"/>
        <strike val="0"/>
        <condense val="0"/>
        <extend val="0"/>
        <outline val="0"/>
        <shadow val="0"/>
        <u val="none"/>
        <vertAlign val="baseline"/>
        <sz val="11"/>
        <color indexed="64"/>
        <name val="Arial"/>
        <scheme val="none"/>
      </font>
      <numFmt numFmtId="4" formatCode="#,##0.00"/>
      <border diagonalUp="0" diagonalDown="0" outline="0">
        <left/>
        <right/>
        <top/>
        <bottom/>
      </border>
    </odxf>
    <ndxf>
      <font>
        <sz val="9"/>
        <color indexed="64"/>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3379" sId="16" odxf="1" s="1" dxf="1">
    <nc r="F22">
      <f>F21+D22-E22</f>
    </nc>
    <odxf>
      <font>
        <b val="0"/>
        <i val="0"/>
        <strike val="0"/>
        <condense val="0"/>
        <extend val="0"/>
        <outline val="0"/>
        <shadow val="0"/>
        <u val="none"/>
        <vertAlign val="baseline"/>
        <sz val="11"/>
        <color indexed="64"/>
        <name val="Arial"/>
        <scheme val="none"/>
      </font>
      <numFmt numFmtId="0" formatCode="General"/>
      <border diagonalUp="0" diagonalDown="0" outline="0">
        <left/>
        <right/>
        <top/>
        <bottom/>
      </border>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380" sId="16" odxf="1" dxf="1" numFmtId="19">
    <nc r="A23">
      <v>42867</v>
    </nc>
    <odxf>
      <font>
        <sz val="10"/>
        <name val="Arial"/>
        <scheme val="none"/>
      </font>
      <numFmt numFmtId="0" formatCode="General"/>
      <fill>
        <patternFill patternType="none">
          <bgColor indexed="65"/>
        </patternFill>
      </fill>
      <border outline="0">
        <left/>
        <right/>
        <top/>
        <bottom/>
      </border>
    </odxf>
    <ndxf>
      <font>
        <sz val="9"/>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43381" sId="16" odxf="1" dxf="1">
    <nc r="B23" t="inlineStr">
      <is>
        <t>TRNASF.0022</t>
      </is>
    </nc>
    <odxf>
      <font>
        <b val="0"/>
        <sz val="11"/>
        <name val="Arial"/>
        <scheme val="none"/>
      </font>
      <numFmt numFmtId="4" formatCode="#,##0.00"/>
      <fill>
        <patternFill patternType="none">
          <bgColor indexed="65"/>
        </patternFill>
      </fill>
      <alignment horizontal="general" vertical="bottom" readingOrder="0"/>
      <border outline="0">
        <left/>
        <right/>
        <top/>
        <bottom/>
      </border>
    </odxf>
    <ndxf>
      <font>
        <b/>
        <sz val="9"/>
        <name val="Arial"/>
        <scheme val="none"/>
      </font>
      <numFmt numFmtId="0" formatCode="General"/>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382" sId="16" odxf="1" dxf="1">
    <nc r="C23" t="inlineStr">
      <is>
        <r>
          <t>RD$37,800.00 (€700.00 a una tasa de RD$54.00) a nombre de</t>
        </r>
        <r>
          <rPr>
            <b/>
            <sz val="9"/>
            <color rgb="FFFF0000"/>
            <rFont val="Arial"/>
            <family val="2"/>
          </rPr>
          <t xml:space="preserve"> LILIAN GREGORINA TEJEDAD TEJEDA</t>
        </r>
        <r>
          <rPr>
            <b/>
            <sz val="9"/>
            <color indexed="64"/>
            <rFont val="Arial"/>
            <family val="2"/>
          </rPr>
          <t>. 2do. y último desembolso para cubrir vuelo de regreso a República Dominicana como aporte de CONIAF por estudios de Maestría en “Periodismo Digital” en la Universidad de Antonio de Nebrija, España, s/contrato 030-2016</t>
        </r>
      </is>
    </nc>
    <odxf>
      <font>
        <b val="0"/>
        <sz val="11"/>
        <color rgb="FFFF0000"/>
        <name val="Arial"/>
        <scheme val="none"/>
      </font>
      <numFmt numFmtId="4" formatCode="#,##0.00"/>
      <alignment vertical="bottom" wrapText="0" readingOrder="0"/>
      <border outline="0">
        <left/>
        <right/>
        <top/>
        <bottom/>
      </border>
    </odxf>
    <ndxf>
      <font>
        <b/>
        <sz val="9"/>
        <color rgb="FFFF0000"/>
        <name val="Arial"/>
        <scheme val="none"/>
      </font>
      <numFmt numFmtId="0" formatCode="General"/>
      <alignment vertical="top" wrapText="1" readingOrder="0"/>
      <border outline="0">
        <left style="thin">
          <color indexed="64"/>
        </left>
        <right style="thin">
          <color indexed="64"/>
        </right>
        <top style="thin">
          <color indexed="64"/>
        </top>
        <bottom style="thin">
          <color indexed="64"/>
        </bottom>
      </border>
    </ndxf>
  </rcc>
  <rfmt sheetId="16" s="1" sqref="D23" start="0" length="0">
    <dxf>
      <font>
        <sz val="9"/>
        <color indexed="64"/>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dxf>
  </rfmt>
  <rcc rId="43383" sId="16" odxf="1" s="1" dxf="1" numFmtId="34">
    <nc r="E23">
      <v>37800</v>
    </nc>
    <odxf>
      <font>
        <b val="0"/>
        <i val="0"/>
        <strike val="0"/>
        <condense val="0"/>
        <extend val="0"/>
        <outline val="0"/>
        <shadow val="0"/>
        <u val="none"/>
        <vertAlign val="baseline"/>
        <sz val="11"/>
        <color indexed="64"/>
        <name val="Arial"/>
        <scheme val="none"/>
      </font>
      <numFmt numFmtId="4" formatCode="#,##0.00"/>
      <border diagonalUp="0" diagonalDown="0" outline="0">
        <left/>
        <right/>
        <top/>
        <bottom/>
      </border>
    </odxf>
    <ndxf>
      <font>
        <b/>
        <sz val="9"/>
        <color indexed="64"/>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3384" sId="16" odxf="1" s="1" dxf="1">
    <nc r="F23">
      <f>F22+D23-E23</f>
    </nc>
    <odxf>
      <font>
        <b val="0"/>
        <i val="0"/>
        <strike val="0"/>
        <condense val="0"/>
        <extend val="0"/>
        <outline val="0"/>
        <shadow val="0"/>
        <u val="none"/>
        <vertAlign val="baseline"/>
        <sz val="11"/>
        <color indexed="64"/>
        <name val="Arial"/>
        <scheme val="none"/>
      </font>
      <numFmt numFmtId="0" formatCode="General"/>
      <border diagonalUp="0" diagonalDown="0" outline="0">
        <left/>
        <right/>
        <top/>
        <bottom/>
      </border>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385" sId="16" odxf="1" dxf="1" numFmtId="19">
    <nc r="A24">
      <v>42870</v>
    </nc>
    <odxf>
      <font>
        <sz val="11"/>
        <name val="Arial"/>
        <scheme val="none"/>
      </font>
      <numFmt numFmtId="0" formatCode="General"/>
      <fill>
        <patternFill patternType="none">
          <bgColor indexed="65"/>
        </patternFill>
      </fill>
      <alignment horizontal="right" vertical="top" readingOrder="0"/>
      <border outline="0">
        <left/>
        <right/>
        <top/>
        <bottom/>
      </border>
    </odxf>
    <ndxf>
      <font>
        <sz val="9"/>
        <name val="Arial"/>
        <scheme val="none"/>
      </font>
      <numFmt numFmtId="19" formatCode="m/d/yyyy"/>
      <fill>
        <patternFill patternType="solid">
          <bgColor theme="0"/>
        </patternFill>
      </fill>
      <alignment horizontal="general" vertical="bottom" readingOrder="0"/>
      <border outline="0">
        <left style="thin">
          <color indexed="64"/>
        </left>
        <right style="thin">
          <color indexed="64"/>
        </right>
        <top style="thin">
          <color indexed="64"/>
        </top>
        <bottom style="thin">
          <color indexed="64"/>
        </bottom>
      </border>
    </ndxf>
  </rcc>
  <rcc rId="43386" sId="16" odxf="1" dxf="1">
    <nc r="B24">
      <v>14688</v>
    </nc>
    <odxf>
      <font>
        <b val="0"/>
        <sz val="11"/>
        <name val="Arial"/>
        <scheme val="none"/>
      </font>
      <numFmt numFmtId="4" formatCode="#,##0.00"/>
      <fill>
        <patternFill patternType="none">
          <bgColor indexed="65"/>
        </patternFill>
      </fill>
      <alignment horizontal="general" vertical="bottom" readingOrder="0"/>
      <border outline="0">
        <left/>
        <right/>
        <top/>
        <bottom/>
      </border>
    </odxf>
    <ndxf>
      <font>
        <b/>
        <sz val="9"/>
        <name val="Arial"/>
        <scheme val="none"/>
      </font>
      <numFmt numFmtId="0" formatCode="General"/>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387" sId="16" odxf="1" dxf="1">
    <nc r="C24" t="inlineStr">
      <is>
        <r>
          <t xml:space="preserve">ANGELA MARIEL SANTOS LITHGOW. </t>
        </r>
        <r>
          <rPr>
            <sz val="9"/>
            <color indexed="64"/>
            <rFont val="Arial"/>
            <family val="2"/>
          </rPr>
          <t xml:space="preserve"> Pago para compra de obsequios y brindis en la conmemoración del Día de las Madres</t>
        </r>
      </is>
    </nc>
    <odxf>
      <font>
        <b val="0"/>
        <sz val="11"/>
        <name val="Arial"/>
        <scheme val="none"/>
      </font>
      <numFmt numFmtId="4" formatCode="#,##0.00"/>
      <alignment vertical="bottom" wrapText="0" readingOrder="0"/>
    </odxf>
    <ndxf>
      <font>
        <b/>
        <sz val="9"/>
        <name val="Arial"/>
        <scheme val="none"/>
      </font>
      <numFmt numFmtId="0" formatCode="General"/>
      <alignment vertical="top" wrapText="1" readingOrder="0"/>
    </ndxf>
  </rcc>
  <rfmt sheetId="16" s="1" sqref="D24" start="0" length="0">
    <dxf>
      <font>
        <sz val="9"/>
        <color indexed="64"/>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43388" sId="16" odxf="1" s="1" dxf="1" numFmtId="34">
    <nc r="E24">
      <v>21000</v>
    </nc>
    <odxf>
      <font>
        <b val="0"/>
        <i val="0"/>
        <strike val="0"/>
        <condense val="0"/>
        <extend val="0"/>
        <outline val="0"/>
        <shadow val="0"/>
        <u val="none"/>
        <vertAlign val="baseline"/>
        <sz val="11"/>
        <color indexed="64"/>
        <name val="Arial"/>
        <scheme val="none"/>
      </font>
      <numFmt numFmtId="4" formatCode="#,##0.00"/>
      <border diagonalUp="0" diagonalDown="0" outline="0">
        <left/>
        <right/>
        <top/>
        <bottom/>
      </border>
    </odxf>
    <ndxf>
      <font>
        <sz val="9"/>
        <color indexed="64"/>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3389" sId="16" odxf="1" s="1" dxf="1">
    <nc r="F24">
      <f>F23+D24-E24</f>
    </nc>
    <odxf>
      <font>
        <b val="0"/>
        <i val="0"/>
        <strike val="0"/>
        <condense val="0"/>
        <extend val="0"/>
        <outline val="0"/>
        <shadow val="0"/>
        <u val="none"/>
        <vertAlign val="baseline"/>
        <sz val="11"/>
        <color indexed="64"/>
        <name val="Arial"/>
        <scheme val="none"/>
      </font>
      <numFmt numFmtId="0" formatCode="General"/>
      <border diagonalUp="0" diagonalDown="0" outline="0">
        <left/>
        <right/>
        <top/>
        <bottom/>
      </border>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390" sId="16" odxf="1" dxf="1" numFmtId="19">
    <nc r="A25">
      <v>42871</v>
    </nc>
    <odxf>
      <font>
        <sz val="11"/>
        <name val="Arial"/>
        <scheme val="none"/>
      </font>
      <numFmt numFmtId="0" formatCode="General"/>
      <fill>
        <patternFill patternType="none">
          <bgColor indexed="65"/>
        </patternFill>
      </fill>
      <border outline="0">
        <left/>
        <right/>
        <top/>
        <bottom/>
      </border>
    </odxf>
    <ndxf>
      <font>
        <sz val="9"/>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43391" sId="16" odxf="1" dxf="1">
    <nc r="B25">
      <v>14689</v>
    </nc>
    <odxf>
      <font>
        <b val="0"/>
        <sz val="11"/>
        <name val="Arial"/>
        <scheme val="none"/>
      </font>
      <numFmt numFmtId="4" formatCode="#,##0.00"/>
      <fill>
        <patternFill patternType="none">
          <bgColor indexed="65"/>
        </patternFill>
      </fill>
      <alignment horizontal="general" vertical="bottom" readingOrder="0"/>
      <border outline="0">
        <left/>
        <right/>
        <top/>
        <bottom/>
      </border>
    </odxf>
    <ndxf>
      <font>
        <b/>
        <sz val="9"/>
        <name val="Arial"/>
        <scheme val="none"/>
      </font>
      <numFmt numFmtId="0" formatCode="General"/>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392" sId="16" odxf="1" dxf="1">
    <nc r="C25" t="inlineStr">
      <is>
        <r>
          <t xml:space="preserve">JOSE BIENVENIDO CARVAJAL MEDINA, </t>
        </r>
        <r>
          <rPr>
            <sz val="9"/>
            <color indexed="64"/>
            <rFont val="Arial"/>
            <family val="2"/>
          </rPr>
          <t>Analista del Depto. Producción Animal,</t>
        </r>
        <r>
          <rPr>
            <b/>
            <sz val="9"/>
            <color indexed="64"/>
            <rFont val="Arial"/>
            <family val="2"/>
          </rPr>
          <t xml:space="preserve"> </t>
        </r>
        <r>
          <rPr>
            <sz val="9"/>
            <color indexed="64"/>
            <rFont val="Arial"/>
            <family val="2"/>
          </rPr>
          <t>como apoyo logístico</t>
        </r>
        <r>
          <rPr>
            <b/>
            <sz val="9"/>
            <color indexed="64"/>
            <rFont val="Arial"/>
            <family val="2"/>
          </rPr>
          <t xml:space="preserve"> </t>
        </r>
        <r>
          <rPr>
            <sz val="9"/>
            <color indexed="64"/>
            <rFont val="Arial"/>
            <family val="2"/>
          </rPr>
          <t>para cubrir el 50% restante en gastos de desayuno, almuerzo y refrigerio en el curso</t>
        </r>
        <r>
          <rPr>
            <b/>
            <sz val="9"/>
            <color indexed="64"/>
            <rFont val="Arial"/>
            <family val="2"/>
          </rPr>
          <t xml:space="preserve"> </t>
        </r>
        <r>
          <rPr>
            <sz val="9"/>
            <color indexed="64"/>
            <rFont val="Arial"/>
            <family val="2"/>
          </rPr>
          <t>de</t>
        </r>
        <r>
          <rPr>
            <b/>
            <sz val="9"/>
            <color indexed="64"/>
            <rFont val="Arial"/>
            <family val="2"/>
          </rPr>
          <t xml:space="preserve"> “Producción y Manejo sostenible de Ovinos y Caprinos”</t>
        </r>
        <r>
          <rPr>
            <sz val="9"/>
            <color indexed="64"/>
            <rFont val="Arial"/>
            <family val="2"/>
          </rPr>
          <t>, el cual será realizado en  Cumayasa, Prov. Romana, el cual concluye el 27 de mayo</t>
        </r>
      </is>
    </nc>
    <odxf>
      <font>
        <b val="0"/>
        <sz val="11"/>
        <name val="Arial"/>
        <scheme val="none"/>
      </font>
      <numFmt numFmtId="4" formatCode="#,##0.00"/>
      <alignment vertical="bottom" wrapText="0" readingOrder="0"/>
      <border outline="0">
        <left/>
        <right/>
        <top/>
        <bottom/>
      </border>
    </odxf>
    <ndxf>
      <font>
        <b/>
        <sz val="9"/>
        <name val="Arial"/>
        <scheme val="none"/>
      </font>
      <numFmt numFmtId="0" formatCode="General"/>
      <alignment vertical="top" wrapText="1" readingOrder="0"/>
      <border outline="0">
        <left style="thin">
          <color indexed="64"/>
        </left>
        <right style="thin">
          <color indexed="64"/>
        </right>
        <top style="thin">
          <color indexed="64"/>
        </top>
        <bottom style="thin">
          <color indexed="64"/>
        </bottom>
      </border>
    </ndxf>
  </rcc>
  <rfmt sheetId="16" s="1" sqref="D25" start="0" length="0">
    <dxf>
      <font>
        <sz val="9"/>
        <color indexed="64"/>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43393" sId="16" odxf="1" s="1" dxf="1" numFmtId="34">
    <nc r="E25">
      <v>56640</v>
    </nc>
    <odxf>
      <font>
        <b val="0"/>
        <i val="0"/>
        <strike val="0"/>
        <condense val="0"/>
        <extend val="0"/>
        <outline val="0"/>
        <shadow val="0"/>
        <u val="none"/>
        <vertAlign val="baseline"/>
        <sz val="11"/>
        <color indexed="64"/>
        <name val="Arial"/>
        <scheme val="none"/>
      </font>
      <numFmt numFmtId="4" formatCode="#,##0.00"/>
      <border diagonalUp="0" diagonalDown="0" outline="0">
        <left/>
        <right/>
        <top/>
        <bottom/>
      </border>
    </odxf>
    <ndxf>
      <font>
        <sz val="9"/>
        <color indexed="64"/>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3394" sId="16" odxf="1" s="1" dxf="1">
    <nc r="F25">
      <f>F24+D25-E25</f>
    </nc>
    <odxf>
      <font>
        <b val="0"/>
        <i val="0"/>
        <strike val="0"/>
        <condense val="0"/>
        <extend val="0"/>
        <outline val="0"/>
        <shadow val="0"/>
        <u val="none"/>
        <vertAlign val="baseline"/>
        <sz val="11"/>
        <color indexed="64"/>
        <name val="Arial"/>
        <scheme val="none"/>
      </font>
      <numFmt numFmtId="0" formatCode="General"/>
      <border diagonalUp="0" diagonalDown="0" outline="0">
        <left/>
        <right/>
        <top/>
        <bottom/>
      </border>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395" sId="16" odxf="1" dxf="1" numFmtId="19">
    <nc r="A26">
      <v>42871</v>
    </nc>
    <odxf>
      <font>
        <sz val="11"/>
        <name val="Arial"/>
        <scheme val="none"/>
      </font>
      <numFmt numFmtId="0" formatCode="General"/>
      <fill>
        <patternFill patternType="none">
          <bgColor indexed="65"/>
        </patternFill>
      </fill>
      <border outline="0">
        <left/>
        <right/>
        <top/>
        <bottom/>
      </border>
    </odxf>
    <ndxf>
      <font>
        <sz val="9"/>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43396" sId="16" odxf="1" dxf="1">
    <nc r="B26">
      <v>14690</v>
    </nc>
    <odxf>
      <font>
        <b val="0"/>
        <sz val="11"/>
        <name val="Arial"/>
        <scheme val="none"/>
      </font>
      <numFmt numFmtId="4" formatCode="#,##0.00"/>
      <fill>
        <patternFill patternType="none">
          <bgColor indexed="65"/>
        </patternFill>
      </fill>
      <alignment horizontal="general" vertical="bottom" readingOrder="0"/>
      <border outline="0">
        <left/>
        <right/>
        <top/>
        <bottom/>
      </border>
    </odxf>
    <ndxf>
      <font>
        <b/>
        <sz val="9"/>
        <name val="Arial"/>
        <scheme val="none"/>
      </font>
      <numFmt numFmtId="0" formatCode="General"/>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397" sId="16" odxf="1" dxf="1">
    <nc r="C26" t="inlineStr">
      <is>
        <r>
          <t xml:space="preserve">MARITZA VALLEJO, </t>
        </r>
        <r>
          <rPr>
            <sz val="9"/>
            <color indexed="64"/>
            <rFont val="Arial"/>
            <family val="2"/>
          </rPr>
          <t xml:space="preserve">Por servicios de preparación de refrigerios y almuerzos para cuarenta (40) personas, en la realización del curso </t>
        </r>
        <r>
          <rPr>
            <b/>
            <sz val="9"/>
            <color indexed="64"/>
            <rFont val="Arial"/>
            <family val="2"/>
          </rPr>
          <t>“Manejo  Tecnológico y Comercialización de la Pitahaya”,</t>
        </r>
        <r>
          <rPr>
            <sz val="9"/>
            <color indexed="64"/>
            <rFont val="Arial"/>
            <family val="2"/>
          </rPr>
          <t xml:space="preserve">  a realizarse el día 27 de mayo/17, en Municipio de Azua</t>
        </r>
      </is>
    </nc>
    <odxf>
      <font>
        <b val="0"/>
        <sz val="11"/>
        <name val="Arial"/>
        <scheme val="none"/>
      </font>
      <numFmt numFmtId="4" formatCode="#,##0.00"/>
      <fill>
        <patternFill patternType="none">
          <bgColor indexed="65"/>
        </patternFill>
      </fill>
      <alignment vertical="bottom" wrapText="0" readingOrder="0"/>
      <border outline="0">
        <left/>
        <right/>
        <top/>
        <bottom/>
      </border>
    </odxf>
    <ndxf>
      <font>
        <b/>
        <sz val="9"/>
        <name val="Arial"/>
        <scheme val="none"/>
      </font>
      <numFmt numFmtId="0" formatCode="General"/>
      <fill>
        <patternFill patternType="solid">
          <bgColor rgb="FFFFFF00"/>
        </patternFill>
      </fill>
      <alignment vertical="top" wrapText="1" readingOrder="0"/>
      <border outline="0">
        <left style="thin">
          <color indexed="64"/>
        </left>
        <right style="thin">
          <color indexed="64"/>
        </right>
        <top style="thin">
          <color indexed="64"/>
        </top>
        <bottom style="thin">
          <color indexed="64"/>
        </bottom>
      </border>
    </ndxf>
  </rcc>
  <rfmt sheetId="16" s="1" sqref="D26" start="0" length="0">
    <dxf>
      <font>
        <sz val="9"/>
        <color indexed="64"/>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43398" sId="16" odxf="1" s="1" dxf="1" numFmtId="34">
    <nc r="E26">
      <v>20000</v>
    </nc>
    <odxf>
      <font>
        <b val="0"/>
        <i val="0"/>
        <strike val="0"/>
        <condense val="0"/>
        <extend val="0"/>
        <outline val="0"/>
        <shadow val="0"/>
        <u val="none"/>
        <vertAlign val="baseline"/>
        <sz val="11"/>
        <color indexed="64"/>
        <name val="Arial"/>
        <scheme val="none"/>
      </font>
      <numFmt numFmtId="4" formatCode="#,##0.00"/>
      <border diagonalUp="0" diagonalDown="0" outline="0">
        <left/>
        <right/>
        <top/>
        <bottom/>
      </border>
    </odxf>
    <ndxf>
      <font>
        <sz val="9"/>
        <color theme="1"/>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3399" sId="16" odxf="1" s="1" dxf="1">
    <nc r="F26">
      <f>F25+D26-E26</f>
    </nc>
    <odxf>
      <font>
        <b val="0"/>
        <i val="0"/>
        <strike val="0"/>
        <condense val="0"/>
        <extend val="0"/>
        <outline val="0"/>
        <shadow val="0"/>
        <u val="none"/>
        <vertAlign val="baseline"/>
        <sz val="11"/>
        <color indexed="64"/>
        <name val="Arial"/>
        <scheme val="none"/>
      </font>
      <numFmt numFmtId="0" formatCode="General"/>
      <border diagonalUp="0" diagonalDown="0" outline="0">
        <left/>
        <right/>
        <top/>
        <bottom/>
      </border>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400" sId="16" odxf="1" dxf="1" numFmtId="19">
    <nc r="A27">
      <v>42871</v>
    </nc>
    <odxf>
      <font>
        <sz val="11"/>
        <name val="Arial"/>
        <scheme val="none"/>
      </font>
      <numFmt numFmtId="0" formatCode="General"/>
      <fill>
        <patternFill patternType="none">
          <bgColor indexed="65"/>
        </patternFill>
      </fill>
      <border outline="0">
        <left/>
        <right/>
        <top/>
        <bottom/>
      </border>
    </odxf>
    <ndxf>
      <font>
        <sz val="9"/>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43401" sId="16" odxf="1" dxf="1">
    <nc r="B27">
      <v>14691</v>
    </nc>
    <odxf>
      <font>
        <b val="0"/>
        <sz val="11"/>
        <name val="Arial"/>
        <scheme val="none"/>
      </font>
      <numFmt numFmtId="4" formatCode="#,##0.00"/>
      <fill>
        <patternFill patternType="none">
          <bgColor indexed="65"/>
        </patternFill>
      </fill>
      <alignment horizontal="general" vertical="bottom" readingOrder="0"/>
      <border outline="0">
        <left/>
        <right/>
        <top/>
        <bottom/>
      </border>
    </odxf>
    <ndxf>
      <font>
        <b/>
        <sz val="9"/>
        <name val="Arial"/>
        <scheme val="none"/>
      </font>
      <numFmt numFmtId="0" formatCode="General"/>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402" sId="16" odxf="1" dxf="1">
    <nc r="C27" t="inlineStr">
      <is>
        <r>
          <t>HENRY ALBERTO GUERRERO PICHARDO, Enc</t>
        </r>
        <r>
          <rPr>
            <sz val="9"/>
            <color indexed="64"/>
            <rFont val="Arial"/>
            <family val="2"/>
          </rPr>
          <t xml:space="preserve">. </t>
        </r>
        <r>
          <rPr>
            <b/>
            <sz val="9"/>
            <color indexed="64"/>
            <rFont val="Arial"/>
            <family val="2"/>
          </rPr>
          <t xml:space="preserve">Departamento Agricultura Competitiva,  </t>
        </r>
        <r>
          <rPr>
            <sz val="9"/>
            <color indexed="64"/>
            <rFont val="Arial"/>
            <family val="2"/>
          </rPr>
          <t xml:space="preserve">para cubrir apoyo logístico en gastos de refrigerio y almuerzo para cuarenta (40) personas en la realización del curso </t>
        </r>
        <r>
          <rPr>
            <b/>
            <sz val="9"/>
            <color indexed="64"/>
            <rFont val="Arial"/>
            <family val="2"/>
          </rPr>
          <t>“Manejo Tecnológico y Comercialización de la Pitahaya”,</t>
        </r>
        <r>
          <rPr>
            <sz val="9"/>
            <color indexed="64"/>
            <rFont val="Arial"/>
            <family val="2"/>
          </rPr>
          <t xml:space="preserve"> a realizarse el día 26 de mayo/17, en Municipio Los Toros, Provincia Azua</t>
        </r>
      </is>
    </nc>
    <odxf>
      <font>
        <b val="0"/>
        <sz val="11"/>
        <name val="Arial"/>
        <scheme val="none"/>
      </font>
      <numFmt numFmtId="4" formatCode="#,##0.00"/>
      <alignment vertical="bottom" wrapText="0" readingOrder="0"/>
    </odxf>
    <ndxf>
      <font>
        <b/>
        <sz val="9"/>
        <name val="Arial"/>
        <scheme val="none"/>
      </font>
      <numFmt numFmtId="0" formatCode="General"/>
      <alignment vertical="top" wrapText="1" readingOrder="0"/>
    </ndxf>
  </rcc>
  <rfmt sheetId="16" s="1" sqref="D27" start="0" length="0">
    <dxf>
      <font>
        <sz val="9"/>
        <color indexed="64"/>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43403" sId="16" odxf="1" s="1" dxf="1" numFmtId="34">
    <nc r="E27">
      <v>13180</v>
    </nc>
    <odxf>
      <font>
        <b val="0"/>
        <i val="0"/>
        <strike val="0"/>
        <condense val="0"/>
        <extend val="0"/>
        <outline val="0"/>
        <shadow val="0"/>
        <u val="none"/>
        <vertAlign val="baseline"/>
        <sz val="11"/>
        <color indexed="64"/>
        <name val="Arial"/>
        <scheme val="none"/>
      </font>
      <numFmt numFmtId="4" formatCode="#,##0.00"/>
      <border diagonalUp="0" diagonalDown="0" outline="0">
        <left/>
        <right/>
        <top/>
        <bottom/>
      </border>
    </odxf>
    <ndxf>
      <font>
        <sz val="9"/>
        <color indexed="64"/>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3404" sId="16" odxf="1" s="1" dxf="1">
    <nc r="F27">
      <f>F26+D27-E27</f>
    </nc>
    <odxf>
      <font>
        <b val="0"/>
        <i val="0"/>
        <strike val="0"/>
        <condense val="0"/>
        <extend val="0"/>
        <outline val="0"/>
        <shadow val="0"/>
        <u val="none"/>
        <vertAlign val="baseline"/>
        <sz val="11"/>
        <color indexed="64"/>
        <name val="Arial"/>
        <scheme val="none"/>
      </font>
      <numFmt numFmtId="0" formatCode="General"/>
      <border diagonalUp="0" diagonalDown="0" outline="0">
        <left/>
        <right/>
        <top/>
        <bottom/>
      </border>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405" sId="16" odxf="1" dxf="1" numFmtId="19">
    <nc r="A28">
      <v>42871</v>
    </nc>
    <odxf>
      <font>
        <sz val="11"/>
        <name val="Arial"/>
        <scheme val="none"/>
      </font>
      <numFmt numFmtId="0" formatCode="General"/>
      <fill>
        <patternFill patternType="none">
          <bgColor indexed="65"/>
        </patternFill>
      </fill>
      <border outline="0">
        <left/>
        <right/>
        <top/>
        <bottom/>
      </border>
    </odxf>
    <ndxf>
      <font>
        <sz val="9"/>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43406" sId="16" odxf="1" dxf="1">
    <nc r="B28" t="inlineStr">
      <is>
        <t>TRANSF.0023</t>
      </is>
    </nc>
    <odxf>
      <font>
        <b val="0"/>
        <sz val="11"/>
        <name val="Arial"/>
        <scheme val="none"/>
      </font>
      <numFmt numFmtId="4" formatCode="#,##0.00"/>
      <fill>
        <patternFill patternType="none">
          <bgColor indexed="65"/>
        </patternFill>
      </fill>
      <alignment horizontal="general" vertical="bottom" readingOrder="0"/>
      <border outline="0">
        <left/>
        <right/>
        <top/>
        <bottom/>
      </border>
    </odxf>
    <ndxf>
      <font>
        <b/>
        <sz val="9"/>
        <name val="Arial"/>
        <scheme val="none"/>
      </font>
      <numFmt numFmtId="0" formatCode="General"/>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407" sId="16" odxf="1" dxf="1">
    <nc r="C28" t="inlineStr">
      <is>
        <r>
          <t>RD$23,715.00  (US$500.00 a una tasa de RD$47.43) a nombre de</t>
        </r>
        <r>
          <rPr>
            <b/>
            <sz val="9"/>
            <color rgb="FFFF0000"/>
            <rFont val="Arial"/>
            <family val="2"/>
          </rPr>
          <t xml:space="preserve"> RAMON AMERICO FERMIN PEREZ</t>
        </r>
        <r>
          <rPr>
            <b/>
            <sz val="9"/>
            <color indexed="64"/>
            <rFont val="Arial"/>
            <family val="2"/>
          </rPr>
          <t>. 30vo. y último desembolso correspondiente al 5to. de la adenda, como aporte de CONIAF para cubrir pasaje de regreso al país, el cual cursó</t>
        </r>
        <r>
          <rPr>
            <b/>
            <u/>
            <sz val="9"/>
            <color indexed="64"/>
            <rFont val="Arial"/>
            <family val="2"/>
          </rPr>
          <t xml:space="preserve"> </t>
        </r>
        <r>
          <rPr>
            <b/>
            <sz val="9"/>
            <color indexed="64"/>
            <rFont val="Arial"/>
            <family val="2"/>
          </rPr>
          <t xml:space="preserve">estudios de Maestría en “Agronomía”, en la Universidad de Puerto Rico, Mayaguez, Puerto Rico, s/contrato No.096/2013, Adenda no.004/2014, Adenda 028/2015 </t>
        </r>
      </is>
    </nc>
    <odxf>
      <font>
        <b val="0"/>
        <sz val="11"/>
        <name val="Arial"/>
        <scheme val="none"/>
      </font>
      <numFmt numFmtId="4" formatCode="#,##0.00"/>
      <alignment vertical="bottom" wrapText="0" readingOrder="0"/>
      <border outline="0">
        <left/>
        <right/>
        <top/>
        <bottom/>
      </border>
    </odxf>
    <ndxf>
      <font>
        <b/>
        <sz val="9"/>
        <name val="Arial"/>
        <scheme val="none"/>
      </font>
      <numFmt numFmtId="0" formatCode="General"/>
      <alignment vertical="top" wrapText="1" readingOrder="0"/>
      <border outline="0">
        <left style="thin">
          <color indexed="64"/>
        </left>
        <right style="thin">
          <color indexed="64"/>
        </right>
        <top style="thin">
          <color indexed="64"/>
        </top>
        <bottom style="thin">
          <color indexed="64"/>
        </bottom>
      </border>
    </ndxf>
  </rcc>
  <rfmt sheetId="16" s="1" sqref="D28" start="0" length="0">
    <dxf>
      <font>
        <sz val="9"/>
        <color indexed="64"/>
        <name val="Arial"/>
        <scheme val="none"/>
      </font>
      <numFmt numFmtId="166" formatCode="_-* #,##0.00\ _p_t_a_-;\-* #,##0.00\ _p_t_a_-;_-* &quot;-&quot;??\ _p_t_a_-;_-@_-"/>
      <fill>
        <patternFill patternType="solid">
          <bgColor theme="0"/>
        </patternFill>
      </fill>
      <alignment horizontal="right" readingOrder="0"/>
      <border outline="0">
        <left style="thin">
          <color indexed="64"/>
        </left>
        <right style="thin">
          <color indexed="64"/>
        </right>
        <top style="thin">
          <color indexed="64"/>
        </top>
        <bottom style="thin">
          <color indexed="64"/>
        </bottom>
      </border>
    </dxf>
  </rfmt>
  <rcc rId="43408" sId="16" odxf="1" dxf="1" numFmtId="34">
    <nc r="E28">
      <v>23715</v>
    </nc>
    <odxf>
      <font>
        <b val="0"/>
        <sz val="11"/>
        <name val="Arial"/>
        <scheme val="none"/>
      </font>
      <numFmt numFmtId="4" formatCode="#,##0.00"/>
      <fill>
        <patternFill patternType="none">
          <bgColor indexed="65"/>
        </patternFill>
      </fill>
      <alignment horizontal="general" vertical="bottom" readingOrder="0"/>
    </odxf>
    <ndxf>
      <font>
        <b/>
        <sz val="9"/>
        <name val="Arial"/>
        <scheme val="none"/>
      </font>
      <numFmt numFmtId="166" formatCode="_-* #,##0.00\ _p_t_a_-;\-* #,##0.00\ _p_t_a_-;_-* &quot;-&quot;??\ _p_t_a_-;_-@_-"/>
      <fill>
        <patternFill patternType="solid">
          <bgColor theme="0"/>
        </patternFill>
      </fill>
      <alignment horizontal="center" vertical="top" readingOrder="0"/>
    </ndxf>
  </rcc>
  <rcc rId="43409" sId="16" odxf="1" s="1" dxf="1">
    <nc r="F28">
      <f>F27+D28-E28</f>
    </nc>
    <odxf>
      <font>
        <b val="0"/>
        <i val="0"/>
        <strike val="0"/>
        <condense val="0"/>
        <extend val="0"/>
        <outline val="0"/>
        <shadow val="0"/>
        <u val="none"/>
        <vertAlign val="baseline"/>
        <sz val="11"/>
        <color indexed="64"/>
        <name val="Arial"/>
        <scheme val="none"/>
      </font>
      <numFmt numFmtId="0" formatCode="General"/>
      <border diagonalUp="0" diagonalDown="0" outline="0">
        <left/>
        <right/>
        <top/>
        <bottom/>
      </border>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410" sId="16" odxf="1" dxf="1" numFmtId="19">
    <nc r="A29">
      <v>42871</v>
    </nc>
    <odxf>
      <font>
        <sz val="11"/>
        <name val="Arial"/>
        <scheme val="none"/>
      </font>
      <numFmt numFmtId="0" formatCode="General"/>
      <fill>
        <patternFill patternType="none">
          <bgColor indexed="65"/>
        </patternFill>
      </fill>
      <border outline="0">
        <left/>
        <right/>
        <top/>
        <bottom/>
      </border>
    </odxf>
    <ndxf>
      <font>
        <sz val="9"/>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43411" sId="16" odxf="1" dxf="1">
    <nc r="B29">
      <v>14692</v>
    </nc>
    <odxf>
      <font>
        <b val="0"/>
        <sz val="11"/>
        <name val="Arial"/>
        <scheme val="none"/>
      </font>
      <numFmt numFmtId="4" formatCode="#,##0.00"/>
      <fill>
        <patternFill patternType="none">
          <bgColor indexed="65"/>
        </patternFill>
      </fill>
      <alignment horizontal="general" vertical="bottom" readingOrder="0"/>
      <border outline="0">
        <left/>
        <right/>
        <top/>
        <bottom/>
      </border>
    </odxf>
    <ndxf>
      <font>
        <b/>
        <sz val="9"/>
        <name val="Arial"/>
        <scheme val="none"/>
      </font>
      <numFmt numFmtId="0" formatCode="General"/>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412" sId="16" odxf="1" dxf="1">
    <nc r="C29" t="inlineStr">
      <is>
        <t>NULO</t>
      </is>
    </nc>
    <odxf>
      <font>
        <b val="0"/>
        <sz val="11"/>
        <name val="Arial"/>
        <scheme val="none"/>
      </font>
      <numFmt numFmtId="4" formatCode="#,##0.00"/>
      <alignment vertical="bottom" wrapText="0" readingOrder="0"/>
      <border outline="0">
        <left/>
        <right/>
        <top/>
        <bottom/>
      </border>
    </odxf>
    <ndxf>
      <font>
        <b/>
        <sz val="9"/>
        <name val="Arial"/>
        <scheme val="none"/>
      </font>
      <numFmt numFmtId="0" formatCode="General"/>
      <alignment vertical="top" wrapText="1" readingOrder="0"/>
      <border outline="0">
        <left style="thin">
          <color indexed="64"/>
        </left>
        <right style="thin">
          <color indexed="64"/>
        </right>
        <top style="thin">
          <color indexed="64"/>
        </top>
        <bottom style="thin">
          <color indexed="64"/>
        </bottom>
      </border>
    </ndxf>
  </rcc>
  <rfmt sheetId="16" s="1" sqref="D29" start="0" length="0">
    <dxf>
      <font>
        <b/>
        <sz val="9"/>
        <color indexed="64"/>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43413" sId="16" odxf="1" s="1" dxf="1" numFmtId="34">
    <nc r="E29">
      <v>0.01</v>
    </nc>
    <odxf>
      <font>
        <b val="0"/>
        <i val="0"/>
        <strike val="0"/>
        <condense val="0"/>
        <extend val="0"/>
        <outline val="0"/>
        <shadow val="0"/>
        <u val="none"/>
        <vertAlign val="baseline"/>
        <sz val="11"/>
        <color indexed="64"/>
        <name val="Arial"/>
        <scheme val="none"/>
      </font>
      <numFmt numFmtId="4" formatCode="#,##0.00"/>
      <border diagonalUp="0" diagonalDown="0" outline="0">
        <left/>
        <right/>
        <top/>
        <bottom/>
      </border>
    </odxf>
    <ndxf>
      <font>
        <sz val="9"/>
        <color rgb="FFFF0000"/>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3414" sId="16" odxf="1" s="1" dxf="1">
    <nc r="F29">
      <f>F28+D29-E29</f>
    </nc>
    <odxf>
      <font>
        <b val="0"/>
        <i val="0"/>
        <strike val="0"/>
        <condense val="0"/>
        <extend val="0"/>
        <outline val="0"/>
        <shadow val="0"/>
        <u val="none"/>
        <vertAlign val="baseline"/>
        <sz val="11"/>
        <color indexed="64"/>
        <name val="Arial"/>
        <scheme val="none"/>
      </font>
      <numFmt numFmtId="0" formatCode="General"/>
      <border diagonalUp="0" diagonalDown="0" outline="0">
        <left/>
        <right/>
        <top/>
        <bottom/>
      </border>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415" sId="16" odxf="1" dxf="1" numFmtId="19">
    <nc r="A30">
      <v>42871</v>
    </nc>
    <odxf>
      <font>
        <sz val="11"/>
        <name val="Arial"/>
        <scheme val="none"/>
      </font>
      <numFmt numFmtId="0" formatCode="General"/>
      <fill>
        <patternFill patternType="none">
          <bgColor indexed="65"/>
        </patternFill>
      </fill>
      <border outline="0">
        <left/>
        <right/>
        <top/>
        <bottom/>
      </border>
    </odxf>
    <ndxf>
      <font>
        <sz val="9"/>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43416" sId="16" odxf="1" dxf="1">
    <nc r="B30" t="inlineStr">
      <is>
        <t>TRANSF.0024</t>
      </is>
    </nc>
    <odxf>
      <font>
        <b val="0"/>
        <sz val="11"/>
        <name val="Arial"/>
        <scheme val="none"/>
      </font>
      <numFmt numFmtId="4" formatCode="#,##0.00"/>
      <fill>
        <patternFill patternType="none">
          <bgColor indexed="65"/>
        </patternFill>
      </fill>
      <alignment horizontal="general" vertical="bottom" readingOrder="0"/>
      <border outline="0">
        <left/>
        <right/>
        <top/>
        <bottom/>
      </border>
    </odxf>
    <ndxf>
      <font>
        <b/>
        <sz val="9"/>
        <name val="Arial"/>
        <scheme val="none"/>
      </font>
      <numFmt numFmtId="0" formatCode="General"/>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417" sId="16" odxf="1" dxf="1">
    <nc r="C30" t="inlineStr">
      <is>
        <r>
          <t xml:space="preserve">RD$23,240.70 (US$490.00 a una tasa de RD$47.43) a nombre de </t>
        </r>
        <r>
          <rPr>
            <b/>
            <sz val="9"/>
            <color indexed="64"/>
            <rFont val="Arial"/>
            <family val="2"/>
          </rPr>
          <t>ASOCIACION DOMINICANA DE INGENERIOS, AGRONOMOS, INC.(ADIA).</t>
        </r>
        <r>
          <rPr>
            <sz val="9"/>
            <color indexed="64"/>
            <rFont val="Arial"/>
            <family val="2"/>
          </rPr>
          <t xml:space="preserve"> Pago para la participación del Director Ejecutivo de nuestra institución, en el “V Convención Internacional Iberoamericana de Cooperativismo” y “IV Convención Internacional del Cooperativismo Agropecuario”, a realizarse del jueves 18 al sábado 20 de mayo/2017, en el Hotel Meliá Caribe-Tropical, Bávaro</t>
        </r>
      </is>
    </nc>
    <odxf>
      <font>
        <sz val="11"/>
        <name val="Arial"/>
        <scheme val="none"/>
      </font>
      <numFmt numFmtId="4" formatCode="#,##0.00"/>
      <alignment vertical="bottom" wrapText="0" readingOrder="0"/>
      <border outline="0">
        <left/>
        <right/>
        <top/>
        <bottom/>
      </border>
    </odxf>
    <ndxf>
      <font>
        <sz val="9"/>
        <name val="Arial"/>
        <scheme val="none"/>
      </font>
      <numFmt numFmtId="0" formatCode="General"/>
      <alignment vertical="top" wrapText="1" readingOrder="0"/>
      <border outline="0">
        <left style="thin">
          <color indexed="64"/>
        </left>
        <right style="thin">
          <color indexed="64"/>
        </right>
        <top style="thin">
          <color indexed="64"/>
        </top>
        <bottom style="thin">
          <color indexed="64"/>
        </bottom>
      </border>
    </ndxf>
  </rcc>
  <rfmt sheetId="16" s="1" sqref="D30" start="0" length="0">
    <dxf>
      <font>
        <b/>
        <sz val="9"/>
        <color indexed="64"/>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43418" sId="16" odxf="1" s="1" dxf="1" numFmtId="34">
    <nc r="E30">
      <v>23240.7</v>
    </nc>
    <odxf>
      <font>
        <b val="0"/>
        <i val="0"/>
        <strike val="0"/>
        <condense val="0"/>
        <extend val="0"/>
        <outline val="0"/>
        <shadow val="0"/>
        <u val="none"/>
        <vertAlign val="baseline"/>
        <sz val="11"/>
        <color indexed="64"/>
        <name val="Arial"/>
        <scheme val="none"/>
      </font>
      <numFmt numFmtId="0" formatCode="General"/>
      <border diagonalUp="0" diagonalDown="0" outline="0">
        <left/>
        <right/>
        <top/>
        <bottom/>
      </border>
    </odxf>
    <ndxf>
      <font>
        <b/>
        <sz val="9"/>
        <color indexed="64"/>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3419" sId="16" odxf="1" s="1" dxf="1">
    <nc r="F30">
      <f>F29+D30-E30</f>
    </nc>
    <odxf>
      <font>
        <b val="0"/>
        <i val="0"/>
        <strike val="0"/>
        <condense val="0"/>
        <extend val="0"/>
        <outline val="0"/>
        <shadow val="0"/>
        <u val="none"/>
        <vertAlign val="baseline"/>
        <sz val="11"/>
        <color indexed="64"/>
        <name val="Arial"/>
        <scheme val="none"/>
      </font>
      <numFmt numFmtId="0" formatCode="General"/>
      <border diagonalUp="0" diagonalDown="0" outline="0">
        <left/>
        <right/>
        <top/>
        <bottom/>
      </border>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420" sId="16" odxf="1" dxf="1" numFmtId="19">
    <nc r="A31">
      <v>42872</v>
    </nc>
    <odxf>
      <font>
        <sz val="11"/>
        <name val="Arial"/>
        <scheme val="none"/>
      </font>
      <numFmt numFmtId="0" formatCode="General"/>
      <fill>
        <patternFill patternType="none">
          <bgColor indexed="65"/>
        </patternFill>
      </fill>
      <border outline="0">
        <left/>
        <right/>
        <top/>
        <bottom/>
      </border>
    </odxf>
    <ndxf>
      <font>
        <sz val="9"/>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43421" sId="16" odxf="1" dxf="1">
    <nc r="B31">
      <v>14693</v>
    </nc>
    <odxf>
      <font>
        <b val="0"/>
        <sz val="11"/>
        <name val="Arial"/>
        <scheme val="none"/>
      </font>
      <numFmt numFmtId="4" formatCode="#,##0.00"/>
      <fill>
        <patternFill patternType="none">
          <bgColor indexed="65"/>
        </patternFill>
      </fill>
      <alignment horizontal="general" vertical="bottom" readingOrder="0"/>
      <border outline="0">
        <left/>
        <right/>
        <top/>
        <bottom/>
      </border>
    </odxf>
    <ndxf>
      <font>
        <b/>
        <sz val="9"/>
        <name val="Arial"/>
        <scheme val="none"/>
      </font>
      <numFmt numFmtId="0" formatCode="General"/>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422" sId="16" odxf="1" dxf="1">
    <nc r="C31" t="inlineStr">
      <is>
        <r>
          <t>RD$36,291.60 (US$765.00 a una tasa de RD$47.44 x 1) a favor de</t>
        </r>
        <r>
          <rPr>
            <b/>
            <sz val="9"/>
            <color indexed="64"/>
            <rFont val="Arial"/>
            <family val="2"/>
          </rPr>
          <t xml:space="preserve"> PONTIFICIA UNIVERSIDAD CATOLICA MADRE Y MAESTRA,  </t>
        </r>
        <r>
          <rPr>
            <sz val="9"/>
            <color indexed="64"/>
            <rFont val="Arial"/>
            <family val="2"/>
          </rPr>
          <t xml:space="preserve">por concepto de pago del 10mo. desembolso como aporte del CONIAF en la realización de Maestría en “Dirección de Proyectos” a </t>
        </r>
        <r>
          <rPr>
            <b/>
            <sz val="9"/>
            <color rgb="FFFF0000"/>
            <rFont val="Arial"/>
            <family val="2"/>
          </rPr>
          <t>Mistral Valenzuela Mateo</t>
        </r>
        <r>
          <rPr>
            <b/>
            <sz val="9"/>
            <color indexed="64"/>
            <rFont val="Arial"/>
            <family val="2"/>
          </rPr>
          <t>,</t>
        </r>
        <r>
          <rPr>
            <sz val="9"/>
            <color indexed="64"/>
            <rFont val="Arial"/>
            <family val="2"/>
          </rPr>
          <t xml:space="preserve"> matrícula 2016-5790, s/contrato No.018-2016</t>
        </r>
      </is>
    </nc>
    <odxf>
      <font>
        <sz val="11"/>
        <name val="Arial"/>
        <scheme val="none"/>
      </font>
      <numFmt numFmtId="4" formatCode="#,##0.00"/>
      <fill>
        <patternFill patternType="none">
          <bgColor indexed="65"/>
        </patternFill>
      </fill>
      <alignment vertical="bottom" wrapText="0" readingOrder="0"/>
    </odxf>
    <ndxf>
      <font>
        <sz val="9"/>
        <name val="Arial"/>
        <scheme val="none"/>
      </font>
      <numFmt numFmtId="0" formatCode="General"/>
      <fill>
        <patternFill patternType="solid">
          <bgColor rgb="FFFFFF00"/>
        </patternFill>
      </fill>
      <alignment vertical="top" wrapText="1" readingOrder="0"/>
    </ndxf>
  </rcc>
  <rfmt sheetId="16" sqref="D31" start="0" length="0">
    <dxf>
      <font>
        <b/>
        <sz val="9"/>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43423" sId="16" odxf="1" s="1" dxf="1" numFmtId="34">
    <nc r="E31">
      <v>36291.599999999999</v>
    </nc>
    <odxf>
      <font>
        <b val="0"/>
        <i val="0"/>
        <strike val="0"/>
        <condense val="0"/>
        <extend val="0"/>
        <outline val="0"/>
        <shadow val="0"/>
        <u val="none"/>
        <vertAlign val="baseline"/>
        <sz val="11"/>
        <color indexed="64"/>
        <name val="Arial"/>
        <scheme val="none"/>
      </font>
      <numFmt numFmtId="0" formatCode="General"/>
      <border diagonalUp="0" diagonalDown="0" outline="0">
        <left/>
        <right/>
        <top/>
        <bottom/>
      </border>
    </odxf>
    <ndxf>
      <font>
        <sz val="9"/>
        <color indexed="64"/>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3424" sId="16" odxf="1" s="1" dxf="1">
    <nc r="F31">
      <f>F30+D31-E31</f>
    </nc>
    <odxf>
      <font>
        <b val="0"/>
        <i val="0"/>
        <strike val="0"/>
        <condense val="0"/>
        <extend val="0"/>
        <outline val="0"/>
        <shadow val="0"/>
        <u val="none"/>
        <vertAlign val="baseline"/>
        <sz val="11"/>
        <color indexed="64"/>
        <name val="Arial"/>
        <scheme val="none"/>
      </font>
      <numFmt numFmtId="0" formatCode="General"/>
      <border diagonalUp="0" diagonalDown="0" outline="0">
        <left/>
        <right/>
        <top/>
        <bottom/>
      </border>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425" sId="16" odxf="1" dxf="1" numFmtId="19">
    <nc r="A32">
      <v>42872</v>
    </nc>
    <odxf>
      <font>
        <sz val="11"/>
        <name val="Arial"/>
        <scheme val="none"/>
      </font>
      <numFmt numFmtId="0" formatCode="General"/>
      <fill>
        <patternFill patternType="none">
          <bgColor indexed="65"/>
        </patternFill>
      </fill>
      <border outline="0">
        <left/>
        <right/>
        <top/>
        <bottom/>
      </border>
    </odxf>
    <ndxf>
      <font>
        <sz val="9"/>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43426" sId="16" odxf="1" dxf="1">
    <nc r="B32" t="inlineStr">
      <is>
        <t>TRANSF.0025</t>
      </is>
    </nc>
    <odxf>
      <font>
        <b val="0"/>
        <sz val="11"/>
        <name val="Arial"/>
        <scheme val="none"/>
      </font>
      <fill>
        <patternFill patternType="none">
          <bgColor indexed="65"/>
        </patternFill>
      </fill>
      <alignment horizontal="general" vertical="bottom" readingOrder="0"/>
      <border outline="0">
        <left/>
        <right/>
        <top/>
        <bottom/>
      </border>
    </odxf>
    <ndxf>
      <font>
        <b/>
        <sz val="9"/>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427" sId="16" odxf="1" dxf="1">
    <nc r="C32" t="inlineStr">
      <is>
        <r>
          <t xml:space="preserve">RD$4,744.00 (US$100.00 a una tasa de RD$47.44) a nombre de </t>
        </r>
        <r>
          <rPr>
            <b/>
            <sz val="9"/>
            <color indexed="64"/>
            <rFont val="Arial"/>
            <family val="2"/>
          </rPr>
          <t>ASOCIACION DOMINICANA DE INGENERIOS, AGRONOMOS, INC.(ADIA).</t>
        </r>
        <r>
          <rPr>
            <sz val="9"/>
            <color indexed="64"/>
            <rFont val="Arial"/>
            <family val="2"/>
          </rPr>
          <t xml:space="preserve"> Por completivo de la transferencia #24 d/f 16/05/17, para la participación del Director Ejecutivo de nuestra institución, en el “V Convención Internacional Iberoamericana de Cooperativismo” y “IV Convención Internacional del Cooperativismo Agropecuario”, a realizarse del jueves 18 al sábado 20 de mayo/2017, en el Hotel Meliá Caribe-Tropical, Bávaro, según solicitud y documentación anexa.</t>
        </r>
      </is>
    </nc>
    <odxf>
      <font>
        <sz val="11"/>
        <name val="Arial"/>
        <scheme val="none"/>
      </font>
      <alignment horizontal="general" vertical="bottom" readingOrder="0"/>
      <border outline="0">
        <left/>
        <right/>
        <top/>
        <bottom/>
      </border>
    </odxf>
    <ndxf>
      <font>
        <sz val="9"/>
        <name val="Arial"/>
        <scheme val="none"/>
      </font>
      <alignment horizontal="justify" vertical="top" readingOrder="0"/>
      <border outline="0">
        <left style="thin">
          <color indexed="64"/>
        </left>
        <right style="thin">
          <color indexed="64"/>
        </right>
        <top style="thin">
          <color indexed="64"/>
        </top>
        <bottom style="thin">
          <color indexed="64"/>
        </bottom>
      </border>
    </ndxf>
  </rcc>
  <rfmt sheetId="16" sqref="D32" start="0" length="0">
    <dxf>
      <font>
        <b/>
        <sz val="9"/>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43428" sId="16" odxf="1" s="1" dxf="1" numFmtId="34">
    <nc r="E32">
      <v>4744</v>
    </nc>
    <odxf>
      <font>
        <b val="0"/>
        <i val="0"/>
        <strike val="0"/>
        <condense val="0"/>
        <extend val="0"/>
        <outline val="0"/>
        <shadow val="0"/>
        <u val="none"/>
        <vertAlign val="baseline"/>
        <sz val="11"/>
        <color indexed="64"/>
        <name val="Arial"/>
        <scheme val="none"/>
      </font>
      <numFmt numFmtId="0" formatCode="General"/>
      <border diagonalUp="0" diagonalDown="0" outline="0">
        <left/>
        <right/>
        <top/>
        <bottom/>
      </border>
    </odxf>
    <ndxf>
      <font>
        <b/>
        <sz val="9"/>
        <color indexed="64"/>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3429" sId="16" odxf="1" s="1" dxf="1">
    <nc r="F32">
      <f>F31+D32-E32</f>
    </nc>
    <odxf>
      <font>
        <b val="0"/>
        <i val="0"/>
        <strike val="0"/>
        <condense val="0"/>
        <extend val="0"/>
        <outline val="0"/>
        <shadow val="0"/>
        <u val="none"/>
        <vertAlign val="baseline"/>
        <sz val="11"/>
        <color indexed="64"/>
        <name val="Arial"/>
        <scheme val="none"/>
      </font>
      <numFmt numFmtId="0" formatCode="General"/>
      <border diagonalUp="0" diagonalDown="0" outline="0">
        <left/>
        <right/>
        <top/>
        <bottom/>
      </border>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430" sId="16" odxf="1" dxf="1" numFmtId="19">
    <nc r="A33">
      <v>42874</v>
    </nc>
    <odxf>
      <font>
        <sz val="11"/>
        <name val="Arial"/>
        <scheme val="none"/>
      </font>
      <numFmt numFmtId="0" formatCode="General"/>
      <fill>
        <patternFill patternType="none">
          <bgColor indexed="65"/>
        </patternFill>
      </fill>
      <border outline="0">
        <left/>
        <right/>
        <top/>
        <bottom/>
      </border>
    </odxf>
    <ndxf>
      <font>
        <sz val="9"/>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43431" sId="16" odxf="1" dxf="1">
    <nc r="B33">
      <v>14694</v>
    </nc>
    <odxf>
      <font>
        <b val="0"/>
        <sz val="11"/>
        <name val="Arial"/>
        <scheme val="none"/>
      </font>
      <fill>
        <patternFill patternType="none">
          <bgColor indexed="65"/>
        </patternFill>
      </fill>
      <alignment horizontal="general" vertical="bottom" readingOrder="0"/>
      <border outline="0">
        <left/>
        <right/>
        <top/>
        <bottom/>
      </border>
    </odxf>
    <ndxf>
      <font>
        <b/>
        <sz val="9"/>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432" sId="16" odxf="1" dxf="1">
    <nc r="C33" t="inlineStr">
      <is>
        <r>
          <t xml:space="preserve">FOTO MOVIL INDUSTRIAL, SRL. </t>
        </r>
        <r>
          <rPr>
            <sz val="9"/>
            <color indexed="64"/>
            <rFont val="Arial"/>
            <family val="2"/>
          </rPr>
          <t>Por confección del arte y diseño de veintinueve (29) Carnets en impresión laminados para los empleados de nuestra institución, s/cotización No.441036 d/f 27/03/17 y s/factura No.478 d/f 03/05/17</t>
        </r>
      </is>
    </nc>
    <odxf>
      <font>
        <b val="0"/>
        <sz val="11"/>
        <name val="Arial"/>
        <scheme val="none"/>
      </font>
      <fill>
        <patternFill patternType="none">
          <bgColor indexed="65"/>
        </patternFill>
      </fill>
      <alignment vertical="bottom" wrapText="0" readingOrder="0"/>
      <border outline="0">
        <left/>
        <right/>
        <top/>
        <bottom/>
      </border>
    </odxf>
    <ndxf>
      <font>
        <b/>
        <sz val="9"/>
        <name val="Arial"/>
        <scheme val="none"/>
      </font>
      <fill>
        <patternFill patternType="solid">
          <bgColor rgb="FFFFFF00"/>
        </patternFill>
      </fill>
      <alignment vertical="top" wrapText="1" readingOrder="0"/>
      <border outline="0">
        <left style="thin">
          <color indexed="64"/>
        </left>
        <right style="thin">
          <color indexed="64"/>
        </right>
        <top style="thin">
          <color indexed="64"/>
        </top>
        <bottom style="thin">
          <color indexed="64"/>
        </bottom>
      </border>
    </ndxf>
  </rcc>
  <rfmt sheetId="16" sqref="D33" start="0" length="0">
    <dxf>
      <font>
        <b/>
        <sz val="9"/>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43433" sId="16" odxf="1" s="1" dxf="1" numFmtId="34">
    <nc r="E33">
      <v>4322.25</v>
    </nc>
    <odxf>
      <font>
        <b val="0"/>
        <i val="0"/>
        <strike val="0"/>
        <condense val="0"/>
        <extend val="0"/>
        <outline val="0"/>
        <shadow val="0"/>
        <u val="none"/>
        <vertAlign val="baseline"/>
        <sz val="11"/>
        <color indexed="64"/>
        <name val="Arial"/>
        <scheme val="none"/>
      </font>
      <numFmt numFmtId="0" formatCode="General"/>
      <border diagonalUp="0" diagonalDown="0" outline="0">
        <left/>
        <right/>
        <top/>
        <bottom/>
      </border>
    </odxf>
    <ndxf>
      <font>
        <sz val="9"/>
        <color indexed="64"/>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3434" sId="16" odxf="1" s="1" dxf="1">
    <nc r="F33">
      <f>F32+D33-E33</f>
    </nc>
    <odxf>
      <font>
        <b val="0"/>
        <i val="0"/>
        <strike val="0"/>
        <condense val="0"/>
        <extend val="0"/>
        <outline val="0"/>
        <shadow val="0"/>
        <u val="none"/>
        <vertAlign val="baseline"/>
        <sz val="11"/>
        <color indexed="64"/>
        <name val="Arial"/>
        <scheme val="none"/>
      </font>
      <numFmt numFmtId="0" formatCode="General"/>
      <border diagonalUp="0" diagonalDown="0" outline="0">
        <left/>
        <right/>
        <top/>
        <bottom/>
      </border>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435" sId="16" odxf="1" dxf="1" numFmtId="19">
    <nc r="A34">
      <v>42877</v>
    </nc>
    <odxf>
      <font>
        <sz val="11"/>
        <name val="Arial"/>
        <scheme val="none"/>
      </font>
      <numFmt numFmtId="0" formatCode="General"/>
      <fill>
        <patternFill patternType="none">
          <bgColor indexed="65"/>
        </patternFill>
      </fill>
      <border outline="0">
        <left/>
        <right/>
        <top/>
        <bottom/>
      </border>
    </odxf>
    <ndxf>
      <font>
        <sz val="9"/>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43436" sId="16" odxf="1" dxf="1">
    <nc r="B34">
      <v>14695</v>
    </nc>
    <odxf>
      <font>
        <b val="0"/>
        <sz val="11"/>
        <name val="Arial"/>
        <scheme val="none"/>
      </font>
      <numFmt numFmtId="4" formatCode="#,##0.00"/>
      <fill>
        <patternFill patternType="none">
          <bgColor indexed="65"/>
        </patternFill>
      </fill>
      <alignment horizontal="general" vertical="bottom" readingOrder="0"/>
      <border outline="0">
        <left/>
        <right/>
        <top/>
        <bottom/>
      </border>
    </odxf>
    <ndxf>
      <font>
        <b/>
        <sz val="9"/>
        <name val="Arial"/>
        <scheme val="none"/>
      </font>
      <numFmt numFmtId="0" formatCode="General"/>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437" sId="16" odxf="1" dxf="1">
    <nc r="C34" t="inlineStr">
      <is>
        <r>
          <t xml:space="preserve">NICLA MARIEL VALERA CASTILLO, Cédula de Identidad 001-1161624-9, </t>
        </r>
        <r>
          <rPr>
            <sz val="9"/>
            <color indexed="64"/>
            <rFont val="Arial"/>
            <family val="2"/>
          </rPr>
          <t>Auxiliar Administrativo II,</t>
        </r>
        <r>
          <rPr>
            <b/>
            <sz val="9"/>
            <color indexed="64"/>
            <rFont val="Arial"/>
            <family val="2"/>
          </rPr>
          <t xml:space="preserve"> </t>
        </r>
        <r>
          <rPr>
            <sz val="9"/>
            <color indexed="64"/>
            <rFont val="Arial"/>
            <family val="2"/>
          </rPr>
          <t>reposición de fondo de caja chica, del comprobante #6935 al #6984, en fecha del 11 de abril hasta el 18 de mayo del 2017</t>
        </r>
      </is>
    </nc>
    <odxf>
      <font>
        <b val="0"/>
        <sz val="11"/>
        <name val="Arial"/>
        <scheme val="none"/>
      </font>
      <alignment vertical="bottom" wrapText="0" readingOrder="0"/>
    </odxf>
    <ndxf>
      <font>
        <b/>
        <sz val="9"/>
        <name val="Arial"/>
        <scheme val="none"/>
      </font>
      <alignment vertical="top" wrapText="1" readingOrder="0"/>
    </ndxf>
  </rcc>
  <rfmt sheetId="16" sqref="D34" start="0" length="0">
    <dxf>
      <font>
        <sz val="9"/>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cc rId="43438" sId="16" odxf="1" s="1" dxf="1" numFmtId="34">
    <nc r="E34">
      <v>16101.9</v>
    </nc>
    <odxf>
      <font>
        <b val="0"/>
        <i val="0"/>
        <strike val="0"/>
        <condense val="0"/>
        <extend val="0"/>
        <outline val="0"/>
        <shadow val="0"/>
        <u val="none"/>
        <vertAlign val="baseline"/>
        <sz val="11"/>
        <color indexed="64"/>
        <name val="Arial"/>
        <scheme val="none"/>
      </font>
      <numFmt numFmtId="0" formatCode="General"/>
      <border diagonalUp="0" diagonalDown="0" outline="0">
        <left/>
        <right/>
        <top/>
        <bottom/>
      </border>
    </odxf>
    <ndxf>
      <font>
        <sz val="9"/>
        <color theme="1"/>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3439" sId="16" odxf="1" s="1" dxf="1">
    <nc r="F34">
      <f>F33+D34-E34</f>
    </nc>
    <odxf>
      <font>
        <b val="0"/>
        <i val="0"/>
        <strike val="0"/>
        <condense val="0"/>
        <extend val="0"/>
        <outline val="0"/>
        <shadow val="0"/>
        <u val="none"/>
        <vertAlign val="baseline"/>
        <sz val="11"/>
        <color indexed="64"/>
        <name val="Arial"/>
        <scheme val="none"/>
      </font>
      <numFmt numFmtId="0" formatCode="General"/>
      <border diagonalUp="0" diagonalDown="0" outline="0">
        <left/>
        <right/>
        <top/>
        <bottom/>
      </border>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440" sId="16" odxf="1" dxf="1" numFmtId="19">
    <nc r="A35">
      <v>42877</v>
    </nc>
    <odxf>
      <font>
        <sz val="11"/>
        <name val="Arial"/>
        <scheme val="none"/>
      </font>
      <numFmt numFmtId="0" formatCode="General"/>
      <fill>
        <patternFill patternType="none">
          <bgColor indexed="65"/>
        </patternFill>
      </fill>
      <border outline="0">
        <left/>
        <right/>
        <top/>
        <bottom/>
      </border>
    </odxf>
    <ndxf>
      <font>
        <sz val="9"/>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43441" sId="16" odxf="1" s="1" dxf="1">
    <nc r="B35">
      <v>14696</v>
    </nc>
    <odxf>
      <font>
        <b val="0"/>
        <i val="0"/>
        <strike val="0"/>
        <condense val="0"/>
        <extend val="0"/>
        <outline val="0"/>
        <shadow val="0"/>
        <u val="none"/>
        <vertAlign val="baseline"/>
        <sz val="11"/>
        <color auto="1"/>
        <name val="Arial"/>
        <scheme val="none"/>
      </font>
      <numFmt numFmtId="168" formatCode="#,##0.00;[Red]#,##0.00"/>
      <border diagonalUp="0" diagonalDown="0" outline="0">
        <left/>
        <right/>
        <top/>
        <bottom/>
      </border>
    </odxf>
    <ndxf>
      <font>
        <b/>
        <sz val="9"/>
        <color indexed="64"/>
        <name val="Arial"/>
        <scheme val="none"/>
      </font>
      <numFmt numFmtId="0" formatCode="General"/>
      <fill>
        <patternFill patternType="solid">
          <bgColor theme="0"/>
        </patternFill>
      </fill>
      <alignment horizontal="right" readingOrder="0"/>
      <border outline="0">
        <left style="thin">
          <color indexed="64"/>
        </left>
        <right style="thin">
          <color indexed="64"/>
        </right>
        <top style="thin">
          <color indexed="64"/>
        </top>
        <bottom style="thin">
          <color indexed="64"/>
        </bottom>
      </border>
    </ndxf>
  </rcc>
  <rcc rId="43442" sId="16" odxf="1" dxf="1">
    <nc r="C35" t="inlineStr">
      <is>
        <r>
          <t xml:space="preserve">YUBERCA IBELISA CABRERA VARGAS, Cédula de identificación No. 046-0027424-7,  </t>
        </r>
        <r>
          <rPr>
            <sz val="9"/>
            <color indexed="64"/>
            <rFont val="Arial"/>
            <family val="2"/>
          </rPr>
          <t>pago de sueldo por realizar trabajo de recepción durante un mes, del 17 de abril al 18 de mayo/17</t>
        </r>
      </is>
    </nc>
    <odxf>
      <font>
        <b val="0"/>
        <sz val="11"/>
        <name val="Arial"/>
        <scheme val="none"/>
      </font>
      <fill>
        <patternFill patternType="none">
          <bgColor indexed="65"/>
        </patternFill>
      </fill>
      <alignment vertical="bottom" wrapText="0" readingOrder="0"/>
      <border outline="0">
        <left/>
        <right/>
        <top/>
        <bottom/>
      </border>
    </odxf>
    <ndxf>
      <font>
        <b/>
        <sz val="9"/>
        <name val="Arial"/>
        <scheme val="none"/>
      </font>
      <fill>
        <patternFill patternType="solid">
          <bgColor rgb="FFFFFF00"/>
        </patternFill>
      </fill>
      <alignment vertical="top" wrapText="1" readingOrder="0"/>
      <border outline="0">
        <left style="thin">
          <color indexed="64"/>
        </left>
        <right style="thin">
          <color indexed="64"/>
        </right>
        <top style="thin">
          <color indexed="64"/>
        </top>
        <bottom style="thin">
          <color indexed="64"/>
        </bottom>
      </border>
    </ndxf>
  </rcc>
  <rfmt sheetId="16" sqref="D35" start="0" length="0">
    <dxf>
      <font>
        <sz val="9"/>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cc rId="43443" sId="16" odxf="1" s="1" dxf="1" numFmtId="34">
    <nc r="E35">
      <v>23040</v>
    </nc>
    <odxf>
      <font>
        <b val="0"/>
        <i val="0"/>
        <strike val="0"/>
        <condense val="0"/>
        <extend val="0"/>
        <outline val="0"/>
        <shadow val="0"/>
        <u val="none"/>
        <vertAlign val="baseline"/>
        <sz val="11"/>
        <color indexed="64"/>
        <name val="Arial"/>
        <scheme val="none"/>
      </font>
      <numFmt numFmtId="0" formatCode="General"/>
      <border diagonalUp="0" diagonalDown="0" outline="0">
        <left/>
        <right/>
        <top/>
        <bottom/>
      </border>
    </odxf>
    <ndxf>
      <font>
        <sz val="9"/>
        <color theme="1"/>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3444" sId="16" odxf="1" s="1" dxf="1">
    <nc r="F35">
      <f>F34+D35-E35</f>
    </nc>
    <odxf>
      <font>
        <b val="0"/>
        <i val="0"/>
        <strike val="0"/>
        <condense val="0"/>
        <extend val="0"/>
        <outline val="0"/>
        <shadow val="0"/>
        <u val="none"/>
        <vertAlign val="baseline"/>
        <sz val="11"/>
        <color indexed="64"/>
        <name val="Arial"/>
        <scheme val="none"/>
      </font>
      <numFmt numFmtId="0" formatCode="General"/>
      <border diagonalUp="0" diagonalDown="0" outline="0">
        <left/>
        <right/>
        <top/>
        <bottom/>
      </border>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445" sId="16" odxf="1" dxf="1" numFmtId="19">
    <nc r="A36">
      <v>42877</v>
    </nc>
    <odxf>
      <font>
        <sz val="12"/>
        <color indexed="64"/>
        <name val="Verdana"/>
        <scheme val="none"/>
      </font>
      <numFmt numFmtId="0" formatCode="General"/>
      <fill>
        <patternFill patternType="none">
          <bgColor indexed="65"/>
        </patternFill>
      </fill>
      <border outline="0">
        <left/>
        <right/>
        <top/>
        <bottom/>
      </border>
    </odxf>
    <n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43446" sId="16" odxf="1" dxf="1">
    <nc r="B36">
      <v>14697</v>
    </nc>
    <odxf>
      <font>
        <b val="0"/>
        <sz val="12"/>
        <color indexed="64"/>
        <name val="Verdana"/>
        <scheme val="none"/>
      </font>
      <fill>
        <patternFill patternType="none">
          <bgColor indexed="65"/>
        </patternFill>
      </fill>
      <alignment horizontal="general" vertical="bottom" readingOrder="0"/>
      <border outline="0">
        <left/>
        <right/>
        <top/>
        <bottom/>
      </border>
    </odxf>
    <n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447" sId="16" odxf="1" dxf="1">
    <nc r="C36" t="inlineStr">
      <is>
        <r>
          <t xml:space="preserve">SUPLIDORA THE LUISA GOURMET, </t>
        </r>
        <r>
          <rPr>
            <sz val="9"/>
            <color indexed="64"/>
            <rFont val="Arial"/>
            <family val="2"/>
          </rPr>
          <t xml:space="preserve">Por servicios de preparación de desayunos y almuerzos para cuarenta (40) personas, en la realización del curso </t>
        </r>
        <r>
          <rPr>
            <b/>
            <sz val="9"/>
            <color indexed="64"/>
            <rFont val="Arial"/>
            <family val="2"/>
          </rPr>
          <t>“Manejo  Tecnológico y Comercialización del Cultivo de la Pitahaya”,</t>
        </r>
        <r>
          <rPr>
            <sz val="9"/>
            <color indexed="64"/>
            <rFont val="Arial"/>
            <family val="2"/>
          </rPr>
          <t xml:space="preserve">  a realizarse el día 25 de mayo/17, en Municipio de Azua</t>
        </r>
      </is>
    </nc>
    <odxf>
      <font>
        <b val="0"/>
        <sz val="12"/>
        <color indexed="64"/>
        <name val="Verdana"/>
        <scheme val="none"/>
      </font>
      <fill>
        <patternFill patternType="none">
          <bgColor indexed="65"/>
        </patternFill>
      </fill>
      <alignment vertical="bottom" wrapText="0" readingOrder="0"/>
      <border outline="0">
        <left/>
        <right/>
        <top/>
        <bottom/>
      </border>
    </odxf>
    <ndxf>
      <font>
        <b/>
        <sz val="9"/>
        <color indexed="64"/>
        <name val="Arial"/>
        <scheme val="none"/>
      </font>
      <fill>
        <patternFill patternType="solid">
          <bgColor rgb="FFFFFF00"/>
        </patternFill>
      </fill>
      <alignment vertical="top" wrapText="1" readingOrder="0"/>
      <border outline="0">
        <left style="thin">
          <color indexed="64"/>
        </left>
        <right style="thin">
          <color indexed="64"/>
        </right>
        <top style="thin">
          <color indexed="64"/>
        </top>
        <bottom style="thin">
          <color indexed="64"/>
        </bottom>
      </border>
    </ndxf>
  </rcc>
  <rfmt sheetId="16" s="1" sqref="D36" start="0" length="0">
    <dxf>
      <font>
        <b/>
        <sz val="9"/>
        <color indexed="64"/>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43448" sId="16" odxf="1" s="1" dxf="1" numFmtId="34">
    <nc r="E36">
      <v>12600</v>
    </nc>
    <odxf>
      <numFmt numFmtId="0" formatCode="General"/>
      <border diagonalUp="0" diagonalDown="0" outline="0">
        <left/>
        <right/>
        <top/>
        <bottom/>
      </border>
    </odxf>
    <ndxf>
      <font>
        <sz val="9"/>
        <color theme="1"/>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3449" sId="16" odxf="1" s="1" dxf="1">
    <nc r="F36">
      <f>F35+D36-E36</f>
    </nc>
    <odxf>
      <numFmt numFmtId="0" formatCode="General"/>
      <border diagonalUp="0" diagonalDown="0" outline="0">
        <left/>
        <right/>
        <top/>
        <bottom/>
      </border>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450" sId="16" odxf="1" dxf="1" numFmtId="19">
    <nc r="A37">
      <v>42877</v>
    </nc>
    <odxf>
      <font>
        <sz val="12"/>
        <color indexed="64"/>
        <name val="Verdana"/>
        <scheme val="none"/>
      </font>
      <numFmt numFmtId="0" formatCode="General"/>
      <fill>
        <patternFill patternType="none">
          <bgColor indexed="65"/>
        </patternFill>
      </fill>
      <border outline="0">
        <left/>
        <right/>
        <top/>
        <bottom/>
      </border>
    </odxf>
    <n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43451" sId="16" odxf="1" dxf="1">
    <nc r="B37">
      <v>14698</v>
    </nc>
    <odxf>
      <font>
        <b val="0"/>
        <sz val="12"/>
        <color indexed="64"/>
        <name val="Verdana"/>
        <scheme val="none"/>
      </font>
      <fill>
        <patternFill patternType="none">
          <bgColor indexed="65"/>
        </patternFill>
      </fill>
      <alignment horizontal="general" vertical="bottom" readingOrder="0"/>
      <border outline="0">
        <left/>
        <right/>
        <top/>
        <bottom/>
      </border>
    </odxf>
    <n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452" sId="16" odxf="1" s="1" dxf="1">
    <nc r="C37" t="inlineStr">
      <is>
        <r>
          <t>JOSE DE LOS ANGELES CEPEDA UREÑA, portador cédula No.001-0913409-8</t>
        </r>
        <r>
          <rPr>
            <sz val="9"/>
            <color indexed="64"/>
            <rFont val="Arial"/>
            <family val="2"/>
          </rPr>
          <t xml:space="preserve">, </t>
        </r>
        <r>
          <rPr>
            <b/>
            <sz val="9"/>
            <color indexed="64"/>
            <rFont val="Arial"/>
            <family val="2"/>
          </rPr>
          <t>Enc</t>
        </r>
        <r>
          <rPr>
            <sz val="9"/>
            <color indexed="64"/>
            <rFont val="Arial"/>
            <family val="2"/>
          </rPr>
          <t xml:space="preserve">. </t>
        </r>
        <r>
          <rPr>
            <b/>
            <sz val="9"/>
            <color indexed="64"/>
            <rFont val="Arial"/>
            <family val="2"/>
          </rPr>
          <t xml:space="preserve">Depto. Acceso a las Ciencias Modernas, </t>
        </r>
        <r>
          <rPr>
            <sz val="9"/>
            <color indexed="64"/>
            <rFont val="Arial"/>
            <family val="2"/>
          </rPr>
          <t>para cubrir apoyo logístico para gastos de almuerzo y refrigerio en la realización del curso sobre “</t>
        </r>
        <r>
          <rPr>
            <b/>
            <sz val="9"/>
            <color indexed="64"/>
            <rFont val="Arial"/>
            <family val="2"/>
          </rPr>
          <t>Instalación, Manejo, Sanidad de Apiarios</t>
        </r>
        <r>
          <rPr>
            <sz val="9"/>
            <color indexed="64"/>
            <rFont val="Arial"/>
            <family val="2"/>
          </rPr>
          <t>”</t>
        </r>
        <r>
          <rPr>
            <b/>
            <sz val="9"/>
            <color indexed="64"/>
            <rFont val="Arial"/>
            <family val="2"/>
          </rPr>
          <t>,</t>
        </r>
        <r>
          <rPr>
            <sz val="9"/>
            <color indexed="64"/>
            <rFont val="Arial"/>
            <family val="2"/>
          </rPr>
          <t xml:space="preserve"> a realizarse en fecha 26 y 27 de mayo/17, en San Pedro de Macorís</t>
        </r>
      </is>
    </nc>
    <odxf>
      <font>
        <b val="0"/>
        <i val="0"/>
        <strike val="0"/>
        <condense val="0"/>
        <extend val="0"/>
        <outline val="0"/>
        <shadow val="0"/>
        <u val="none"/>
        <vertAlign val="baseline"/>
        <sz val="11"/>
        <color auto="1"/>
        <name val="Arial"/>
        <scheme val="none"/>
      </font>
      <numFmt numFmtId="168" formatCode="#,##0.00;[Red]#,##0.00"/>
      <border diagonalUp="0" diagonalDown="0" outline="0">
        <left/>
        <right/>
        <top/>
        <bottom/>
      </border>
    </odxf>
    <ndxf>
      <font>
        <b/>
        <sz val="9"/>
        <color indexed="64"/>
        <name val="Arial"/>
        <scheme val="none"/>
      </font>
      <numFmt numFmtId="0" formatCode="General"/>
      <alignment wrapText="1" readingOrder="0"/>
      <border outline="0">
        <left style="thin">
          <color indexed="64"/>
        </left>
        <right style="thin">
          <color indexed="64"/>
        </right>
        <top style="thin">
          <color indexed="64"/>
        </top>
        <bottom style="thin">
          <color indexed="64"/>
        </bottom>
      </border>
    </ndxf>
  </rcc>
  <rfmt sheetId="16" s="1" sqref="D37" start="0" length="0">
    <dxf>
      <font>
        <b/>
        <sz val="9"/>
        <color indexed="64"/>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43453" sId="16" odxf="1" s="1" dxf="1" numFmtId="34">
    <nc r="E37">
      <v>36533</v>
    </nc>
    <odxf>
      <numFmt numFmtId="0" formatCode="General"/>
      <border diagonalUp="0" diagonalDown="0" outline="0">
        <left/>
        <right/>
        <top/>
        <bottom/>
      </border>
    </odxf>
    <ndxf>
      <font>
        <sz val="9"/>
        <color theme="1"/>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3454" sId="16" odxf="1" s="1" dxf="1">
    <nc r="F37">
      <f>F36+D37-E37</f>
    </nc>
    <odxf>
      <numFmt numFmtId="0" formatCode="General"/>
      <border diagonalUp="0" diagonalDown="0" outline="0">
        <left/>
        <right/>
        <top/>
        <bottom/>
      </border>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455" sId="16" odxf="1" dxf="1" numFmtId="19">
    <nc r="A38">
      <v>42877</v>
    </nc>
    <odxf>
      <font>
        <sz val="12"/>
        <color indexed="64"/>
        <name val="Verdana"/>
        <scheme val="none"/>
      </font>
      <numFmt numFmtId="0" formatCode="General"/>
      <fill>
        <patternFill patternType="none">
          <bgColor indexed="65"/>
        </patternFill>
      </fill>
      <border outline="0">
        <left/>
        <right/>
        <top/>
        <bottom/>
      </border>
    </odxf>
    <n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43456" sId="16" odxf="1" dxf="1">
    <nc r="B38">
      <v>14699</v>
    </nc>
    <odxf>
      <font>
        <b val="0"/>
        <sz val="12"/>
        <color indexed="64"/>
        <name val="Verdana"/>
        <scheme val="none"/>
      </font>
      <fill>
        <patternFill patternType="none">
          <bgColor indexed="65"/>
        </patternFill>
      </fill>
      <alignment horizontal="general" vertical="bottom" readingOrder="0"/>
      <border outline="0">
        <left/>
        <right/>
        <top/>
        <bottom/>
      </border>
    </odxf>
    <n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457" sId="16" odxf="1" s="1" dxf="1">
    <nc r="C38" t="inlineStr">
      <is>
        <r>
          <t>SILVANA ALFONSINA MOLINA SEVERINO.</t>
        </r>
        <r>
          <rPr>
            <sz val="9"/>
            <color indexed="64"/>
            <rFont val="Arial"/>
            <family val="2"/>
          </rPr>
          <t xml:space="preserve"> Pago 20% según contrato No.008-2017 por servicios de diseño y confección de planos constructivos de dos (2) oficinas pequeñas, en el area del jardín de la Dirección Ejecutiva de nuestra institución, s/factura #001 d/f  19/05/17 </t>
        </r>
      </is>
    </nc>
    <odxf>
      <font>
        <b val="0"/>
        <i val="0"/>
        <strike val="0"/>
        <condense val="0"/>
        <extend val="0"/>
        <outline val="0"/>
        <shadow val="0"/>
        <u val="none"/>
        <vertAlign val="baseline"/>
        <sz val="11"/>
        <color auto="1"/>
        <name val="Arial"/>
        <scheme val="none"/>
      </font>
      <numFmt numFmtId="168" formatCode="#,##0.00;[Red]#,##0.00"/>
      <fill>
        <patternFill patternType="none">
          <fgColor indexed="64"/>
          <bgColor indexed="65"/>
        </patternFill>
      </fill>
      <border diagonalUp="0" diagonalDown="0" outline="0">
        <left/>
        <right/>
        <top/>
        <bottom/>
      </border>
    </odxf>
    <ndxf>
      <font>
        <b/>
        <sz val="9"/>
        <color indexed="64"/>
        <name val="Arial"/>
        <scheme val="none"/>
      </font>
      <numFmt numFmtId="0" formatCode="General"/>
      <fill>
        <patternFill patternType="solid">
          <bgColor rgb="FFFFFF00"/>
        </patternFill>
      </fill>
      <alignment wrapText="1" readingOrder="0"/>
    </ndxf>
  </rcc>
  <rfmt sheetId="16" s="1" sqref="D38" start="0" length="0">
    <dxf>
      <font>
        <b/>
        <sz val="9"/>
        <color indexed="64"/>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43458" sId="16" odxf="1" s="1" dxf="1" numFmtId="34">
    <nc r="E38">
      <v>16200</v>
    </nc>
    <odxf>
      <numFmt numFmtId="0" formatCode="General"/>
      <border diagonalUp="0" diagonalDown="0" outline="0">
        <left/>
        <right/>
        <top/>
        <bottom/>
      </border>
    </odxf>
    <ndxf>
      <font>
        <sz val="9"/>
        <color theme="1"/>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3459" sId="16" odxf="1" s="1" dxf="1">
    <nc r="F38">
      <f>F37+D38-E38</f>
    </nc>
    <odxf>
      <numFmt numFmtId="0" formatCode="General"/>
      <border diagonalUp="0" diagonalDown="0" outline="0">
        <left/>
        <right/>
        <top/>
        <bottom/>
      </border>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460" sId="16" odxf="1" dxf="1" numFmtId="19">
    <nc r="A39">
      <v>42877</v>
    </nc>
    <odxf>
      <font>
        <sz val="12"/>
        <color indexed="64"/>
        <name val="Verdana"/>
        <scheme val="none"/>
      </font>
      <numFmt numFmtId="0" formatCode="General"/>
      <fill>
        <patternFill patternType="none">
          <bgColor indexed="65"/>
        </patternFill>
      </fill>
      <border outline="0">
        <left/>
        <right/>
        <top/>
        <bottom/>
      </border>
    </odxf>
    <n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43461" sId="16" odxf="1" dxf="1">
    <nc r="B39" t="inlineStr">
      <is>
        <t>TRANSF.0026</t>
      </is>
    </nc>
    <odxf>
      <font>
        <b val="0"/>
        <sz val="12"/>
        <color indexed="64"/>
        <name val="Verdana"/>
        <scheme val="none"/>
      </font>
      <fill>
        <patternFill patternType="none">
          <bgColor indexed="65"/>
        </patternFill>
      </fill>
      <alignment horizontal="general" vertical="bottom" readingOrder="0"/>
      <border outline="0">
        <left/>
        <right/>
        <top/>
        <bottom/>
      </border>
    </odxf>
    <n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462" sId="16" odxf="1" s="1" dxf="1">
    <nc r="C39" t="inlineStr">
      <is>
        <r>
          <t xml:space="preserve">Transferencia de nuestra cuenta corriente No. </t>
        </r>
        <r>
          <rPr>
            <b/>
            <sz val="9"/>
            <color rgb="FFFF0000"/>
            <rFont val="Arial"/>
            <family val="2"/>
          </rPr>
          <t xml:space="preserve">240-006802-4 </t>
        </r>
        <r>
          <rPr>
            <b/>
            <sz val="9"/>
            <color indexed="64"/>
            <rFont val="Arial"/>
            <family val="2"/>
          </rPr>
          <t>del Banco del Reservas a la Cuenta Corriente No.</t>
        </r>
        <r>
          <rPr>
            <b/>
            <sz val="9"/>
            <color rgb="FFFF0000"/>
            <rFont val="Arial"/>
            <family val="2"/>
          </rPr>
          <t xml:space="preserve"> 100-01-314-000223-0 </t>
        </r>
        <r>
          <rPr>
            <b/>
            <sz val="9"/>
            <color indexed="64"/>
            <rFont val="Arial"/>
            <family val="2"/>
          </rPr>
          <t>del mismo Banco a nombre del Proyecto “Fortalecimiento de las Capacidades para la Exportación de Café y Cacao”</t>
        </r>
      </is>
    </nc>
    <odxf>
      <font>
        <b val="0"/>
        <i val="0"/>
        <strike val="0"/>
        <condense val="0"/>
        <extend val="0"/>
        <outline val="0"/>
        <shadow val="0"/>
        <u val="none"/>
        <vertAlign val="baseline"/>
        <sz val="11"/>
        <color auto="1"/>
        <name val="Arial"/>
        <scheme val="none"/>
      </font>
      <numFmt numFmtId="168" formatCode="#,##0.00;[Red]#,##0.00"/>
      <fill>
        <patternFill patternType="none">
          <fgColor indexed="64"/>
          <bgColor indexed="65"/>
        </patternFill>
      </fill>
      <border diagonalUp="0" diagonalDown="0" outline="0">
        <left/>
        <right/>
        <top/>
        <bottom/>
      </border>
    </odxf>
    <ndxf>
      <font>
        <b/>
        <sz val="9"/>
        <color indexed="64"/>
        <name val="Arial"/>
        <scheme val="none"/>
      </font>
      <numFmt numFmtId="0" formatCode="General"/>
      <alignment wrapText="1" readingOrder="0"/>
      <border outline="0">
        <left style="thin">
          <color indexed="64"/>
        </left>
        <right style="thin">
          <color indexed="64"/>
        </right>
        <top style="thin">
          <color indexed="64"/>
        </top>
        <bottom style="thin">
          <color indexed="64"/>
        </bottom>
      </border>
    </ndxf>
  </rcc>
  <rfmt sheetId="16" s="1" sqref="D39" start="0" length="0">
    <dxf>
      <font>
        <b/>
        <sz val="9"/>
        <color indexed="64"/>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43463" sId="16" odxf="1" s="1" dxf="1" numFmtId="34">
    <nc r="E39">
      <v>7300</v>
    </nc>
    <odxf>
      <numFmt numFmtId="0" formatCode="General"/>
      <border diagonalUp="0" diagonalDown="0" outline="0">
        <left/>
        <right/>
        <top/>
        <bottom/>
      </border>
    </odxf>
    <ndxf>
      <font>
        <b/>
        <sz val="9"/>
        <color theme="1"/>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3464" sId="16" odxf="1" s="1" dxf="1">
    <nc r="F39">
      <f>F38+D39-E39</f>
    </nc>
    <odxf>
      <numFmt numFmtId="0" formatCode="General"/>
      <border diagonalUp="0" diagonalDown="0" outline="0">
        <left/>
        <right/>
        <top/>
        <bottom/>
      </border>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465" sId="16" odxf="1" dxf="1" numFmtId="19">
    <nc r="A40">
      <v>42878</v>
    </nc>
    <odxf>
      <font>
        <sz val="12"/>
        <color indexed="64"/>
        <name val="Verdana"/>
        <scheme val="none"/>
      </font>
      <numFmt numFmtId="0" formatCode="General"/>
      <fill>
        <patternFill patternType="none">
          <bgColor indexed="65"/>
        </patternFill>
      </fill>
      <border outline="0">
        <left/>
        <right/>
        <top/>
        <bottom/>
      </border>
    </odxf>
    <n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43466" sId="16" odxf="1" dxf="1">
    <nc r="B40" t="inlineStr">
      <is>
        <t>TRANSF.0027</t>
      </is>
    </nc>
    <odxf>
      <font>
        <b val="0"/>
        <sz val="12"/>
        <color indexed="64"/>
        <name val="Verdana"/>
        <scheme val="none"/>
      </font>
      <fill>
        <patternFill patternType="none">
          <bgColor indexed="65"/>
        </patternFill>
      </fill>
      <alignment horizontal="general" vertical="bottom" readingOrder="0"/>
      <border outline="0">
        <left/>
        <right/>
        <top/>
        <bottom/>
      </border>
    </odxf>
    <n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467" sId="16" odxf="1" s="1" dxf="1">
    <nc r="C40" t="inlineStr">
      <is>
        <r>
          <t xml:space="preserve">RD$33,222.00 (US$700.00 a una tasa de RD$47.46) a nombre de </t>
        </r>
        <r>
          <rPr>
            <b/>
            <sz val="9"/>
            <color rgb="FFFF0000"/>
            <rFont val="Arial"/>
            <family val="2"/>
          </rPr>
          <t>JENNY ROSA ELVIRA RODRIGUEZ JIMENEZ.</t>
        </r>
        <r>
          <rPr>
            <b/>
            <sz val="9"/>
            <color indexed="64"/>
            <rFont val="Arial"/>
            <family val="2"/>
          </rPr>
          <t xml:space="preserve"> 36vo. desembolso para cubrir 4to. año de Seguro Médico como aporte de CONIAF por estadia en estudios de Doctorado en “Ciencias con Acentuación en Alimentos” en la Universidad Autónoma de Nuevo León, México, según contrato 031-2014</t>
        </r>
      </is>
    </nc>
    <odxf>
      <font>
        <b val="0"/>
        <i val="0"/>
        <strike val="0"/>
        <condense val="0"/>
        <extend val="0"/>
        <outline val="0"/>
        <shadow val="0"/>
        <u val="none"/>
        <vertAlign val="baseline"/>
        <sz val="11"/>
        <color auto="1"/>
        <name val="Arial"/>
        <scheme val="none"/>
      </font>
      <numFmt numFmtId="168" formatCode="#,##0.00;[Red]#,##0.00"/>
      <fill>
        <patternFill patternType="none">
          <fgColor indexed="64"/>
          <bgColor indexed="65"/>
        </patternFill>
      </fill>
      <border diagonalUp="0" diagonalDown="0" outline="0">
        <left/>
        <right/>
        <top/>
        <bottom/>
      </border>
    </odxf>
    <ndxf>
      <font>
        <b/>
        <sz val="9"/>
        <color indexed="64"/>
        <name val="Arial"/>
        <scheme val="none"/>
      </font>
      <numFmt numFmtId="0" formatCode="General"/>
      <alignment wrapText="1" readingOrder="0"/>
    </ndxf>
  </rcc>
  <rfmt sheetId="16" s="1" sqref="D40" start="0" length="0">
    <dxf>
      <font>
        <b/>
        <sz val="9"/>
        <color indexed="64"/>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43468" sId="16" odxf="1" s="1" dxf="1" numFmtId="34">
    <nc r="E40">
      <v>33222</v>
    </nc>
    <odxf>
      <numFmt numFmtId="0" formatCode="General"/>
      <border diagonalUp="0" diagonalDown="0" outline="0">
        <left/>
        <right/>
        <top/>
        <bottom/>
      </border>
    </odxf>
    <ndxf>
      <font>
        <b/>
        <sz val="9"/>
        <color theme="1"/>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3469" sId="16" odxf="1" s="1" dxf="1">
    <nc r="F40">
      <f>F39+D40-E40</f>
    </nc>
    <odxf>
      <numFmt numFmtId="0" formatCode="General"/>
      <border diagonalUp="0" diagonalDown="0" outline="0">
        <left/>
        <right/>
        <top/>
        <bottom/>
      </border>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470" sId="16" odxf="1" dxf="1" numFmtId="19">
    <nc r="A41">
      <v>42879</v>
    </nc>
    <odxf>
      <font>
        <sz val="12"/>
        <color indexed="64"/>
        <name val="Verdana"/>
        <scheme val="none"/>
      </font>
      <numFmt numFmtId="0" formatCode="General"/>
      <fill>
        <patternFill patternType="none">
          <bgColor indexed="65"/>
        </patternFill>
      </fill>
      <border outline="0">
        <left/>
        <right/>
        <top/>
        <bottom/>
      </border>
    </odxf>
    <n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43471" sId="16" odxf="1" dxf="1">
    <nc r="B41">
      <v>14700</v>
    </nc>
    <odxf>
      <font>
        <b val="0"/>
        <sz val="12"/>
        <color indexed="64"/>
        <name val="Verdana"/>
        <scheme val="none"/>
      </font>
      <fill>
        <patternFill patternType="none">
          <bgColor indexed="65"/>
        </patternFill>
      </fill>
      <alignment horizontal="general" vertical="bottom" readingOrder="0"/>
      <border outline="0">
        <left/>
        <right/>
        <top/>
        <bottom/>
      </border>
    </odxf>
    <n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472" sId="16" odxf="1" s="1" dxf="1">
    <nc r="C41" t="inlineStr">
      <is>
        <r>
          <rPr>
            <b/>
            <sz val="9"/>
            <color indexed="64"/>
            <rFont val="Arial"/>
            <family val="2"/>
          </rPr>
          <t xml:space="preserve">JUNTA AGROEMPRESARIAL DOMINICANA, </t>
        </r>
        <r>
          <rPr>
            <sz val="9"/>
            <color indexed="64"/>
            <rFont val="Arial"/>
            <family val="2"/>
          </rPr>
          <t xml:space="preserve">participacion de </t>
        </r>
        <r>
          <rPr>
            <b/>
            <sz val="9"/>
            <color indexed="64"/>
            <rFont val="Arial"/>
            <family val="2"/>
          </rPr>
          <t>Carlos Sanquintin,</t>
        </r>
        <r>
          <rPr>
            <sz val="9"/>
            <color indexed="64"/>
            <rFont val="Arial"/>
            <family val="2"/>
          </rPr>
          <t xml:space="preserve"> Asesor Direccion Ejecutiva, </t>
        </r>
        <r>
          <rPr>
            <b/>
            <sz val="9"/>
            <color indexed="64"/>
            <rFont val="Arial"/>
            <family val="2"/>
          </rPr>
          <t>Jose Antonio Nova</t>
        </r>
        <r>
          <rPr>
            <sz val="9"/>
            <color indexed="64"/>
            <rFont val="Arial"/>
            <family val="2"/>
          </rPr>
          <t xml:space="preserve">, Enc. Dpto. Recursos Naturales y Medio Ambiente, </t>
        </r>
        <r>
          <rPr>
            <b/>
            <sz val="9"/>
            <color indexed="64"/>
            <rFont val="Arial"/>
            <family val="2"/>
          </rPr>
          <t>Victor Enrique Payano Rivera</t>
        </r>
        <r>
          <rPr>
            <sz val="9"/>
            <color indexed="64"/>
            <rFont val="Arial"/>
            <family val="2"/>
          </rPr>
          <t xml:space="preserve">, Enc. Dpto. Capacitacion y Difusion de Tecnologia y </t>
        </r>
        <r>
          <rPr>
            <b/>
            <sz val="9"/>
            <color indexed="64"/>
            <rFont val="Arial"/>
            <family val="2"/>
          </rPr>
          <t>Henry Alberto Guerrero Pichardo</t>
        </r>
        <r>
          <rPr>
            <sz val="9"/>
            <color indexed="64"/>
            <rFont val="Arial"/>
            <family val="2"/>
          </rPr>
          <t xml:space="preserve">, Enc. Dpto. Agricultura Competitiva en la </t>
        </r>
        <r>
          <rPr>
            <b/>
            <sz val="9"/>
            <color indexed="64"/>
            <rFont val="Arial"/>
            <family val="2"/>
          </rPr>
          <t>“Jornada Tecnicas de la 6ta. Edicion de la Feria Agroalimentaira”</t>
        </r>
        <r>
          <rPr>
            <sz val="9"/>
            <color indexed="64"/>
            <rFont val="Arial"/>
            <family val="2"/>
          </rPr>
          <t xml:space="preserve">, a realizarse dese el 18 al 20 de mayo del 2017, en el Salon la Fiesta del Hotel Renaissance Jaragua. </t>
        </r>
      </is>
    </nc>
    <odxf>
      <font>
        <b val="0"/>
        <i val="0"/>
        <strike val="0"/>
        <condense val="0"/>
        <extend val="0"/>
        <outline val="0"/>
        <shadow val="0"/>
        <u val="none"/>
        <vertAlign val="baseline"/>
        <sz val="11"/>
        <color auto="1"/>
        <name val="Arial"/>
        <scheme val="none"/>
      </font>
      <numFmt numFmtId="168" formatCode="#,##0.00;[Red]#,##0.00"/>
      <fill>
        <patternFill patternType="none">
          <fgColor indexed="64"/>
          <bgColor indexed="65"/>
        </patternFill>
      </fill>
      <border diagonalUp="0" diagonalDown="0" outline="0">
        <left/>
        <right/>
        <top/>
        <bottom/>
      </border>
    </odxf>
    <ndxf>
      <font>
        <sz val="9"/>
        <color indexed="64"/>
        <name val="Arial"/>
        <scheme val="none"/>
      </font>
      <numFmt numFmtId="0" formatCode="General"/>
      <alignment horizontal="justify" readingOrder="0"/>
      <border outline="0">
        <left style="thin">
          <color indexed="64"/>
        </left>
        <right style="thin">
          <color indexed="64"/>
        </right>
        <top style="thin">
          <color indexed="64"/>
        </top>
        <bottom style="thin">
          <color indexed="64"/>
        </bottom>
      </border>
    </ndxf>
  </rcc>
  <rfmt sheetId="16" s="1" sqref="D41" start="0" length="0">
    <dxf>
      <font>
        <b/>
        <sz val="9"/>
        <color indexed="64"/>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43473" sId="16" odxf="1" s="1" dxf="1" numFmtId="34">
    <nc r="E41">
      <v>5000</v>
    </nc>
    <odxf>
      <numFmt numFmtId="0" formatCode="General"/>
      <border diagonalUp="0" diagonalDown="0" outline="0">
        <left/>
        <right/>
        <top/>
        <bottom/>
      </border>
    </odxf>
    <ndxf>
      <font>
        <sz val="9"/>
        <color indexed="64"/>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3474" sId="16" odxf="1" s="1" dxf="1">
    <nc r="F41">
      <f>F40+D41-E41</f>
    </nc>
    <odxf>
      <numFmt numFmtId="0" formatCode="General"/>
      <border diagonalUp="0" diagonalDown="0" outline="0">
        <left/>
        <right/>
        <top/>
        <bottom/>
      </border>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475" sId="16" odxf="1" dxf="1" numFmtId="19">
    <nc r="A42">
      <v>42879</v>
    </nc>
    <odxf>
      <font>
        <sz val="12"/>
        <color indexed="64"/>
        <name val="Verdana"/>
        <scheme val="none"/>
      </font>
      <numFmt numFmtId="0" formatCode="General"/>
      <fill>
        <patternFill patternType="none">
          <bgColor indexed="65"/>
        </patternFill>
      </fill>
      <border outline="0">
        <left/>
        <right/>
        <top/>
        <bottom/>
      </border>
    </odxf>
    <n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43476" sId="16" odxf="1" dxf="1">
    <nc r="B42" t="inlineStr">
      <is>
        <t>TRANSF.0028</t>
      </is>
    </nc>
    <odxf>
      <font>
        <b val="0"/>
        <sz val="12"/>
        <color indexed="64"/>
        <name val="Verdana"/>
        <scheme val="none"/>
      </font>
      <fill>
        <patternFill patternType="none">
          <bgColor indexed="65"/>
        </patternFill>
      </fill>
      <alignment horizontal="general" vertical="bottom" readingOrder="0"/>
      <border outline="0">
        <left/>
        <right/>
        <top/>
        <bottom/>
      </border>
    </odxf>
    <n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477" sId="16" odxf="1" s="1" dxf="1">
    <nc r="C42" t="inlineStr">
      <is>
        <r>
          <t xml:space="preserve">Transferencia de nuestra cuenta corriente No. </t>
        </r>
        <r>
          <rPr>
            <b/>
            <sz val="9"/>
            <color rgb="FFFF0000"/>
            <rFont val="Arial"/>
            <family val="2"/>
          </rPr>
          <t xml:space="preserve">240-006802-4 </t>
        </r>
        <r>
          <rPr>
            <b/>
            <sz val="9"/>
            <color indexed="64"/>
            <rFont val="Arial"/>
            <family val="2"/>
          </rPr>
          <t>del Banco del Reservas a la Cuenta Corriente No.</t>
        </r>
        <r>
          <rPr>
            <b/>
            <sz val="9"/>
            <color rgb="FFFF0000"/>
            <rFont val="Arial"/>
            <family val="2"/>
          </rPr>
          <t xml:space="preserve"> 100-01-314-000223-0 </t>
        </r>
        <r>
          <rPr>
            <b/>
            <sz val="9"/>
            <color indexed="64"/>
            <rFont val="Arial"/>
            <family val="2"/>
          </rPr>
          <t>del mismo Banco a nombre del Proyecto “Fortalecimiento de las Capacidades para la Exportación de Café y Cacao”</t>
        </r>
        <r>
          <rPr>
            <b/>
            <sz val="9"/>
            <color rgb="FFFF0000"/>
            <rFont val="Arial"/>
            <family val="2"/>
          </rPr>
          <t xml:space="preserve"> COMPLETIVO</t>
        </r>
      </is>
    </nc>
    <odxf>
      <font>
        <b val="0"/>
        <i val="0"/>
        <strike val="0"/>
        <condense val="0"/>
        <extend val="0"/>
        <outline val="0"/>
        <shadow val="0"/>
        <u val="none"/>
        <vertAlign val="baseline"/>
        <sz val="11"/>
        <color auto="1"/>
        <name val="Arial"/>
        <scheme val="none"/>
      </font>
      <numFmt numFmtId="168" formatCode="#,##0.00;[Red]#,##0.00"/>
      <fill>
        <patternFill patternType="none">
          <fgColor indexed="64"/>
          <bgColor indexed="65"/>
        </patternFill>
      </fill>
      <border diagonalUp="0" diagonalDown="0" outline="0">
        <left/>
        <right/>
        <top/>
        <bottom/>
      </border>
    </odxf>
    <ndxf>
      <font>
        <b/>
        <sz val="9"/>
        <color indexed="64"/>
        <name val="Arial"/>
        <scheme val="none"/>
      </font>
      <numFmt numFmtId="0" formatCode="General"/>
      <alignment wrapText="1" readingOrder="0"/>
      <border outline="0">
        <left style="thin">
          <color indexed="64"/>
        </left>
        <right style="thin">
          <color indexed="64"/>
        </right>
        <top style="thin">
          <color indexed="64"/>
        </top>
        <bottom style="thin">
          <color indexed="64"/>
        </bottom>
      </border>
    </ndxf>
  </rcc>
  <rfmt sheetId="16" s="1" sqref="D42" start="0" length="0">
    <dxf>
      <font>
        <b/>
        <sz val="9"/>
        <color indexed="64"/>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43478" sId="16" odxf="1" s="1" dxf="1" numFmtId="34">
    <nc r="E42">
      <v>2000</v>
    </nc>
    <odxf>
      <numFmt numFmtId="0" formatCode="General"/>
      <border diagonalUp="0" diagonalDown="0" outline="0">
        <left/>
        <right/>
        <top/>
        <bottom/>
      </border>
    </odxf>
    <ndxf>
      <font>
        <b/>
        <sz val="9"/>
        <color indexed="64"/>
        <name val="Arial"/>
        <scheme val="none"/>
      </font>
      <numFmt numFmtId="166" formatCode="_-* #,##0.00\ _p_t_a_-;\-* #,##0.00\ _p_t_a_-;_-* &quot;-&quot;??\ _p_t_a_-;_-@_-"/>
      <alignment horizontal="center" readingOrder="0"/>
    </ndxf>
  </rcc>
  <rcc rId="43479" sId="16" odxf="1" s="1" dxf="1">
    <nc r="F42">
      <f>F41+D42-E42</f>
    </nc>
    <odxf>
      <numFmt numFmtId="0" formatCode="General"/>
      <border diagonalUp="0" diagonalDown="0" outline="0">
        <left/>
        <right/>
        <top/>
        <bottom/>
      </border>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480" sId="16" odxf="1" dxf="1" numFmtId="19">
    <nc r="A43">
      <v>42879</v>
    </nc>
    <odxf>
      <font>
        <sz val="12"/>
        <color indexed="64"/>
        <name val="Verdana"/>
        <scheme val="none"/>
      </font>
      <numFmt numFmtId="0" formatCode="General"/>
      <fill>
        <patternFill patternType="none">
          <bgColor indexed="65"/>
        </patternFill>
      </fill>
      <border outline="0">
        <left/>
        <right/>
        <top/>
        <bottom/>
      </border>
    </odxf>
    <n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43481" sId="16" odxf="1" dxf="1">
    <nc r="B43">
      <v>14701</v>
    </nc>
    <odxf>
      <font>
        <b val="0"/>
        <sz val="12"/>
        <color indexed="64"/>
        <name val="Verdana"/>
        <scheme val="none"/>
      </font>
      <fill>
        <patternFill patternType="none">
          <bgColor indexed="65"/>
        </patternFill>
      </fill>
      <alignment horizontal="general" vertical="bottom" readingOrder="0"/>
      <border outline="0">
        <left/>
        <right/>
        <top/>
        <bottom/>
      </border>
    </odxf>
    <n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482" sId="16" odxf="1" s="1" dxf="1">
    <nc r="C43" t="inlineStr">
      <is>
        <r>
          <t xml:space="preserve">NICLA MARIEL VALERA CASTILLO. Auxiliar Administrativo, </t>
        </r>
        <r>
          <rPr>
            <sz val="9"/>
            <color indexed="64"/>
            <rFont val="Arial"/>
            <family val="2"/>
          </rPr>
          <t xml:space="preserve"> Pago para cubrir recogida y vote de escombros en los pasillos de la entrada de la oficina de la Dirección Ejecutiva</t>
        </r>
      </is>
    </nc>
    <odxf>
      <font>
        <b val="0"/>
        <i val="0"/>
        <strike val="0"/>
        <condense val="0"/>
        <extend val="0"/>
        <outline val="0"/>
        <shadow val="0"/>
        <u val="none"/>
        <vertAlign val="baseline"/>
        <sz val="11"/>
        <color auto="1"/>
        <name val="Arial"/>
        <scheme val="none"/>
      </font>
      <numFmt numFmtId="168" formatCode="#,##0.00;[Red]#,##0.00"/>
      <fill>
        <patternFill patternType="none">
          <fgColor indexed="64"/>
          <bgColor indexed="65"/>
        </patternFill>
      </fill>
      <border diagonalUp="0" diagonalDown="0" outline="0">
        <left/>
        <right/>
        <top/>
        <bottom/>
      </border>
    </odxf>
    <ndxf>
      <font>
        <b/>
        <sz val="9"/>
        <color indexed="64"/>
        <name val="Arial"/>
        <scheme val="none"/>
      </font>
      <numFmt numFmtId="0" formatCode="General"/>
      <alignment wrapText="1" readingOrder="0"/>
      <border outline="0">
        <left style="thin">
          <color indexed="64"/>
        </left>
        <right style="thin">
          <color indexed="64"/>
        </right>
        <top style="thin">
          <color indexed="64"/>
        </top>
        <bottom style="thin">
          <color indexed="64"/>
        </bottom>
      </border>
    </ndxf>
  </rcc>
  <rfmt sheetId="16" sqref="D43" start="0" length="0">
    <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cc rId="43483" sId="16" odxf="1" s="1" dxf="1" numFmtId="34">
    <nc r="E43">
      <v>5000</v>
    </nc>
    <odxf>
      <numFmt numFmtId="0" formatCode="General"/>
      <border diagonalUp="0" diagonalDown="0" outline="0">
        <left/>
        <right/>
        <top/>
        <bottom/>
      </border>
    </odxf>
    <ndxf>
      <font>
        <sz val="9"/>
        <color auto="1"/>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3484" sId="16" odxf="1" s="1" dxf="1">
    <nc r="F43">
      <f>F42+D43-E43</f>
    </nc>
    <odxf>
      <numFmt numFmtId="0" formatCode="General"/>
      <border diagonalUp="0" diagonalDown="0" outline="0">
        <left/>
        <right/>
        <top/>
        <bottom/>
      </border>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485" sId="16" odxf="1" dxf="1">
    <nc r="A44" t="inlineStr">
      <is>
        <t>29/052017</t>
      </is>
    </nc>
    <odxf>
      <font>
        <sz val="12"/>
        <color indexed="64"/>
        <name val="Verdana"/>
        <scheme val="none"/>
      </font>
      <numFmt numFmtId="0" formatCode="General"/>
      <fill>
        <patternFill patternType="none">
          <bgColor indexed="65"/>
        </patternFill>
      </fill>
      <alignment horizontal="general" vertical="bottom" readingOrder="0"/>
      <border outline="0">
        <left/>
        <right/>
        <top/>
        <bottom/>
      </border>
    </odxf>
    <ndxf>
      <font>
        <sz val="9"/>
        <color indexed="64"/>
        <name val="Arial"/>
        <scheme val="none"/>
      </font>
      <numFmt numFmtId="19" formatCode="m/d/yyyy"/>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486" sId="16" odxf="1" dxf="1">
    <nc r="B44">
      <v>14702</v>
    </nc>
    <odxf>
      <font>
        <b val="0"/>
        <sz val="12"/>
        <color indexed="64"/>
        <name val="Verdana"/>
        <scheme val="none"/>
      </font>
      <fill>
        <patternFill patternType="none">
          <bgColor indexed="65"/>
        </patternFill>
      </fill>
      <alignment horizontal="general" vertical="bottom" readingOrder="0"/>
      <border outline="0">
        <left/>
        <right/>
        <top/>
        <bottom/>
      </border>
    </odxf>
    <n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487" sId="16" odxf="1" s="1" dxf="1">
    <nc r="C44" t="inlineStr">
      <is>
        <r>
          <t>ROSA RAMONA CEPEDA CABRAL, cédula de identidad y electoral 001-0896862-9</t>
        </r>
        <r>
          <rPr>
            <sz val="9"/>
            <color indexed="64"/>
            <rFont val="Arial"/>
            <family val="2"/>
          </rPr>
          <t>. Pago por labores de limpieza en la institución por cubrir veinte (20) días de Vacaciones a la empleada Monica Dominga Rosario Nova, conserje de esta institución, en fecha del 08 de mayo al 02 de junio/17</t>
        </r>
      </is>
    </nc>
    <odxf>
      <font>
        <b val="0"/>
        <i val="0"/>
        <strike val="0"/>
        <condense val="0"/>
        <extend val="0"/>
        <outline val="0"/>
        <shadow val="0"/>
        <u val="none"/>
        <vertAlign val="baseline"/>
        <sz val="11"/>
        <color auto="1"/>
        <name val="Arial"/>
        <scheme val="none"/>
      </font>
      <numFmt numFmtId="168" formatCode="#,##0.00;[Red]#,##0.00"/>
      <fill>
        <patternFill patternType="none">
          <fgColor indexed="64"/>
          <bgColor indexed="65"/>
        </patternFill>
      </fill>
      <border diagonalUp="0" diagonalDown="0" outline="0">
        <left/>
        <right/>
        <top/>
        <bottom/>
      </border>
    </odxf>
    <ndxf>
      <font>
        <b/>
        <sz val="9"/>
        <color indexed="64"/>
        <name val="Arial"/>
        <scheme val="none"/>
      </font>
      <numFmt numFmtId="0" formatCode="General"/>
      <alignment wrapText="1" readingOrder="0"/>
      <border outline="0">
        <bottom style="thin">
          <color indexed="64"/>
        </bottom>
      </border>
    </ndxf>
  </rcc>
  <rfmt sheetId="16" sqref="D44" start="0" length="0">
    <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cc rId="43488" sId="16" odxf="1" s="1" dxf="1" numFmtId="34">
    <nc r="E44">
      <v>11000</v>
    </nc>
    <odxf>
      <numFmt numFmtId="0" formatCode="General"/>
      <border diagonalUp="0" diagonalDown="0" outline="0">
        <left/>
        <right/>
        <top/>
        <bottom/>
      </border>
    </odxf>
    <ndxf>
      <font>
        <sz val="9"/>
        <color indexed="64"/>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3489" sId="16" odxf="1" s="1" dxf="1">
    <nc r="F44">
      <f>F43+D44-E44</f>
    </nc>
    <odxf>
      <numFmt numFmtId="0" formatCode="General"/>
      <border diagonalUp="0" diagonalDown="0" outline="0">
        <left/>
        <right/>
        <top/>
        <bottom/>
      </border>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490" sId="16" odxf="1" dxf="1" numFmtId="19">
    <nc r="A45">
      <v>42886</v>
    </nc>
    <odxf>
      <font>
        <sz val="12"/>
        <color indexed="64"/>
        <name val="Verdana"/>
        <scheme val="none"/>
      </font>
      <numFmt numFmtId="0" formatCode="General"/>
      <fill>
        <patternFill patternType="none">
          <bgColor indexed="65"/>
        </patternFill>
      </fill>
      <alignment horizontal="general" vertical="bottom" readingOrder="0"/>
      <border outline="0">
        <left/>
        <right/>
        <top/>
        <bottom/>
      </border>
    </odxf>
    <ndxf>
      <font>
        <sz val="9"/>
        <color indexed="64"/>
        <name val="Arial"/>
        <scheme val="none"/>
      </font>
      <numFmt numFmtId="19" formatCode="m/d/yyyy"/>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fmt sheetId="16" sqref="B45" start="0" length="0">
    <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dxf>
  </rfmt>
  <rcc rId="43491" sId="16" odxf="1" s="1" dxf="1">
    <nc r="C45" t="inlineStr">
      <is>
        <t>Cargos bancarios</t>
      </is>
    </nc>
    <odxf>
      <font>
        <b val="0"/>
        <i val="0"/>
        <strike val="0"/>
        <condense val="0"/>
        <extend val="0"/>
        <outline val="0"/>
        <shadow val="0"/>
        <u val="none"/>
        <vertAlign val="baseline"/>
        <sz val="11"/>
        <color auto="1"/>
        <name val="Arial"/>
        <scheme val="none"/>
      </font>
      <numFmt numFmtId="168" formatCode="#,##0.00;[Red]#,##0.00"/>
      <fill>
        <patternFill patternType="none">
          <fgColor indexed="64"/>
          <bgColor indexed="65"/>
        </patternFill>
      </fill>
      <border diagonalUp="0" diagonalDown="0" outline="0">
        <left/>
        <right/>
        <top/>
        <bottom/>
      </border>
    </odxf>
    <ndxf>
      <font>
        <b/>
        <sz val="9"/>
        <color indexed="64"/>
        <name val="Arial"/>
        <scheme val="none"/>
      </font>
      <numFmt numFmtId="0" formatCode="General"/>
      <border outline="0">
        <left style="thin">
          <color indexed="64"/>
        </left>
        <right style="thin">
          <color indexed="64"/>
        </right>
        <top style="thin">
          <color indexed="64"/>
        </top>
        <bottom style="thin">
          <color indexed="64"/>
        </bottom>
      </border>
    </ndxf>
  </rcc>
  <rfmt sheetId="16" sqref="D45" start="0" length="0">
    <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cc rId="43492" sId="16" odxf="1" s="1" dxf="1" numFmtId="34">
    <nc r="E45">
      <v>10748.58</v>
    </nc>
    <odxf>
      <numFmt numFmtId="0" formatCode="General"/>
      <border diagonalUp="0" diagonalDown="0" outline="0">
        <left/>
        <right/>
        <top/>
        <bottom/>
      </border>
    </odxf>
    <ndxf>
      <font>
        <b/>
        <sz val="9"/>
        <color indexed="64"/>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3493" sId="16" odxf="1" s="1" dxf="1">
    <nc r="F45">
      <f>F44+D45-E45</f>
    </nc>
    <odxf>
      <numFmt numFmtId="0" formatCode="General"/>
      <border diagonalUp="0" diagonalDown="0" outline="0">
        <left/>
        <right/>
        <top/>
        <bottom/>
      </border>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494" sId="16" odxf="1" dxf="1" numFmtId="19">
    <nc r="A46">
      <v>42886</v>
    </nc>
    <odxf>
      <font>
        <sz val="12"/>
        <color indexed="64"/>
        <name val="Verdana"/>
        <scheme val="none"/>
      </font>
      <numFmt numFmtId="0" formatCode="General"/>
      <fill>
        <patternFill patternType="none">
          <bgColor indexed="65"/>
        </patternFill>
      </fill>
      <alignment horizontal="general" vertical="bottom" readingOrder="0"/>
      <border outline="0">
        <left/>
        <right/>
        <top/>
        <bottom/>
      </border>
    </odxf>
    <ndxf>
      <font>
        <sz val="9"/>
        <color indexed="64"/>
        <name val="Arial"/>
        <scheme val="none"/>
      </font>
      <numFmt numFmtId="19" formatCode="m/d/yyyy"/>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495" sId="16" odxf="1" dxf="1">
    <nc r="B46" t="inlineStr">
      <is>
        <t>INTERESES</t>
      </is>
    </nc>
    <odxf>
      <font>
        <b val="0"/>
        <sz val="12"/>
        <color indexed="64"/>
        <name val="Verdana"/>
        <scheme val="none"/>
      </font>
      <fill>
        <patternFill patternType="none">
          <bgColor indexed="65"/>
        </patternFill>
      </fill>
      <alignment horizontal="general" vertical="bottom" readingOrder="0"/>
      <border outline="0">
        <left/>
        <right/>
        <top/>
        <bottom/>
      </border>
    </odxf>
    <n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496" sId="16" odxf="1" dxf="1">
    <nc r="C46" t="inlineStr">
      <is>
        <t>Intereses ganadas sobre certificados financieros</t>
      </is>
    </nc>
    <odxf>
      <font>
        <b val="0"/>
        <sz val="12"/>
        <color indexed="64"/>
        <name val="Verdana"/>
        <scheme val="none"/>
      </font>
      <numFmt numFmtId="168" formatCode="#,##0.00;[Red]#,##0.00"/>
      <fill>
        <patternFill patternType="none">
          <bgColor indexed="65"/>
        </patternFill>
      </fill>
      <alignment vertical="bottom" wrapText="0" readingOrder="0"/>
      <border outline="0">
        <left/>
        <right/>
        <top/>
        <bottom/>
      </border>
    </odxf>
    <ndxf>
      <font>
        <b/>
        <sz val="9"/>
        <color indexed="64"/>
        <name val="Arial"/>
        <scheme val="none"/>
      </font>
      <numFmt numFmtId="0" formatCode="General"/>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cc rId="43497" sId="16" odxf="1" dxf="1" numFmtId="34">
    <nc r="D46">
      <v>54688.89</v>
    </nc>
    <odxf>
      <font>
        <b val="0"/>
        <sz val="12"/>
        <color indexed="64"/>
        <name val="Verdana"/>
        <scheme val="none"/>
      </font>
      <numFmt numFmtId="0" formatCode="General"/>
      <fill>
        <patternFill patternType="none">
          <bgColor indexed="65"/>
        </patternFill>
      </fill>
      <border outline="0">
        <left/>
        <right/>
        <top/>
        <bottom/>
      </border>
    </odxf>
    <ndxf>
      <font>
        <b/>
        <sz val="9"/>
        <color indexed="64"/>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ndxf>
  </rcc>
  <rfmt sheetId="16" s="1" sqref="E46" start="0" length="0">
    <dxf>
      <font>
        <sz val="9"/>
        <color indexed="64"/>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dxf>
  </rfmt>
  <rcc rId="43498" sId="16" odxf="1" s="1" dxf="1">
    <nc r="F46">
      <f>F45+D46-E46</f>
    </nc>
    <odxf>
      <numFmt numFmtId="0" formatCode="General"/>
      <border diagonalUp="0" diagonalDown="0" outline="0">
        <left/>
        <right/>
        <top/>
        <bottom/>
      </border>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499" sId="16" odxf="1" dxf="1" numFmtId="19">
    <nc r="A47">
      <v>42886</v>
    </nc>
    <odxf>
      <font>
        <sz val="12"/>
        <color indexed="64"/>
        <name val="Verdana"/>
        <scheme val="none"/>
      </font>
      <numFmt numFmtId="0" formatCode="General"/>
      <fill>
        <patternFill patternType="none">
          <bgColor indexed="65"/>
        </patternFill>
      </fill>
      <alignment horizontal="general" vertical="bottom" readingOrder="0"/>
      <border outline="0">
        <left/>
        <right/>
        <top/>
        <bottom/>
      </border>
    </odxf>
    <ndxf>
      <font>
        <sz val="9"/>
        <color indexed="64"/>
        <name val="Arial"/>
        <scheme val="none"/>
      </font>
      <numFmt numFmtId="19" formatCode="m/d/yyyy"/>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fmt sheetId="16" sqref="B47" start="0" length="0">
    <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dxf>
  </rfmt>
  <rcc rId="43500" sId="16" odxf="1" dxf="1">
    <nc r="C47" t="inlineStr">
      <is>
        <t xml:space="preserve">Transferencias </t>
      </is>
    </nc>
    <odxf>
      <font>
        <b val="0"/>
        <sz val="12"/>
        <color indexed="64"/>
        <name val="Verdana"/>
        <scheme val="none"/>
      </font>
      <numFmt numFmtId="168" formatCode="#,##0.00;[Red]#,##0.00"/>
      <fill>
        <patternFill patternType="none">
          <bgColor indexed="65"/>
        </patternFill>
      </fill>
      <alignment vertical="bottom" wrapText="0" readingOrder="0"/>
      <border outline="0">
        <left/>
        <right/>
        <top/>
        <bottom/>
      </border>
    </odxf>
    <ndxf>
      <font>
        <b/>
        <sz val="9"/>
        <color indexed="64"/>
        <name val="Arial"/>
        <scheme val="none"/>
      </font>
      <numFmt numFmtId="0" formatCode="General"/>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fmt sheetId="16" sqref="D47" start="0" length="0">
    <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cc rId="43501" sId="16" odxf="1" s="1" dxf="1">
    <nc r="E47">
      <f>E12+E13+E14+E15+E23+E28+E30+E32+E39+E40+E42</f>
    </nc>
    <odxf>
      <numFmt numFmtId="0" formatCode="General"/>
      <border diagonalUp="0" diagonalDown="0" outline="0">
        <left/>
        <right/>
        <top/>
        <bottom/>
      </border>
    </odxf>
    <ndxf>
      <font>
        <b/>
        <sz val="9"/>
        <color indexed="64"/>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fmt sheetId="16" s="1" sqref="F47" start="0" length="0">
    <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dxf>
  </rfmt>
  <rcc rId="43502" sId="16" odxf="1" dxf="1" numFmtId="19">
    <nc r="A48">
      <v>42886</v>
    </nc>
    <odxf>
      <font>
        <sz val="12"/>
        <color indexed="64"/>
        <name val="Verdana"/>
        <scheme val="none"/>
      </font>
      <numFmt numFmtId="0" formatCode="General"/>
      <fill>
        <patternFill patternType="none">
          <bgColor indexed="65"/>
        </patternFill>
      </fill>
      <alignment horizontal="general" vertical="bottom" readingOrder="0"/>
      <border outline="0">
        <left/>
        <right/>
        <top/>
        <bottom/>
      </border>
    </odxf>
    <ndxf>
      <font>
        <sz val="9"/>
        <color indexed="64"/>
        <name val="Arial"/>
        <scheme val="none"/>
      </font>
      <numFmt numFmtId="19" formatCode="m/d/yyyy"/>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fmt sheetId="16" sqref="B48" start="0" length="0">
    <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dxf>
  </rfmt>
  <rcc rId="43503" sId="16" odxf="1" dxf="1">
    <nc r="C48" t="inlineStr">
      <is>
        <t>Cheques emitidos</t>
      </is>
    </nc>
    <odxf>
      <font>
        <b val="0"/>
        <sz val="12"/>
        <color indexed="64"/>
        <name val="Verdana"/>
        <scheme val="none"/>
      </font>
      <fill>
        <patternFill patternType="none">
          <bgColor indexed="65"/>
        </patternFill>
      </fill>
      <alignment vertical="bottom" wrapText="0" readingOrder="0"/>
      <border outline="0">
        <left/>
        <right/>
        <top/>
        <bottom/>
      </border>
    </odxf>
    <n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fmt sheetId="16" sqref="D48" start="0" length="0">
    <dxf>
      <font>
        <b/>
        <sz val="9"/>
        <color indexed="64"/>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43504" sId="16" odxf="1" s="1" dxf="1">
    <nc r="E48">
      <f>E7+E8+E9+E10+E11+E20+E21+E22+E18+E24+E25+E26+E27+E29+E31+E33+E34+E35+E36+E37+E38+E41++E43+E44</f>
    </nc>
    <odxf>
      <numFmt numFmtId="0" formatCode="General"/>
      <border diagonalUp="0" diagonalDown="0" outline="0">
        <left/>
        <right/>
        <top/>
        <bottom/>
      </border>
    </odxf>
    <ndxf>
      <font>
        <b/>
        <sz val="9"/>
        <color indexed="64"/>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fmt sheetId="16" s="1" sqref="F48" start="0" length="0">
    <dxf>
      <font>
        <b/>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dxf>
  </rfmt>
  <rfmt sheetId="16" sqref="A49" start="0" length="0">
    <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dxf>
  </rfmt>
  <rfmt sheetId="16" sqref="B49" start="0" length="0">
    <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dxf>
  </rfmt>
  <rcc rId="43505" sId="16" odxf="1" dxf="1">
    <nc r="C49" t="inlineStr">
      <is>
        <t>TOTAL</t>
      </is>
    </nc>
    <odxf>
      <font>
        <b val="0"/>
        <sz val="12"/>
        <color indexed="64"/>
        <name val="Verdana"/>
        <scheme val="none"/>
      </font>
      <fill>
        <patternFill patternType="none">
          <bgColor indexed="65"/>
        </patternFill>
      </fill>
      <alignment vertical="bottom" wrapText="0" readingOrder="0"/>
      <border outline="0">
        <left/>
        <right/>
        <top/>
        <bottom/>
      </border>
    </odxf>
    <n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cc rId="43506" sId="16" odxf="1" dxf="1">
    <nc r="D49">
      <f>D16+D17+D19+D46</f>
    </nc>
    <odxf>
      <font>
        <b val="0"/>
        <sz val="12"/>
        <color indexed="64"/>
        <name val="Verdana"/>
        <scheme val="none"/>
      </font>
      <numFmt numFmtId="0" formatCode="General"/>
      <fill>
        <patternFill patternType="none">
          <bgColor indexed="65"/>
        </patternFill>
      </fill>
      <border outline="0">
        <left/>
        <right/>
        <top/>
        <bottom/>
      </border>
    </odxf>
    <ndxf>
      <font>
        <b/>
        <sz val="9"/>
        <color indexed="64"/>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ndxf>
  </rcc>
  <rcc rId="43507" sId="16" odxf="1" s="1" dxf="1">
    <nc r="E49">
      <f>E47+E48</f>
    </nc>
    <odxf>
      <numFmt numFmtId="0" formatCode="General"/>
      <border diagonalUp="0" diagonalDown="0" outline="0">
        <left/>
        <right/>
        <top/>
        <bottom/>
      </border>
    </odxf>
    <ndxf>
      <font>
        <b/>
        <sz val="9"/>
        <color indexed="64"/>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3508" sId="16" odxf="1" s="1" dxf="1">
    <nc r="F49">
      <f>F46</f>
    </nc>
    <odxf>
      <numFmt numFmtId="0" formatCode="General"/>
      <border diagonalUp="0" diagonalDown="0" outline="0">
        <left/>
        <right/>
        <top/>
        <bottom/>
      </border>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fmt sheetId="16" sqref="C9">
    <dxf>
      <alignment wrapText="0" readingOrder="0"/>
    </dxf>
  </rfmt>
  <rfmt sheetId="16" sqref="C9">
    <dxf>
      <alignment wrapText="1" readingOrder="0"/>
    </dxf>
  </rfmt>
  <rcv guid="{42CC8B4D-7DBB-4762-B1E5-9831FAA8E6A5}" action="delete"/>
  <rcv guid="{42CC8B4D-7DBB-4762-B1E5-9831FAA8E6A5}" action="add"/>
</revisions>
</file>

<file path=xl/revisions/revisionLog118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8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8111.xml><?xml version="1.0" encoding="utf-8"?>
<revisions xmlns="http://schemas.openxmlformats.org/spreadsheetml/2006/main" xmlns:r="http://schemas.openxmlformats.org/officeDocument/2006/relationships">
  <rcc rId="42429" sId="11">
    <oc r="B145">
      <v>14672</v>
    </oc>
    <nc r="B145">
      <v>14673</v>
    </nc>
  </rcc>
  <rcc rId="42430" sId="11">
    <oc r="B146">
      <v>14673</v>
    </oc>
    <nc r="B146">
      <v>14674</v>
    </nc>
  </rcc>
  <rcv guid="{A4F024A0-B144-4722-804A-716CE18877E5}" action="delete"/>
  <rcv guid="{A4F024A0-B144-4722-804A-716CE18877E5}" action="add"/>
</revisions>
</file>

<file path=xl/revisions/revisionLog11811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811111.xml><?xml version="1.0" encoding="utf-8"?>
<revisions xmlns="http://schemas.openxmlformats.org/spreadsheetml/2006/main" xmlns:r="http://schemas.openxmlformats.org/officeDocument/2006/relationships">
  <rfmt sheetId="11" sqref="A131:F137" start="0" length="2147483647">
    <dxf>
      <font>
        <sz val="9"/>
      </font>
    </dxf>
  </rfmt>
  <rfmt sheetId="11" sqref="A131:F137" start="0" length="2147483647">
    <dxf>
      <font/>
    </dxf>
  </rfmt>
  <rcv guid="{A4F024A0-B144-4722-804A-716CE18877E5}" action="delete"/>
  <rcv guid="{A4F024A0-B144-4722-804A-716CE18877E5}" action="add"/>
</revisions>
</file>

<file path=xl/revisions/revisionLog118111111.xml><?xml version="1.0" encoding="utf-8"?>
<revisions xmlns="http://schemas.openxmlformats.org/spreadsheetml/2006/main" xmlns:r="http://schemas.openxmlformats.org/officeDocument/2006/relationships">
  <rfmt sheetId="11" sqref="C127" start="0" length="0">
    <dxf>
      <font>
        <sz val="12"/>
        <color indexed="64"/>
        <name val="Verdana"/>
        <scheme val="none"/>
      </font>
      <fill>
        <patternFill patternType="none">
          <bgColor indexed="65"/>
        </patternFill>
      </fill>
      <alignment vertical="bottom" wrapText="0" readingOrder="0"/>
    </dxf>
  </rfmt>
  <rfmt sheetId="11" sqref="C127" start="0" length="0">
    <dxf>
      <font>
        <i/>
        <sz val="14"/>
        <color indexed="64"/>
        <name val="Times New Roman"/>
        <scheme val="none"/>
      </font>
    </dxf>
  </rfmt>
  <rfmt sheetId="11" xfDxf="1" sqref="C127" start="0" length="0">
    <dxf>
      <font>
        <i/>
        <sz val="14"/>
        <name val="Times New Roman"/>
        <scheme val="none"/>
      </font>
      <alignment horizontal="justify" readingOrder="0"/>
    </dxf>
  </rfmt>
  <rm rId="42323" sheetId="11" source="C127" destination="C131" sourceSheetId="11">
    <rfmt sheetId="11" sqref="C131" start="0" length="0">
      <dxf>
        <font>
          <sz val="9"/>
          <color indexed="64"/>
          <name val="Arial"/>
          <scheme val="none"/>
        </font>
        <fill>
          <patternFill patternType="solid">
            <bgColor theme="0"/>
          </patternFill>
        </fill>
        <alignment vertical="top" wrapText="1" readingOrder="0"/>
      </dxf>
    </rfmt>
  </rm>
  <rfmt sheetId="11" sqref="A127" start="0" length="0">
    <dxf>
      <font>
        <b/>
        <sz val="9"/>
        <color auto="1"/>
        <name val="Arial"/>
        <scheme val="none"/>
      </font>
      <numFmt numFmtId="0" formatCode="General"/>
      <fill>
        <patternFill patternType="none">
          <bgColor indexed="65"/>
        </patternFill>
      </fill>
    </dxf>
  </rfmt>
  <rcc rId="42324" sId="11" odxf="1" dxf="1">
    <nc r="B127" t="inlineStr">
      <is>
        <t>Cta. 240-006802-4</t>
      </is>
    </nc>
    <odxf>
      <font>
        <sz val="9"/>
        <name val="Arial"/>
        <scheme val="none"/>
      </font>
      <fill>
        <patternFill patternType="solid">
          <bgColor theme="0"/>
        </patternFill>
      </fill>
      <alignment horizontal="right" readingOrder="0"/>
    </odxf>
    <ndxf>
      <font>
        <sz val="9"/>
        <color auto="1"/>
        <name val="Arial"/>
        <scheme val="none"/>
      </font>
      <fill>
        <patternFill patternType="none">
          <bgColor indexed="65"/>
        </patternFill>
      </fill>
      <alignment horizontal="general" readingOrder="0"/>
    </ndxf>
  </rcc>
  <rfmt sheetId="11" sqref="C127" start="0" length="0">
    <dxf>
      <font>
        <sz val="9"/>
        <color indexed="64"/>
        <name val="Arial"/>
        <scheme val="none"/>
      </font>
      <border outline="0">
        <left style="thin">
          <color indexed="64"/>
        </left>
        <right style="thin">
          <color indexed="64"/>
        </right>
        <top style="thin">
          <color indexed="64"/>
        </top>
        <bottom style="thin">
          <color indexed="64"/>
        </bottom>
      </border>
    </dxf>
  </rfmt>
  <rfmt sheetId="11" sqref="D127" start="0" length="0">
    <dxf>
      <font>
        <b val="0"/>
        <sz val="9"/>
        <color auto="1"/>
        <name val="Arial"/>
        <scheme val="none"/>
      </font>
      <numFmt numFmtId="4" formatCode="#,##0.00"/>
      <fill>
        <patternFill patternType="none">
          <bgColor indexed="65"/>
        </patternFill>
      </fill>
    </dxf>
  </rfmt>
  <rfmt sheetId="11" sqref="E127" start="0" length="0">
    <dxf>
      <font>
        <b val="0"/>
        <sz val="9"/>
        <color auto="1"/>
        <name val="Arial"/>
        <scheme val="none"/>
      </font>
      <fill>
        <patternFill patternType="none">
          <bgColor indexed="65"/>
        </patternFill>
      </fill>
    </dxf>
  </rfmt>
  <rfmt sheetId="11" s="1" sqref="F127" start="0" length="0">
    <dxf>
      <font>
        <b val="0"/>
        <sz val="9"/>
        <color indexed="64"/>
        <name val="Arial"/>
        <scheme val="none"/>
      </font>
      <numFmt numFmtId="35" formatCode="_(* #,##0.00_);_(* \(#,##0.00\);_(* &quot;-&quot;??_);_(@_)"/>
      <fill>
        <patternFill patternType="none">
          <bgColor indexed="65"/>
        </patternFill>
      </fill>
      <alignment horizontal="general" readingOrder="0"/>
      <border outline="0">
        <top style="thin">
          <color indexed="64"/>
        </top>
      </border>
    </dxf>
  </rfmt>
  <rcc rId="42325" sId="11" odxf="1" dxf="1">
    <nc r="A128" t="inlineStr">
      <is>
        <t>Fecha</t>
      </is>
    </nc>
    <odxf>
      <font>
        <sz val="9"/>
        <name val="Arial"/>
        <scheme val="none"/>
      </font>
      <fill>
        <patternFill>
          <bgColor theme="0"/>
        </patternFill>
      </fill>
      <alignment horizontal="general" vertical="bottom" readingOrder="0"/>
      <border outline="0">
        <bottom style="thin">
          <color indexed="64"/>
        </bottom>
      </border>
    </odxf>
    <ndxf>
      <font>
        <sz val="9"/>
        <color auto="1"/>
        <name val="Arial"/>
        <scheme val="none"/>
      </font>
      <fill>
        <patternFill>
          <bgColor indexed="41"/>
        </patternFill>
      </fill>
      <alignment horizontal="center" vertical="top" readingOrder="0"/>
      <border outline="0">
        <bottom/>
      </border>
    </ndxf>
  </rcc>
  <rcc rId="42326" sId="11" odxf="1" dxf="1">
    <nc r="B128" t="inlineStr">
      <is>
        <t>Cheque</t>
      </is>
    </nc>
    <odxf>
      <font>
        <sz val="9"/>
        <name val="Arial"/>
        <scheme val="none"/>
      </font>
      <fill>
        <patternFill>
          <bgColor theme="0"/>
        </patternFill>
      </fill>
      <alignment horizontal="right" readingOrder="0"/>
    </odxf>
    <ndxf>
      <font>
        <sz val="9"/>
        <color auto="1"/>
        <name val="Arial"/>
        <scheme val="none"/>
      </font>
      <fill>
        <patternFill>
          <bgColor indexed="41"/>
        </patternFill>
      </fill>
      <alignment horizontal="center" readingOrder="0"/>
    </ndxf>
  </rcc>
  <rcc rId="42327" sId="11" odxf="1" dxf="1">
    <nc r="C128" t="inlineStr">
      <is>
        <t>CONCEPTO</t>
      </is>
    </nc>
    <odxf>
      <font>
        <b val="0"/>
        <sz val="9"/>
        <name val="Arial"/>
        <scheme val="none"/>
      </font>
      <fill>
        <patternFill>
          <bgColor theme="0"/>
        </patternFill>
      </fill>
      <alignment horizontal="general" wrapText="1" readingOrder="0"/>
      <border outline="0">
        <bottom style="thin">
          <color indexed="64"/>
        </bottom>
      </border>
    </odxf>
    <ndxf>
      <font>
        <b/>
        <sz val="9"/>
        <color auto="1"/>
        <name val="Arial"/>
        <scheme val="none"/>
      </font>
      <fill>
        <patternFill>
          <bgColor indexed="41"/>
        </patternFill>
      </fill>
      <alignment horizontal="center" wrapText="0" readingOrder="0"/>
      <border outline="0">
        <bottom/>
      </border>
    </ndxf>
  </rcc>
  <rcc rId="42328" sId="11" odxf="1" dxf="1">
    <nc r="D128" t="inlineStr">
      <is>
        <t>DEBITO</t>
      </is>
    </nc>
    <odxf>
      <font>
        <b val="0"/>
        <sz val="9"/>
        <name val="Arial"/>
        <scheme val="none"/>
      </font>
      <numFmt numFmtId="167" formatCode="_-* #,##0.00\ _p_t_a_-;\-* #,##0.00\ _p_t_a_-;_-* &quot;-&quot;??\ _p_t_a_-;_-@_-"/>
      <fill>
        <patternFill>
          <bgColor theme="0"/>
        </patternFill>
      </fill>
      <alignment horizontal="general" vertical="bottom" readingOrder="0"/>
      <border outline="0">
        <bottom style="thin">
          <color indexed="64"/>
        </bottom>
      </border>
    </odxf>
    <ndxf>
      <font>
        <b/>
        <sz val="9"/>
        <color auto="1"/>
        <name val="Arial"/>
        <scheme val="none"/>
      </font>
      <numFmt numFmtId="4" formatCode="#,##0.00"/>
      <fill>
        <patternFill>
          <bgColor indexed="41"/>
        </patternFill>
      </fill>
      <alignment horizontal="center" vertical="top" readingOrder="0"/>
      <border outline="0">
        <bottom/>
      </border>
    </ndxf>
  </rcc>
  <rcc rId="42329" sId="11" odxf="1" dxf="1">
    <nc r="E128" t="inlineStr">
      <is>
        <t>CREDITO</t>
      </is>
    </nc>
    <odxf>
      <font>
        <sz val="9"/>
        <color theme="1"/>
        <name val="Arial"/>
        <scheme val="none"/>
      </font>
      <fill>
        <patternFill>
          <bgColor theme="0"/>
        </patternFill>
      </fill>
      <border outline="0">
        <bottom style="thin">
          <color indexed="64"/>
        </bottom>
      </border>
    </odxf>
    <ndxf>
      <font>
        <sz val="9"/>
        <color auto="1"/>
        <name val="Arial"/>
        <scheme val="none"/>
      </font>
      <fill>
        <patternFill>
          <bgColor indexed="41"/>
        </patternFill>
      </fill>
      <border outline="0">
        <bottom/>
      </border>
    </ndxf>
  </rcc>
  <rcc rId="42330" sId="11" odxf="1" dxf="1">
    <nc r="F128" t="inlineStr">
      <is>
        <t>SALDO</t>
      </is>
    </nc>
    <odxf>
      <font>
        <sz val="9"/>
        <name val="Arial"/>
        <scheme val="none"/>
      </font>
      <numFmt numFmtId="167" formatCode="_-* #,##0.00\ _p_t_a_-;\-* #,##0.00\ _p_t_a_-;_-* &quot;-&quot;??\ _p_t_a_-;_-@_-"/>
      <fill>
        <patternFill patternType="none">
          <bgColor indexed="65"/>
        </patternFill>
      </fill>
      <border outline="0">
        <top/>
        <bottom style="thin">
          <color indexed="64"/>
        </bottom>
      </border>
    </odxf>
    <ndxf>
      <font>
        <sz val="9"/>
        <color auto="1"/>
        <name val="Arial"/>
        <scheme val="none"/>
      </font>
      <numFmt numFmtId="35" formatCode="_(* #,##0.00_);_(* \(#,##0.00\);_(* &quot;-&quot;??_);_(@_)"/>
      <fill>
        <patternFill patternType="solid">
          <bgColor indexed="41"/>
        </patternFill>
      </fill>
      <border outline="0">
        <top style="thin">
          <color indexed="64"/>
        </top>
        <bottom/>
      </border>
    </ndxf>
  </rcc>
  <rfmt sheetId="11" sqref="A129" start="0" length="0">
    <dxf>
      <font>
        <b/>
        <sz val="9"/>
        <color auto="1"/>
        <name val="Arial"/>
        <scheme val="none"/>
      </font>
      <fill>
        <patternFill>
          <bgColor indexed="41"/>
        </patternFill>
      </fill>
      <alignment horizontal="center" vertical="center" readingOrder="0"/>
      <border outline="0">
        <top/>
      </border>
    </dxf>
  </rfmt>
  <rcc rId="42331" sId="11" odxf="1" dxf="1">
    <nc r="B129" t="inlineStr">
      <is>
        <t>No.</t>
      </is>
    </nc>
    <odxf>
      <font>
        <sz val="9"/>
        <name val="Arial"/>
        <scheme val="none"/>
      </font>
      <fill>
        <patternFill>
          <bgColor theme="0"/>
        </patternFill>
      </fill>
      <alignment horizontal="right" readingOrder="0"/>
      <border outline="0">
        <top style="thin">
          <color indexed="64"/>
        </top>
      </border>
    </odxf>
    <ndxf>
      <font>
        <sz val="9"/>
        <color auto="1"/>
        <name val="Arial"/>
        <scheme val="none"/>
      </font>
      <fill>
        <patternFill>
          <bgColor indexed="41"/>
        </patternFill>
      </fill>
      <alignment horizontal="center" readingOrder="0"/>
      <border outline="0">
        <top/>
      </border>
    </ndxf>
  </rcc>
  <rfmt sheetId="11" sqref="C129" start="0" length="0">
    <dxf>
      <font>
        <b/>
        <sz val="9"/>
        <color auto="1"/>
        <name val="Arial"/>
        <scheme val="none"/>
      </font>
      <fill>
        <patternFill>
          <bgColor indexed="41"/>
        </patternFill>
      </fill>
      <alignment horizontal="center" wrapText="0" readingOrder="0"/>
      <border outline="0">
        <left style="thin">
          <color indexed="64"/>
        </left>
        <right style="thin">
          <color indexed="64"/>
        </right>
        <bottom style="thin">
          <color indexed="64"/>
        </bottom>
      </border>
    </dxf>
  </rfmt>
  <rfmt sheetId="11" sqref="D129" start="0" length="0">
    <dxf>
      <font>
        <b/>
        <sz val="9"/>
        <color auto="1"/>
        <name val="Arial"/>
        <scheme val="none"/>
      </font>
      <numFmt numFmtId="4" formatCode="#,##0.00"/>
      <fill>
        <patternFill>
          <bgColor indexed="41"/>
        </patternFill>
      </fill>
      <alignment horizontal="center" vertical="top" readingOrder="0"/>
      <border outline="0">
        <top/>
      </border>
    </dxf>
  </rfmt>
  <rfmt sheetId="11" sqref="E129" start="0" length="0">
    <dxf>
      <font>
        <sz val="9"/>
        <color auto="1"/>
        <name val="Arial"/>
        <scheme val="none"/>
      </font>
      <fill>
        <patternFill>
          <bgColor indexed="41"/>
        </patternFill>
      </fill>
      <border outline="0">
        <top/>
      </border>
    </dxf>
  </rfmt>
  <rfmt sheetId="11" s="1" sqref="F129" start="0" length="0">
    <dxf>
      <font>
        <b val="0"/>
        <sz val="9"/>
        <color auto="1"/>
        <name val="Arial"/>
        <scheme val="none"/>
      </font>
      <numFmt numFmtId="35" formatCode="_(* #,##0.00_);_(* \(#,##0.00\);_(* &quot;-&quot;??_);_(@_)"/>
      <fill>
        <patternFill patternType="solid">
          <bgColor indexed="41"/>
        </patternFill>
      </fill>
      <alignment horizontal="general" readingOrder="0"/>
    </dxf>
  </rfmt>
  <rfmt sheetId="11" sqref="A130" start="0" length="0">
    <dxf>
      <fill>
        <patternFill patternType="none">
          <bgColor indexed="65"/>
        </patternFill>
      </fill>
    </dxf>
  </rfmt>
  <rfmt sheetId="11" sqref="B130" start="0" length="0">
    <dxf>
      <font>
        <sz val="9"/>
        <color auto="1"/>
        <name val="Arial"/>
        <scheme val="none"/>
      </font>
      <alignment horizontal="general" readingOrder="0"/>
    </dxf>
  </rfmt>
  <rfmt sheetId="11" sqref="C130" start="0" length="0">
    <dxf>
      <font>
        <b/>
        <sz val="9"/>
        <color auto="1"/>
        <name val="Arial"/>
        <scheme val="none"/>
      </font>
      <fill>
        <patternFill patternType="none">
          <bgColor indexed="65"/>
        </patternFill>
      </fill>
    </dxf>
  </rfmt>
  <rfmt sheetId="11" sqref="D130" start="0" length="0">
    <dxf>
      <numFmt numFmtId="0" formatCode="General"/>
      <border outline="0">
        <bottom/>
      </border>
    </dxf>
  </rfmt>
  <rfmt sheetId="11" sqref="E130" start="0" length="0">
    <dxf>
      <font>
        <sz val="9"/>
        <color auto="1"/>
        <name val="Arial"/>
        <scheme val="none"/>
      </font>
    </dxf>
  </rfmt>
  <rfmt sheetId="11" sqref="F130" start="0" length="0">
    <dxf>
      <border outline="0">
        <top style="thin">
          <color indexed="64"/>
        </top>
      </border>
    </dxf>
  </rfmt>
  <rcc rId="42332" sId="11">
    <nc r="A127" t="inlineStr">
      <is>
        <t>ABRIL 2017</t>
      </is>
    </nc>
  </rcc>
  <rcc rId="42333" sId="11" numFmtId="19">
    <nc r="A130">
      <v>42826</v>
    </nc>
  </rcc>
  <rcc rId="42334" sId="11">
    <nc r="C130" t="inlineStr">
      <is>
        <t>Balance inicial al 01 de abril  2017</t>
      </is>
    </nc>
  </rcc>
  <rcc rId="42335" sId="11" numFmtId="34">
    <nc r="F130">
      <v>990463.05</v>
    </nc>
  </rcc>
  <rcc rId="42336" sId="11" numFmtId="34">
    <nc r="E131">
      <v>5000</v>
    </nc>
  </rcc>
  <rcc rId="42337" sId="11">
    <nc r="C131" t="inlineStr">
      <is>
        <r>
          <rPr>
            <b/>
            <i/>
            <sz val="14"/>
            <color indexed="64"/>
            <rFont val="Times New Roman"/>
            <family val="1"/>
          </rPr>
          <t>ERIDANIA DEL VILLAR DE LOS SANTOS.</t>
        </r>
        <r>
          <rPr>
            <i/>
            <sz val="14"/>
            <color indexed="64"/>
            <rFont val="Times New Roman"/>
            <family val="1"/>
          </rPr>
          <t xml:space="preserve"> </t>
        </r>
        <r>
          <rPr>
            <b/>
            <i/>
            <sz val="14"/>
            <color indexed="64"/>
            <rFont val="Times New Roman"/>
            <family val="1"/>
          </rPr>
          <t>Cédula de Identidad Electoral No.052-0013813-8,</t>
        </r>
        <r>
          <rPr>
            <i/>
            <sz val="14"/>
            <color indexed="64"/>
            <rFont val="Times New Roman"/>
            <family val="1"/>
          </rPr>
          <t xml:space="preserve"> Compensación por gastos de alimentación a personal administrativo de la institución, correspondiente abril/17, s/documentación anexa. </t>
        </r>
      </is>
    </nc>
  </rcc>
  <rfmt sheetId="11" sqref="C131" start="0" length="2147483647">
    <dxf>
      <font>
        <sz val="10"/>
      </font>
    </dxf>
  </rfmt>
  <rfmt sheetId="11" sqref="C131" start="0" length="2147483647">
    <dxf>
      <font>
        <i val="0"/>
      </font>
    </dxf>
  </rfmt>
  <rfmt sheetId="11" sqref="C131" start="0" length="2147483647">
    <dxf>
      <font>
        <name val="Arial"/>
        <scheme val="none"/>
      </font>
    </dxf>
  </rfmt>
  <rcc rId="42338" sId="11">
    <nc r="F131">
      <f>F130+D131-E131</f>
    </nc>
  </rcc>
  <rcv guid="{5EBE4193-7345-4348-8FA0-5B4E92B2210A}" action="delete"/>
  <rcv guid="{5EBE4193-7345-4348-8FA0-5B4E92B2210A}" action="add"/>
</revisions>
</file>

<file path=xl/revisions/revisionLog1181111111.xml><?xml version="1.0" encoding="utf-8"?>
<revisions xmlns="http://schemas.openxmlformats.org/spreadsheetml/2006/main" xmlns:r="http://schemas.openxmlformats.org/officeDocument/2006/relationships">
  <rfmt sheetId="11" sqref="E60:E64" start="0" length="2147483647">
    <dxf>
      <font>
        <b val="0"/>
      </font>
    </dxf>
  </rfmt>
  <rfmt sheetId="11" sqref="E45:E47" start="0" length="2147483647">
    <dxf>
      <font>
        <b/>
      </font>
    </dxf>
  </rfmt>
  <rcv guid="{A4F024A0-B144-4722-804A-716CE18877E5}" action="delete"/>
  <rcv guid="{A4F024A0-B144-4722-804A-716CE18877E5}" action="add"/>
</revisions>
</file>

<file path=xl/revisions/revisionLog118111112.xml><?xml version="1.0" encoding="utf-8"?>
<revisions xmlns="http://schemas.openxmlformats.org/spreadsheetml/2006/main" xmlns:r="http://schemas.openxmlformats.org/officeDocument/2006/relationships">
  <rcc rId="42340" sId="11">
    <nc r="B131">
      <v>14663</v>
    </nc>
  </rcc>
  <rcv guid="{5EBE4193-7345-4348-8FA0-5B4E92B2210A}" action="delete"/>
  <rcv guid="{5EBE4193-7345-4348-8FA0-5B4E92B2210A}" action="add"/>
</revisions>
</file>

<file path=xl/revisions/revisionLog1181112.xml><?xml version="1.0" encoding="utf-8"?>
<revisions xmlns="http://schemas.openxmlformats.org/spreadsheetml/2006/main" xmlns:r="http://schemas.openxmlformats.org/officeDocument/2006/relationships">
  <rcc rId="42378" sId="11">
    <oc r="C138" t="inlineStr">
      <is>
        <r>
          <t>RD$28,500.00 a favor de</t>
        </r>
        <r>
          <rPr>
            <b/>
            <sz val="10"/>
            <color indexed="64"/>
            <rFont val="Arial"/>
            <family val="2"/>
          </rPr>
          <t xml:space="preserve"> Identidad No. 026-0125476-2, </t>
        </r>
        <r>
          <rPr>
            <sz val="10"/>
            <color indexed="64"/>
            <rFont val="Arial"/>
            <family val="2"/>
          </rPr>
          <t>Transferida temporalmente como Técnico del Depto. de Capacitación y Difusión de Tecnologías de la institución,</t>
        </r>
        <r>
          <rPr>
            <b/>
            <sz val="10"/>
            <color indexed="64"/>
            <rFont val="Arial"/>
            <family val="2"/>
          </rPr>
          <t xml:space="preserve"> </t>
        </r>
        <r>
          <rPr>
            <sz val="10"/>
            <color indexed="64"/>
            <rFont val="Arial"/>
            <family val="2"/>
          </rPr>
          <t>como apoyo logístico</t>
        </r>
        <r>
          <rPr>
            <b/>
            <sz val="10"/>
            <color indexed="64"/>
            <rFont val="Arial"/>
            <family val="2"/>
          </rPr>
          <t xml:space="preserve"> </t>
        </r>
        <r>
          <rPr>
            <sz val="10"/>
            <color indexed="64"/>
            <rFont val="Arial"/>
            <family val="2"/>
          </rPr>
          <t>para cubrir el  los gastos de desayuno y  almuerzo en la segunda semana del curso</t>
        </r>
        <r>
          <rPr>
            <b/>
            <sz val="10"/>
            <color indexed="64"/>
            <rFont val="Arial"/>
            <family val="2"/>
          </rPr>
          <t xml:space="preserve"> “Agricultura Orgánica”</t>
        </r>
        <r>
          <rPr>
            <sz val="10"/>
            <color indexed="64"/>
            <rFont val="Arial"/>
            <family val="2"/>
          </rPr>
          <t>, el cual será realizado en Los Rios, Provincia de Bahouco, desde el 07 y 08 de abril/17, a realizarse en el Club Las Viñas, s/solicitud,presupuestos y documentación anexas. Cheque sujeto a liquidación.</t>
        </r>
      </is>
    </oc>
    <nc r="C138" t="inlineStr">
      <is>
        <r>
          <rPr>
            <b/>
            <sz val="10"/>
            <color indexed="64"/>
            <rFont val="Arial"/>
            <family val="2"/>
          </rPr>
          <t>EYMI YUDESKY DE JESUS ABREU,</t>
        </r>
        <r>
          <rPr>
            <sz val="10"/>
            <color indexed="64"/>
            <rFont val="Arial"/>
            <family val="2"/>
          </rPr>
          <t xml:space="preserve"> P</t>
        </r>
        <r>
          <rPr>
            <b/>
            <sz val="10"/>
            <color indexed="64"/>
            <rFont val="Arial"/>
            <family val="2"/>
          </rPr>
          <t>/</t>
        </r>
        <r>
          <rPr>
            <sz val="10"/>
            <color indexed="64"/>
            <rFont val="Arial"/>
            <family val="2"/>
          </rPr>
          <t>como apoyo logístico</t>
        </r>
        <r>
          <rPr>
            <b/>
            <sz val="10"/>
            <color indexed="64"/>
            <rFont val="Arial"/>
            <family val="2"/>
          </rPr>
          <t xml:space="preserve"> </t>
        </r>
        <r>
          <rPr>
            <sz val="10"/>
            <color indexed="64"/>
            <rFont val="Arial"/>
            <family val="2"/>
          </rPr>
          <t>para cubrir el  los gastos de desayuno y  almuerzo en la segunda semana del curso</t>
        </r>
        <r>
          <rPr>
            <b/>
            <sz val="10"/>
            <color indexed="64"/>
            <rFont val="Arial"/>
            <family val="2"/>
          </rPr>
          <t xml:space="preserve"> “Agricultura Orgánica”</t>
        </r>
        <r>
          <rPr>
            <sz val="10"/>
            <color indexed="64"/>
            <rFont val="Arial"/>
            <family val="2"/>
          </rPr>
          <t>, el cual será realizado en Los Rios, Provincia de Bahouco, desde el 07 y 08 de abril/17, a realizarse en el Club Las Viñas, s/solicitud,presupuestos y documentación anexas. Cheque sujeto a liquidación.</t>
        </r>
      </is>
    </nc>
  </rcc>
  <rcv guid="{A4F024A0-B144-4722-804A-716CE18877E5}" action="delete"/>
  <rcv guid="{A4F024A0-B144-4722-804A-716CE18877E5}" action="add"/>
</revisions>
</file>

<file path=xl/revisions/revisionLog11812.xml><?xml version="1.0" encoding="utf-8"?>
<revisions xmlns="http://schemas.openxmlformats.org/spreadsheetml/2006/main" xmlns:r="http://schemas.openxmlformats.org/officeDocument/2006/relationships">
  <rcc rId="41947" sId="11" numFmtId="19">
    <nc r="A64">
      <v>42781</v>
    </nc>
  </rcc>
  <rcv guid="{A4F024A0-B144-4722-804A-716CE18877E5}" action="delete"/>
  <rcv guid="{A4F024A0-B144-4722-804A-716CE18877E5}" action="add"/>
</revisions>
</file>

<file path=xl/revisions/revisionLog1182.xml><?xml version="1.0" encoding="utf-8"?>
<revisions xmlns="http://schemas.openxmlformats.org/spreadsheetml/2006/main" xmlns:r="http://schemas.openxmlformats.org/officeDocument/2006/relationships">
  <rfmt sheetId="11" sqref="A227:F227" start="0" length="2147483647">
    <dxf>
      <font>
        <sz val="9"/>
      </font>
    </dxf>
  </rfmt>
  <rfmt sheetId="11" sqref="A227:F227" start="0" length="2147483647">
    <dxf>
      <font/>
    </dxf>
  </rfmt>
  <rcc rId="42930" sId="11">
    <oc r="C227" t="inlineStr">
      <is>
        <r>
          <rPr>
            <b/>
            <sz val="9"/>
            <color indexed="64"/>
            <rFont val="Arial"/>
            <family val="2"/>
          </rPr>
          <t>JOSE DE LOS ANGELES CEPEDA UREÑA, portador cédula No.001-0913409-8</t>
        </r>
        <r>
          <rPr>
            <sz val="9"/>
            <color indexed="64"/>
            <rFont val="Arial"/>
            <family val="2"/>
          </rPr>
          <t xml:space="preserve">, </t>
        </r>
        <r>
          <rPr>
            <b/>
            <sz val="9"/>
            <color indexed="64"/>
            <rFont val="Arial"/>
            <family val="2"/>
          </rPr>
          <t>Enc</t>
        </r>
        <r>
          <rPr>
            <sz val="9"/>
            <color indexed="64"/>
            <rFont val="Arial"/>
            <family val="2"/>
          </rPr>
          <t xml:space="preserve">. </t>
        </r>
        <r>
          <rPr>
            <b/>
            <sz val="9"/>
            <color indexed="64"/>
            <rFont val="Arial"/>
            <family val="2"/>
          </rPr>
          <t xml:space="preserve">Depto. Acceso a las Ciencias Modernas, </t>
        </r>
        <r>
          <rPr>
            <sz val="9"/>
            <color indexed="64"/>
            <rFont val="Arial"/>
            <family val="2"/>
          </rPr>
          <t>para cubrir apoyo logístico para gastos de almuerzo y refrigerio para treinta y cinco (35) personas, en la realización de “</t>
        </r>
        <r>
          <rPr>
            <b/>
            <sz val="9"/>
            <color indexed="64"/>
            <rFont val="Arial"/>
            <family val="2"/>
          </rPr>
          <t>Curso introductorio de producción de arroz bajo la modalidad SRI/SICA</t>
        </r>
        <r>
          <rPr>
            <sz val="9"/>
            <color indexed="64"/>
            <rFont val="Arial"/>
            <family val="2"/>
          </rPr>
          <t>”</t>
        </r>
        <r>
          <rPr>
            <b/>
            <sz val="9"/>
            <color indexed="64"/>
            <rFont val="Arial"/>
            <family val="2"/>
          </rPr>
          <t>,</t>
        </r>
        <r>
          <rPr>
            <sz val="9"/>
            <color indexed="64"/>
            <rFont val="Arial"/>
            <family val="2"/>
          </rPr>
          <t xml:space="preserve">  a realizarse del 16 al 18 de junio/17, en Pueblo Nuevo, Prov. San Juan, según solicitud, presupuesto y documentación. Cheque sujeto a liquidación con documentos en original. </t>
        </r>
      </is>
    </oc>
    <nc r="C227" t="inlineStr">
      <is>
        <r>
          <rPr>
            <b/>
            <sz val="9"/>
            <color indexed="64"/>
            <rFont val="Arial"/>
            <family val="2"/>
          </rPr>
          <t>JOSE DE LOS ANGELES CEPEDA UREÑA, Enc</t>
        </r>
        <r>
          <rPr>
            <sz val="9"/>
            <color indexed="64"/>
            <rFont val="Arial"/>
            <family val="2"/>
          </rPr>
          <t xml:space="preserve">. </t>
        </r>
        <r>
          <rPr>
            <b/>
            <sz val="9"/>
            <color indexed="64"/>
            <rFont val="Arial"/>
            <family val="2"/>
          </rPr>
          <t xml:space="preserve">Depto. Acceso a las Ciencias Modernas, </t>
        </r>
        <r>
          <rPr>
            <sz val="9"/>
            <color indexed="64"/>
            <rFont val="Arial"/>
            <family val="2"/>
          </rPr>
          <t>para cubrir apoyo logístico para gastos de almuerzo y refrigerio para treinta y cinco (35) personas, en la realización de “</t>
        </r>
        <r>
          <rPr>
            <b/>
            <sz val="9"/>
            <color indexed="64"/>
            <rFont val="Arial"/>
            <family val="2"/>
          </rPr>
          <t>Curso introductorio de producción de arroz bajo la modalidad SRI/SICA</t>
        </r>
        <r>
          <rPr>
            <sz val="9"/>
            <color indexed="64"/>
            <rFont val="Arial"/>
            <family val="2"/>
          </rPr>
          <t>”</t>
        </r>
        <r>
          <rPr>
            <b/>
            <sz val="9"/>
            <color indexed="64"/>
            <rFont val="Arial"/>
            <family val="2"/>
          </rPr>
          <t>,</t>
        </r>
        <r>
          <rPr>
            <sz val="9"/>
            <color indexed="64"/>
            <rFont val="Arial"/>
            <family val="2"/>
          </rPr>
          <t xml:space="preserve">  a realizarse del 16 al 18 de junio/17, en Pueblo Nuevo, Prov. San Juan, según solicitud, presupuesto y documentación. Cheque sujeto a liquidación con documentos en original. </t>
        </r>
      </is>
    </nc>
  </rcc>
  <rcc rId="42931" sId="11" numFmtId="34">
    <oc r="E227">
      <v>29750</v>
    </oc>
    <nc r="E227">
      <v>32500</v>
    </nc>
  </rcc>
  <rcv guid="{A4F024A0-B144-4722-804A-716CE18877E5}" action="delete"/>
  <rcv guid="{A4F024A0-B144-4722-804A-716CE18877E5}" action="add"/>
</revisions>
</file>

<file path=xl/revisions/revisionLog1182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822.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8221.xml><?xml version="1.0" encoding="utf-8"?>
<revisions xmlns="http://schemas.openxmlformats.org/spreadsheetml/2006/main" xmlns:r="http://schemas.openxmlformats.org/officeDocument/2006/relationships">
  <rfmt sheetId="11" sqref="E207" start="0" length="2147483647">
    <dxf>
      <font>
        <b/>
      </font>
    </dxf>
  </rfmt>
  <rfmt sheetId="11" sqref="E218:E221" start="0" length="2147483647">
    <dxf>
      <font>
        <b/>
      </font>
    </dxf>
  </rfmt>
  <rcv guid="{A4F024A0-B144-4722-804A-716CE18877E5}" action="delete"/>
  <rcv guid="{A4F024A0-B144-4722-804A-716CE18877E5}" action="add"/>
</revisions>
</file>

<file path=xl/revisions/revisionLog1182211.xml><?xml version="1.0" encoding="utf-8"?>
<revisions xmlns="http://schemas.openxmlformats.org/spreadsheetml/2006/main" xmlns:r="http://schemas.openxmlformats.org/officeDocument/2006/relationships">
  <rfmt sheetId="11" sqref="C213" start="0" length="0">
    <dxf>
      <fill>
        <patternFill patternType="none">
          <bgColor indexed="65"/>
        </patternFill>
      </fill>
      <alignment horizontal="general" wrapText="1" readingOrder="0"/>
      <border outline="0">
        <left style="thin">
          <color indexed="64"/>
        </left>
        <right style="thin">
          <color indexed="64"/>
        </right>
        <top style="thin">
          <color indexed="64"/>
        </top>
        <bottom style="thin">
          <color indexed="64"/>
        </bottom>
      </border>
    </dxf>
  </rfmt>
  <rfmt sheetId="11" sqref="A210" start="0" length="0">
    <dxf>
      <font>
        <b/>
        <sz val="9"/>
        <color auto="1"/>
        <name val="Arial"/>
        <scheme val="none"/>
      </font>
      <numFmt numFmtId="0" formatCode="General"/>
      <fill>
        <patternFill patternType="none">
          <bgColor indexed="65"/>
        </patternFill>
      </fill>
    </dxf>
  </rfmt>
  <rcc rId="42830" sId="11" odxf="1" dxf="1">
    <nc r="B210" t="inlineStr">
      <is>
        <t>Cta. 240-006802-4</t>
      </is>
    </nc>
    <odxf>
      <font>
        <b val="0"/>
        <sz val="9"/>
        <name val="Arial"/>
        <scheme val="none"/>
      </font>
      <fill>
        <patternFill patternType="solid">
          <bgColor theme="0"/>
        </patternFill>
      </fill>
      <alignment horizontal="right" readingOrder="0"/>
    </odxf>
    <ndxf>
      <font>
        <b/>
        <sz val="9"/>
        <color auto="1"/>
        <name val="Arial"/>
        <scheme val="none"/>
      </font>
      <fill>
        <patternFill patternType="none">
          <bgColor indexed="65"/>
        </patternFill>
      </fill>
      <alignment horizontal="general" readingOrder="0"/>
    </ndxf>
  </rcc>
  <rfmt sheetId="11" sqref="C210" start="0" length="0">
    <dxf>
      <fill>
        <patternFill patternType="none">
          <bgColor indexed="65"/>
        </patternFill>
      </fill>
      <alignment horizontal="general" vertical="bottom" readingOrder="0"/>
    </dxf>
  </rfmt>
  <rfmt sheetId="11" sqref="D210" start="0" length="0">
    <dxf>
      <font>
        <sz val="9"/>
        <color auto="1"/>
        <name val="Arial"/>
        <scheme val="none"/>
      </font>
      <numFmt numFmtId="4" formatCode="#,##0.00"/>
      <fill>
        <patternFill patternType="none">
          <bgColor indexed="65"/>
        </patternFill>
      </fill>
    </dxf>
  </rfmt>
  <rfmt sheetId="11" sqref="E210" start="0" length="0">
    <dxf>
      <font>
        <sz val="9"/>
        <color auto="1"/>
        <name val="Arial"/>
        <scheme val="none"/>
      </font>
      <fill>
        <patternFill patternType="none">
          <bgColor indexed="65"/>
        </patternFill>
      </fill>
    </dxf>
  </rfmt>
  <rfmt sheetId="11" s="1" sqref="F210" start="0" length="0">
    <dxf>
      <font>
        <b val="0"/>
        <sz val="9"/>
        <color indexed="64"/>
        <name val="Arial"/>
        <scheme val="none"/>
      </font>
      <numFmt numFmtId="35" formatCode="_(* #,##0.00_);_(* \(#,##0.00\);_(* &quot;-&quot;??_);_(@_)"/>
      <fill>
        <patternFill patternType="none">
          <bgColor indexed="65"/>
        </patternFill>
      </fill>
      <alignment horizontal="general" readingOrder="0"/>
      <border outline="0">
        <left/>
        <right/>
        <top style="thin">
          <color indexed="64"/>
        </top>
        <bottom/>
      </border>
    </dxf>
  </rfmt>
  <rcc rId="42831" sId="11" odxf="1" dxf="1">
    <nc r="A211" t="inlineStr">
      <is>
        <t>Fecha</t>
      </is>
    </nc>
    <odxf>
      <font>
        <sz val="9"/>
        <name val="Arial"/>
        <scheme val="none"/>
      </font>
      <fill>
        <patternFill>
          <bgColor theme="0"/>
        </patternFill>
      </fill>
      <alignment horizontal="general" vertical="bottom" wrapText="0" readingOrder="0"/>
      <border outline="0">
        <bottom style="thin">
          <color indexed="64"/>
        </bottom>
      </border>
    </odxf>
    <ndxf>
      <font>
        <sz val="9"/>
        <color auto="1"/>
        <name val="Arial"/>
        <scheme val="none"/>
      </font>
      <fill>
        <patternFill>
          <bgColor indexed="41"/>
        </patternFill>
      </fill>
      <alignment horizontal="center" vertical="top" wrapText="1" readingOrder="0"/>
      <border outline="0">
        <bottom/>
      </border>
    </ndxf>
  </rcc>
  <rcc rId="42832" sId="11" odxf="1" dxf="1">
    <nc r="B211" t="inlineStr">
      <is>
        <t>Cheque</t>
      </is>
    </nc>
    <odxf>
      <font>
        <b val="0"/>
        <sz val="9"/>
        <name val="Arial"/>
        <scheme val="none"/>
      </font>
      <fill>
        <patternFill>
          <bgColor theme="0"/>
        </patternFill>
      </fill>
      <alignment horizontal="right" readingOrder="0"/>
    </odxf>
    <ndxf>
      <font>
        <b/>
        <sz val="9"/>
        <color auto="1"/>
        <name val="Arial"/>
        <scheme val="none"/>
      </font>
      <fill>
        <patternFill>
          <bgColor indexed="41"/>
        </patternFill>
      </fill>
      <alignment horizontal="center" readingOrder="0"/>
    </ndxf>
  </rcc>
  <rcc rId="42833" sId="11" odxf="1" dxf="1">
    <nc r="C211" t="inlineStr">
      <is>
        <t>CONCEPTO</t>
      </is>
    </nc>
    <odxf>
      <font>
        <sz val="9"/>
        <name val="Arial"/>
        <scheme val="none"/>
      </font>
      <fill>
        <patternFill>
          <bgColor theme="0"/>
        </patternFill>
      </fill>
      <alignment horizontal="justify" readingOrder="0"/>
      <border outline="0">
        <bottom style="thin">
          <color indexed="64"/>
        </bottom>
      </border>
    </odxf>
    <ndxf>
      <font>
        <sz val="9"/>
        <color auto="1"/>
        <name val="Arial"/>
        <scheme val="none"/>
      </font>
      <fill>
        <patternFill>
          <bgColor indexed="41"/>
        </patternFill>
      </fill>
      <alignment horizontal="center" readingOrder="0"/>
      <border outline="0">
        <bottom/>
      </border>
    </ndxf>
  </rcc>
  <rcc rId="42834" sId="11" odxf="1" dxf="1">
    <nc r="D211" t="inlineStr">
      <is>
        <t>DEBITO</t>
      </is>
    </nc>
    <odxf>
      <font>
        <b val="0"/>
        <sz val="9"/>
        <name val="Arial"/>
        <scheme val="none"/>
      </font>
      <numFmt numFmtId="0" formatCode="General"/>
      <fill>
        <patternFill>
          <bgColor theme="0"/>
        </patternFill>
      </fill>
      <alignment horizontal="general" vertical="bottom" readingOrder="0"/>
      <border outline="0">
        <bottom style="thin">
          <color indexed="64"/>
        </bottom>
      </border>
    </odxf>
    <ndxf>
      <font>
        <b/>
        <sz val="9"/>
        <color auto="1"/>
        <name val="Arial"/>
        <scheme val="none"/>
      </font>
      <numFmt numFmtId="4" formatCode="#,##0.00"/>
      <fill>
        <patternFill>
          <bgColor indexed="41"/>
        </patternFill>
      </fill>
      <alignment horizontal="center" vertical="top" readingOrder="0"/>
      <border outline="0">
        <bottom/>
      </border>
    </ndxf>
  </rcc>
  <rcc rId="42835" sId="11" odxf="1" dxf="1">
    <nc r="E211" t="inlineStr">
      <is>
        <t>CREDITO</t>
      </is>
    </nc>
    <odxf>
      <font>
        <sz val="9"/>
        <color rgb="FFFF0000"/>
        <name val="Arial"/>
        <scheme val="none"/>
      </font>
      <fill>
        <patternFill>
          <bgColor theme="0"/>
        </patternFill>
      </fill>
      <border outline="0">
        <bottom style="thin">
          <color indexed="64"/>
        </bottom>
      </border>
    </odxf>
    <ndxf>
      <font>
        <sz val="9"/>
        <color auto="1"/>
        <name val="Arial"/>
        <scheme val="none"/>
      </font>
      <fill>
        <patternFill>
          <bgColor indexed="41"/>
        </patternFill>
      </fill>
      <border outline="0">
        <bottom/>
      </border>
    </ndxf>
  </rcc>
  <rcc rId="42836" sId="11" odxf="1" dxf="1">
    <nc r="F211" t="inlineStr">
      <is>
        <t>SALDO</t>
      </is>
    </nc>
    <odxf>
      <font>
        <sz val="9"/>
        <name val="Arial"/>
        <scheme val="none"/>
      </font>
      <numFmt numFmtId="167" formatCode="_-* #,##0.00\ _p_t_a_-;\-* #,##0.00\ _p_t_a_-;_-* &quot;-&quot;??\ _p_t_a_-;_-@_-"/>
      <fill>
        <patternFill>
          <bgColor theme="0"/>
        </patternFill>
      </fill>
      <border outline="0">
        <top/>
        <bottom style="thin">
          <color indexed="64"/>
        </bottom>
      </border>
    </odxf>
    <ndxf>
      <font>
        <sz val="9"/>
        <color auto="1"/>
        <name val="Arial"/>
        <scheme val="none"/>
      </font>
      <numFmt numFmtId="35" formatCode="_(* #,##0.00_);_(* \(#,##0.00\);_(* &quot;-&quot;??_);_(@_)"/>
      <fill>
        <patternFill>
          <bgColor indexed="41"/>
        </patternFill>
      </fill>
      <border outline="0">
        <top style="thin">
          <color indexed="64"/>
        </top>
        <bottom/>
      </border>
    </ndxf>
  </rcc>
  <rfmt sheetId="11" sqref="A212" start="0" length="0">
    <dxf>
      <font>
        <b/>
        <sz val="9"/>
        <color auto="1"/>
        <name val="Arial"/>
        <scheme val="none"/>
      </font>
      <fill>
        <patternFill>
          <bgColor indexed="41"/>
        </patternFill>
      </fill>
      <alignment horizontal="center" vertical="center" readingOrder="0"/>
      <border outline="0">
        <top/>
      </border>
    </dxf>
  </rfmt>
  <rcc rId="42837" sId="11" odxf="1" dxf="1">
    <nc r="B212" t="inlineStr">
      <is>
        <t>No.</t>
      </is>
    </nc>
    <odxf>
      <font>
        <sz val="9"/>
        <name val="Arial"/>
        <scheme val="none"/>
      </font>
      <fill>
        <patternFill>
          <bgColor theme="0"/>
        </patternFill>
      </fill>
      <alignment horizontal="right" readingOrder="0"/>
      <border outline="0">
        <top style="thin">
          <color indexed="64"/>
        </top>
      </border>
    </odxf>
    <ndxf>
      <font>
        <sz val="9"/>
        <color auto="1"/>
        <name val="Arial"/>
        <scheme val="none"/>
      </font>
      <fill>
        <patternFill>
          <bgColor indexed="41"/>
        </patternFill>
      </fill>
      <alignment horizontal="center" readingOrder="0"/>
      <border outline="0">
        <top/>
      </border>
    </ndxf>
  </rcc>
  <rfmt sheetId="11" sqref="C212" start="0" length="0">
    <dxf>
      <font>
        <b/>
        <sz val="9"/>
        <color auto="1"/>
        <name val="Arial"/>
        <scheme val="none"/>
      </font>
      <fill>
        <patternFill>
          <bgColor indexed="41"/>
        </patternFill>
      </fill>
      <alignment horizontal="center" readingOrder="0"/>
      <border outline="0">
        <top/>
      </border>
    </dxf>
  </rfmt>
  <rfmt sheetId="11" sqref="D212" start="0" length="0">
    <dxf>
      <font>
        <b/>
        <sz val="9"/>
        <color auto="1"/>
        <name val="Arial"/>
        <scheme val="none"/>
      </font>
      <numFmt numFmtId="4" formatCode="#,##0.00"/>
      <fill>
        <patternFill>
          <bgColor indexed="41"/>
        </patternFill>
      </fill>
      <alignment horizontal="center" vertical="top" readingOrder="0"/>
      <border outline="0">
        <top/>
      </border>
    </dxf>
  </rfmt>
  <rfmt sheetId="11" sqref="E212" start="0" length="0">
    <dxf>
      <font>
        <b/>
        <sz val="9"/>
        <color auto="1"/>
        <name val="Arial"/>
        <scheme val="none"/>
      </font>
      <fill>
        <patternFill>
          <bgColor indexed="41"/>
        </patternFill>
      </fill>
      <border outline="0">
        <top/>
      </border>
    </dxf>
  </rfmt>
  <rfmt sheetId="11" s="1" sqref="F212" start="0" length="0">
    <dxf>
      <font>
        <b val="0"/>
        <sz val="9"/>
        <color auto="1"/>
        <name val="Arial"/>
        <scheme val="none"/>
      </font>
      <numFmt numFmtId="35" formatCode="_(* #,##0.00_);_(* \(#,##0.00\);_(* &quot;-&quot;??_);_(@_)"/>
      <fill>
        <patternFill>
          <bgColor indexed="41"/>
        </patternFill>
      </fill>
      <alignment horizontal="general" readingOrder="0"/>
      <border outline="0">
        <left/>
        <right/>
        <bottom/>
      </border>
    </dxf>
  </rfmt>
  <rfmt sheetId="11" sqref="A213" start="0" length="0">
    <dxf>
      <fill>
        <patternFill patternType="none">
          <bgColor indexed="65"/>
        </patternFill>
      </fill>
    </dxf>
  </rfmt>
  <rfmt sheetId="11" sqref="B213" start="0" length="0">
    <dxf>
      <font>
        <b val="0"/>
        <sz val="9"/>
        <color auto="1"/>
        <name val="Arial"/>
        <scheme val="none"/>
      </font>
      <numFmt numFmtId="19" formatCode="dd/mm/yy"/>
      <alignment horizontal="general" readingOrder="0"/>
    </dxf>
  </rfmt>
  <rfmt sheetId="11" sqref="C213" start="0" length="0">
    <dxf>
      <font>
        <b/>
        <sz val="9"/>
        <color auto="1"/>
        <name val="Arial"/>
        <scheme val="none"/>
      </font>
    </dxf>
  </rfmt>
  <rfmt sheetId="11" sqref="D213" start="0" length="0">
    <dxf>
      <border outline="0">
        <bottom/>
      </border>
    </dxf>
  </rfmt>
  <rfmt sheetId="11" sqref="E213" start="0" length="0">
    <dxf>
      <font>
        <b/>
        <sz val="9"/>
        <color auto="1"/>
        <name val="Arial"/>
        <scheme val="none"/>
      </font>
    </dxf>
  </rfmt>
  <rfmt sheetId="11" sqref="F213" start="0" length="0">
    <dxf>
      <fill>
        <patternFill patternType="none">
          <bgColor indexed="65"/>
        </patternFill>
      </fill>
      <border outline="0">
        <top style="thin">
          <color indexed="64"/>
        </top>
      </border>
    </dxf>
  </rfmt>
  <rrc rId="42838" sId="11" ref="A210:XFD210" action="insertRow"/>
  <rcc rId="42839" sId="11">
    <nc r="A211" t="inlineStr">
      <is>
        <t>JUNIO 2017</t>
      </is>
    </nc>
  </rcc>
  <rcc rId="42840" sId="11" numFmtId="19">
    <nc r="A214">
      <v>42888</v>
    </nc>
  </rcc>
  <rcc rId="42841" sId="11">
    <nc r="C214" t="inlineStr">
      <is>
        <t>Balance inicial al 01 de Junio  2017</t>
      </is>
    </nc>
  </rcc>
  <rfmt sheetId="11" sqref="A209:F209" start="0" length="0">
    <dxf>
      <border>
        <bottom style="thin">
          <color indexed="64"/>
        </bottom>
      </border>
    </dxf>
  </rfmt>
  <rfmt sheetId="11" sqref="A209:F209">
    <dxf>
      <border>
        <top style="thin">
          <color indexed="64"/>
        </top>
        <bottom style="thin">
          <color indexed="64"/>
        </bottom>
        <horizontal style="thin">
          <color indexed="64"/>
        </horizontal>
      </border>
    </dxf>
  </rfmt>
  <rcc rId="42842" sId="11" numFmtId="34">
    <nc r="F214">
      <v>1774577.5</v>
    </nc>
  </rcc>
  <rfmt sheetId="11" sqref="F210" start="0" length="0">
    <dxf>
      <border>
        <right style="thin">
          <color indexed="64"/>
        </right>
      </border>
    </dxf>
  </rfmt>
  <rfmt sheetId="11" sqref="A210:F210">
    <dxf>
      <border>
        <top style="thin">
          <color indexed="64"/>
        </top>
        <bottom style="thin">
          <color indexed="64"/>
        </bottom>
        <horizontal style="thin">
          <color indexed="64"/>
        </horizontal>
      </border>
    </dxf>
  </rfmt>
  <rrc rId="42843" sId="11" ref="A210:XFD210" action="insertRow"/>
  <rfmt sheetId="11" sqref="C216" start="0" length="0">
    <dxf>
      <fill>
        <patternFill patternType="none">
          <bgColor indexed="65"/>
        </patternFill>
      </fill>
      <alignment horizontal="general" wrapText="1" readingOrder="0"/>
    </dxf>
  </rfmt>
  <rcc rId="42844" sId="11">
    <nc r="C216" t="inlineStr">
      <is>
        <r>
          <rPr>
            <b/>
            <sz val="9"/>
            <color indexed="64"/>
            <rFont val="Arial"/>
            <family val="2"/>
          </rPr>
          <t>ERIDANIA DEL VILLAR DE LOS SANTOS</t>
        </r>
        <r>
          <rPr>
            <sz val="9"/>
            <color indexed="64"/>
            <rFont val="Arial"/>
            <family val="2"/>
          </rPr>
          <t>.Compensación por gastos de alimentación a personal administrativo de la institución, correspondiente junio/17</t>
        </r>
      </is>
    </nc>
  </rcc>
  <rcc rId="42845" sId="11" numFmtId="19">
    <nc r="A216">
      <v>42891</v>
    </nc>
  </rcc>
  <rcc rId="42846" sId="11" numFmtId="34">
    <nc r="E216">
      <v>5000</v>
    </nc>
  </rcc>
  <rfmt sheetId="11" sqref="F216" start="0" length="0">
    <dxf>
      <fill>
        <patternFill patternType="none">
          <bgColor indexed="65"/>
        </patternFill>
      </fill>
      <border outline="0">
        <top style="thin">
          <color indexed="64"/>
        </top>
      </border>
    </dxf>
  </rfmt>
  <rfmt sheetId="11" sqref="F217" start="0" length="0">
    <dxf>
      <fill>
        <patternFill patternType="none">
          <bgColor indexed="65"/>
        </patternFill>
      </fill>
      <border outline="0">
        <top style="thin">
          <color indexed="64"/>
        </top>
      </border>
    </dxf>
  </rfmt>
  <rfmt sheetId="11" sqref="F218" start="0" length="0">
    <dxf>
      <fill>
        <patternFill patternType="none">
          <bgColor indexed="65"/>
        </patternFill>
      </fill>
      <border outline="0">
        <top style="thin">
          <color indexed="64"/>
        </top>
      </border>
    </dxf>
  </rfmt>
  <rcc rId="42847" sId="11" numFmtId="34">
    <nc r="F216">
      <f>F215+D216-E216</f>
    </nc>
  </rcc>
  <rcc rId="42848" sId="11" numFmtId="34">
    <nc r="F217">
      <f>F216+D217-E217</f>
    </nc>
  </rcc>
  <rcc rId="42849" sId="11" numFmtId="34">
    <nc r="F218">
      <f>F217+D218-E218</f>
    </nc>
  </rcc>
  <rcc rId="42850" sId="11" odxf="1" dxf="1">
    <nc r="F219">
      <f>F218+D219-E219</f>
    </nc>
    <odxf>
      <fill>
        <patternFill patternType="solid">
          <bgColor theme="0"/>
        </patternFill>
      </fill>
      <border outline="0">
        <top/>
      </border>
    </odxf>
    <ndxf>
      <fill>
        <patternFill patternType="none">
          <bgColor indexed="65"/>
        </patternFill>
      </fill>
      <border outline="0">
        <top style="thin">
          <color indexed="64"/>
        </top>
      </border>
    </ndxf>
  </rcc>
  <rcv guid="{5EBE4193-7345-4348-8FA0-5B4E92B2210A}" action="delete"/>
  <rcv guid="{5EBE4193-7345-4348-8FA0-5B4E92B2210A}" action="add"/>
</revisions>
</file>

<file path=xl/revisions/revisionLog118221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83.xml><?xml version="1.0" encoding="utf-8"?>
<revisions xmlns="http://schemas.openxmlformats.org/spreadsheetml/2006/main" xmlns:r="http://schemas.openxmlformats.org/officeDocument/2006/relationships">
  <rfmt sheetId="11" sqref="C105" start="0" length="0">
    <dxf>
      <font>
        <b val="0"/>
        <sz val="12"/>
        <color indexed="64"/>
        <name val="Verdana"/>
        <scheme val="none"/>
      </font>
      <alignment horizontal="general" vertical="bottom" readingOrder="0"/>
      <border outline="0">
        <left/>
        <right/>
        <top/>
        <bottom/>
      </border>
    </dxf>
  </rfmt>
  <rfmt sheetId="11" sqref="C105" start="0" length="0">
    <dxf>
      <font>
        <b/>
        <i/>
        <sz val="14"/>
        <color indexed="64"/>
        <name val="Times New Roman"/>
        <scheme val="none"/>
      </font>
    </dxf>
  </rfmt>
  <rfmt sheetId="11" xfDxf="1" sqref="C105" start="0" length="0">
    <dxf>
      <font>
        <b/>
        <i/>
        <sz val="14"/>
        <name val="Times New Roman"/>
        <scheme val="none"/>
      </font>
    </dxf>
  </rfmt>
  <rfmt sheetId="11" sqref="C105" start="0" length="2147483647">
    <dxf>
      <font>
        <sz val="9"/>
      </font>
    </dxf>
  </rfmt>
  <rfmt sheetId="11" sqref="C105" start="0" length="2147483647">
    <dxf>
      <font>
        <name val="Arial"/>
        <scheme val="none"/>
      </font>
    </dxf>
  </rfmt>
  <rfmt sheetId="11" sqref="C105" start="0" length="2147483647">
    <dxf>
      <font>
        <i val="0"/>
      </font>
    </dxf>
  </rfmt>
  <rfmt sheetId="11" sqref="C105">
    <dxf>
      <alignment wrapText="1" readingOrder="0"/>
    </dxf>
  </rfmt>
  <rfmt sheetId="11" sqref="C105" start="0" length="0">
    <dxf>
      <border>
        <left style="thin">
          <color indexed="64"/>
        </left>
        <right style="thin">
          <color indexed="64"/>
        </right>
        <top style="thin">
          <color indexed="64"/>
        </top>
        <bottom style="thin">
          <color indexed="64"/>
        </bottom>
      </border>
    </dxf>
  </rfmt>
  <rcc rId="42172" sId="11" numFmtId="34">
    <nc r="E105">
      <v>28500</v>
    </nc>
  </rcc>
  <rcc rId="42173" sId="11" odxf="1" dxf="1">
    <nc r="F105">
      <f>F104+D105-E105</f>
    </nc>
    <odxf>
      <fill>
        <patternFill patternType="solid">
          <bgColor theme="0"/>
        </patternFill>
      </fill>
      <alignment wrapText="1" readingOrder="0"/>
      <border outline="0">
        <top/>
      </border>
    </odxf>
    <ndxf>
      <fill>
        <patternFill patternType="none">
          <bgColor indexed="65"/>
        </patternFill>
      </fill>
      <alignment wrapText="0" readingOrder="0"/>
      <border outline="0">
        <top style="thin">
          <color indexed="64"/>
        </top>
      </border>
    </ndxf>
  </rcc>
  <rfmt sheetId="11" sqref="E105" start="0" length="2147483647">
    <dxf>
      <font>
        <color theme="1"/>
      </font>
    </dxf>
  </rfmt>
  <rfmt sheetId="11" sqref="E105" start="0" length="2147483647">
    <dxf>
      <font>
        <b val="0"/>
      </font>
    </dxf>
  </rfmt>
  <rcc rId="42174" sId="11" numFmtId="19">
    <nc r="A105">
      <v>42810</v>
    </nc>
  </rcc>
  <rcc rId="42175" sId="11">
    <nc r="B105">
      <v>14649</v>
    </nc>
  </rcc>
  <rcc rId="42176" sId="11">
    <nc r="B106">
      <v>14650</v>
    </nc>
  </rcc>
  <rcc rId="42177" sId="11" numFmtId="19">
    <nc r="A106">
      <v>42810</v>
    </nc>
  </rcc>
  <rfmt sheetId="11" sqref="C106" start="0" length="0">
    <dxf>
      <font>
        <sz val="12"/>
        <color indexed="64"/>
        <name val="Verdana"/>
        <scheme val="none"/>
      </font>
      <alignment horizontal="general" vertical="bottom" readingOrder="0"/>
    </dxf>
  </rfmt>
  <rfmt sheetId="11" sqref="C106" start="0" length="0">
    <dxf>
      <font>
        <b/>
        <i/>
        <sz val="14"/>
        <color indexed="64"/>
        <name val="Times New Roman"/>
        <scheme val="none"/>
      </font>
    </dxf>
  </rfmt>
  <rfmt sheetId="11" xfDxf="1" sqref="C106" start="0" length="0">
    <dxf>
      <font>
        <b/>
        <i/>
        <sz val="14"/>
        <name val="Times New Roman"/>
        <scheme val="none"/>
      </font>
    </dxf>
  </rfmt>
  <rfmt sheetId="11" sqref="C106" start="0" length="2147483647">
    <dxf>
      <font>
        <sz val="9"/>
      </font>
    </dxf>
  </rfmt>
  <rfmt sheetId="11" sqref="C106" start="0" length="2147483647">
    <dxf>
      <font>
        <name val="Arial"/>
        <scheme val="none"/>
      </font>
    </dxf>
  </rfmt>
  <rfmt sheetId="11" sqref="C106">
    <dxf>
      <alignment wrapText="1" readingOrder="0"/>
    </dxf>
  </rfmt>
  <rfmt sheetId="11" sqref="C106" start="0" length="2147483647">
    <dxf>
      <font>
        <i val="0"/>
      </font>
    </dxf>
  </rfmt>
  <rcc rId="42178" sId="11">
    <nc r="C106" t="inlineStr">
      <is>
        <r>
          <t>JOSE DE LOS ANGELES CEPEDA UREÑA, Enc</t>
        </r>
        <r>
          <rPr>
            <sz val="9"/>
            <color indexed="64"/>
            <rFont val="Arial"/>
            <family val="2"/>
          </rPr>
          <t xml:space="preserve">.  </t>
        </r>
        <r>
          <rPr>
            <b/>
            <sz val="9"/>
            <color indexed="64"/>
            <rFont val="Arial"/>
            <family val="2"/>
          </rPr>
          <t xml:space="preserve">Depto. Acceso a las Ciencias Modernas, </t>
        </r>
        <r>
          <rPr>
            <sz val="9"/>
            <color indexed="64"/>
            <rFont val="Arial"/>
            <family val="2"/>
          </rPr>
          <t xml:space="preserve">para cubrir apoyo logístico para gastos de almuerzo y refrigerio en la realización del Curso sobre </t>
        </r>
        <r>
          <rPr>
            <b/>
            <sz val="9"/>
            <color indexed="64"/>
            <rFont val="Arial"/>
            <family val="2"/>
          </rPr>
          <t>“Actualización sobre el Cultivo de Arroz”</t>
        </r>
        <r>
          <rPr>
            <sz val="9"/>
            <color indexed="64"/>
            <rFont val="Arial"/>
            <family val="2"/>
          </rPr>
          <t xml:space="preserve"> para técnicos y agricultores, a realizarse en  fecha 31 de marzo/17, en el Hotel Restaurant Don Camaron, en la Provincia María Trinidad Sánchez, Nagua</t>
        </r>
      </is>
    </nc>
  </rcc>
  <rcc rId="42179" sId="11">
    <nc r="C105" t="inlineStr">
      <is>
        <r>
          <t xml:space="preserve">EYMI YUDESKY DE JESUS ABREU, </t>
        </r>
        <r>
          <rPr>
            <sz val="9"/>
            <color indexed="64"/>
            <rFont val="Arial"/>
            <family val="2"/>
          </rPr>
          <t>Transferida temporalmente como Técnico del Depto. de Capacitación y Difusión de Tecnologías de la institución,</t>
        </r>
        <r>
          <rPr>
            <b/>
            <sz val="9"/>
            <color indexed="64"/>
            <rFont val="Arial"/>
            <family val="2"/>
          </rPr>
          <t xml:space="preserve"> </t>
        </r>
        <r>
          <rPr>
            <sz val="9"/>
            <color indexed="64"/>
            <rFont val="Arial"/>
            <family val="2"/>
          </rPr>
          <t>como apoyo logístico</t>
        </r>
        <r>
          <rPr>
            <b/>
            <sz val="9"/>
            <color indexed="64"/>
            <rFont val="Arial"/>
            <family val="2"/>
          </rPr>
          <t xml:space="preserve"> </t>
        </r>
        <r>
          <rPr>
            <sz val="9"/>
            <color indexed="64"/>
            <rFont val="Arial"/>
            <family val="2"/>
          </rPr>
          <t>para cubrir el 50% de los gastos de almuerzo en el curso</t>
        </r>
        <r>
          <rPr>
            <b/>
            <sz val="9"/>
            <color indexed="64"/>
            <rFont val="Arial"/>
            <family val="2"/>
          </rPr>
          <t xml:space="preserve"> “Agricultura Orgánica”</t>
        </r>
        <r>
          <rPr>
            <sz val="9"/>
            <color indexed="64"/>
            <rFont val="Arial"/>
            <family val="2"/>
          </rPr>
          <t>, el cual será realizado en Neyba y Tamayo, Provincia de Bahouco, desde el 31 de marzo al 01 de abril y 08 y 09 de abril/17, a realizarse en la Junta Regantes</t>
        </r>
      </is>
    </nc>
  </rcc>
  <rcv guid="{A4F024A0-B144-4722-804A-716CE18877E5}" action="delete"/>
  <rcv guid="{A4F024A0-B144-4722-804A-716CE18877E5}" action="add"/>
</revisions>
</file>

<file path=xl/revisions/revisionLog11831.xml><?xml version="1.0" encoding="utf-8"?>
<revisions xmlns="http://schemas.openxmlformats.org/spreadsheetml/2006/main" xmlns:r="http://schemas.openxmlformats.org/officeDocument/2006/relationships">
  <rfmt sheetId="11" sqref="C104" start="0" length="0">
    <dxf>
      <font>
        <b val="0"/>
        <sz val="12"/>
        <color indexed="64"/>
        <name val="Verdana"/>
        <scheme val="none"/>
      </font>
      <fill>
        <patternFill patternType="none">
          <bgColor indexed="65"/>
        </patternFill>
      </fill>
      <alignment horizontal="general" vertical="bottom" wrapText="0" readingOrder="0"/>
      <border outline="0">
        <left/>
        <right/>
        <top/>
        <bottom/>
      </border>
    </dxf>
  </rfmt>
  <rfmt sheetId="11" sqref="C105" start="0" length="0">
    <dxf>
      <font>
        <b val="0"/>
        <sz val="12"/>
        <color indexed="64"/>
        <name val="Verdana"/>
        <scheme val="none"/>
      </font>
      <fill>
        <patternFill patternType="none">
          <bgColor indexed="65"/>
        </patternFill>
      </fill>
      <alignment vertical="bottom" wrapText="0" readingOrder="0"/>
      <border outline="0">
        <left/>
        <right/>
        <top/>
        <bottom/>
      </border>
    </dxf>
  </rfmt>
  <rfmt sheetId="11" sqref="C106" start="0" length="0">
    <dxf>
      <font>
        <b val="0"/>
        <sz val="12"/>
        <color indexed="64"/>
        <name val="Verdana"/>
        <scheme val="none"/>
      </font>
      <fill>
        <patternFill patternType="none">
          <bgColor indexed="65"/>
        </patternFill>
      </fill>
      <alignment vertical="bottom" wrapText="0" readingOrder="0"/>
      <border outline="0">
        <left/>
        <right/>
        <top/>
        <bottom/>
      </border>
    </dxf>
  </rfmt>
  <rfmt sheetId="11" sqref="C106" start="0" length="0">
    <dxf>
      <font>
        <b/>
        <i/>
        <sz val="12"/>
        <color indexed="64"/>
        <name val="Times New Roman"/>
        <scheme val="none"/>
      </font>
    </dxf>
  </rfmt>
  <rfmt sheetId="11" xfDxf="1" sqref="C104" start="0" length="0">
    <dxf>
      <font>
        <b/>
        <i/>
        <sz val="14"/>
        <name val="Times New Roman"/>
        <scheme val="none"/>
      </font>
      <alignment horizontal="justify" readingOrder="0"/>
    </dxf>
  </rfmt>
  <rfmt sheetId="11" xfDxf="1" sqref="C105" start="0" length="0">
    <dxf>
      <font>
        <b/>
        <i/>
        <sz val="14"/>
        <name val="Times New Roman"/>
        <scheme val="none"/>
      </font>
      <alignment horizontal="justify" readingOrder="0"/>
    </dxf>
  </rfmt>
  <rfmt sheetId="11" xfDxf="1" sqref="C106" start="0" length="0">
    <dxf>
      <font>
        <b/>
        <i/>
        <name val="Times New Roman"/>
        <scheme val="none"/>
      </font>
      <alignment horizontal="justify" readingOrder="0"/>
    </dxf>
  </rfmt>
  <rfmt sheetId="11" sqref="C104:C106" start="0" length="2147483647">
    <dxf>
      <font>
        <sz val="9"/>
      </font>
    </dxf>
  </rfmt>
  <rfmt sheetId="11" sqref="C104:C106" start="0" length="2147483647">
    <dxf>
      <font>
        <name val="Arial"/>
        <scheme val="none"/>
      </font>
    </dxf>
  </rfmt>
  <rfmt sheetId="11" sqref="C104:C106" start="0" length="2147483647">
    <dxf>
      <font>
        <u/>
      </font>
    </dxf>
  </rfmt>
  <rfmt sheetId="11" sqref="C104:C106" start="0" length="2147483647">
    <dxf>
      <font>
        <i val="0"/>
      </font>
    </dxf>
  </rfmt>
  <rfmt sheetId="11" sqref="C104:C106" start="0" length="2147483647">
    <dxf>
      <font>
        <u val="none"/>
      </font>
    </dxf>
  </rfmt>
  <rfmt sheetId="11" sqref="C106" start="0" length="0">
    <dxf>
      <font>
        <b val="0"/>
        <sz val="9"/>
        <name val="Arial"/>
        <scheme val="none"/>
      </font>
    </dxf>
  </rfmt>
  <rcc rId="42167" sId="11">
    <nc r="C104" t="inlineStr">
      <is>
        <r>
          <t>ANAFRANC  DE LOS SANTOS ARIAS</t>
        </r>
        <r>
          <rPr>
            <sz val="9"/>
            <color indexed="64"/>
            <rFont val="Arial"/>
            <family val="2"/>
          </rPr>
          <t xml:space="preserve"> ,Reposición de fondo de caja chica, del comprobante #6864 al #6896, en fecha del 17 de febrero hasta el 10 de marzo del 2017, según relación de gastos y facturas anexas</t>
        </r>
      </is>
    </nc>
  </rcc>
  <rfmt sheetId="11" sqref="C104" start="0" length="0">
    <dxf>
      <border>
        <left style="thin">
          <color indexed="64"/>
        </left>
        <right style="thin">
          <color indexed="64"/>
        </right>
        <top style="thin">
          <color indexed="64"/>
        </top>
        <bottom style="thin">
          <color indexed="64"/>
        </bottom>
      </border>
    </dxf>
  </rfmt>
  <rfmt sheetId="11" sqref="C104">
    <dxf>
      <border>
        <left style="thin">
          <color indexed="64"/>
        </left>
        <right style="thin">
          <color indexed="64"/>
        </right>
        <top style="thin">
          <color indexed="64"/>
        </top>
        <bottom style="thin">
          <color indexed="64"/>
        </bottom>
        <vertical style="thin">
          <color indexed="64"/>
        </vertical>
        <horizontal style="thin">
          <color indexed="64"/>
        </horizontal>
      </border>
    </dxf>
  </rfmt>
  <rcc rId="42168" sId="11" numFmtId="34">
    <nc r="E104">
      <v>16357.18</v>
    </nc>
  </rcc>
  <rcc rId="42169" sId="11" odxf="1" dxf="1">
    <nc r="F104">
      <f>F103+D104-E104</f>
    </nc>
    <odxf>
      <fill>
        <patternFill patternType="solid">
          <bgColor theme="0"/>
        </patternFill>
      </fill>
      <alignment wrapText="1" readingOrder="0"/>
      <border outline="0">
        <top/>
      </border>
    </odxf>
    <ndxf>
      <fill>
        <patternFill patternType="none">
          <bgColor indexed="65"/>
        </patternFill>
      </fill>
      <alignment wrapText="0" readingOrder="0"/>
      <border outline="0">
        <top style="thin">
          <color indexed="64"/>
        </top>
      </border>
    </ndxf>
  </rcc>
  <rfmt sheetId="11" sqref="C105" start="0" length="0">
    <dxf>
      <border>
        <left style="thin">
          <color indexed="64"/>
        </left>
        <right style="thin">
          <color indexed="64"/>
        </right>
        <top style="thin">
          <color indexed="64"/>
        </top>
        <bottom style="thin">
          <color indexed="64"/>
        </bottom>
      </border>
    </dxf>
  </rfmt>
  <rfmt sheetId="11" sqref="C105">
    <dxf>
      <border>
        <left style="thin">
          <color indexed="64"/>
        </left>
        <right style="thin">
          <color indexed="64"/>
        </right>
        <top style="thin">
          <color indexed="64"/>
        </top>
        <bottom style="thin">
          <color indexed="64"/>
        </bottom>
        <vertical style="thin">
          <color indexed="64"/>
        </vertical>
        <horizontal style="thin">
          <color indexed="64"/>
        </horizontal>
      </border>
    </dxf>
  </rfmt>
  <rcc rId="42170" sId="11" numFmtId="19">
    <nc r="A104">
      <v>42809</v>
    </nc>
  </rcc>
  <rcc rId="42171" sId="11">
    <nc r="B104">
      <v>14648</v>
    </nc>
  </rcc>
  <rcv guid="{A4F024A0-B144-4722-804A-716CE18877E5}" action="delete"/>
  <rcv guid="{A4F024A0-B144-4722-804A-716CE18877E5}" action="add"/>
</revisions>
</file>

<file path=xl/revisions/revisionLog1183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831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84.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841.xml><?xml version="1.0" encoding="utf-8"?>
<revisions xmlns="http://schemas.openxmlformats.org/spreadsheetml/2006/main" xmlns:r="http://schemas.openxmlformats.org/officeDocument/2006/relationships">
  <rfmt sheetId="11" sqref="C99" start="0" length="0">
    <dxf>
      <font>
        <b val="0"/>
        <sz val="12"/>
        <color indexed="64"/>
        <name val="Verdana"/>
        <scheme val="none"/>
      </font>
      <fill>
        <patternFill patternType="none">
          <bgColor indexed="65"/>
        </patternFill>
      </fill>
      <alignment vertical="bottom" wrapText="0" readingOrder="0"/>
      <border outline="0">
        <left/>
        <right/>
        <top/>
        <bottom/>
      </border>
    </dxf>
  </rfmt>
  <rfmt sheetId="11" sqref="C99" start="0" length="0">
    <dxf>
      <font>
        <b/>
        <i/>
        <sz val="14"/>
        <color indexed="64"/>
        <name val="Times New Roman"/>
        <scheme val="none"/>
      </font>
    </dxf>
  </rfmt>
  <rcc rId="42138" sId="11" xfDxf="1" dxf="1">
    <nc r="C99" t="inlineStr">
      <is>
        <r>
          <t xml:space="preserve">TESORERIA DE LA SEGURIDAD SOCIAL </t>
        </r>
        <r>
          <rPr>
            <i/>
            <sz val="14"/>
            <color indexed="64"/>
            <rFont val="Times New Roman"/>
            <family val="1"/>
          </rPr>
          <t>pago recargo e intereses retenciones  Contribución del CONIAF del Seguro de Pensiones, Seguro Familiar de Salud y Riesgo Laboral de la empleada Angela Mariel Santos Lithgow quien  presta servicios como Enc. Depto.de RRHH, en periodo probatorio, correspondiente al mes de febrero/17</t>
        </r>
      </is>
    </nc>
    <ndxf>
      <font>
        <b/>
        <i/>
        <sz val="14"/>
        <name val="Times New Roman"/>
        <scheme val="none"/>
      </font>
    </ndxf>
  </rcc>
  <rfmt sheetId="11" sqref="C99">
    <dxf>
      <alignment wrapText="1" readingOrder="0"/>
    </dxf>
  </rfmt>
  <rfmt sheetId="11" sqref="C99" start="0" length="2147483647">
    <dxf>
      <font>
        <sz val="9"/>
      </font>
    </dxf>
  </rfmt>
  <rfmt sheetId="11" sqref="C99" start="0" length="2147483647">
    <dxf>
      <font>
        <name val="Arial"/>
        <scheme val="none"/>
      </font>
    </dxf>
  </rfmt>
  <rfmt sheetId="11" sqref="C99" start="0" length="2147483647">
    <dxf>
      <font>
        <i val="0"/>
      </font>
    </dxf>
  </rfmt>
  <rcc rId="42139" sId="11" numFmtId="34">
    <nc r="E99">
      <v>1196.3399999999999</v>
    </nc>
  </rcc>
  <rcc rId="42140" sId="11" odxf="1" dxf="1">
    <nc r="F99">
      <f>F98+D99-E99</f>
    </nc>
    <odxf>
      <fill>
        <patternFill patternType="solid">
          <bgColor theme="0"/>
        </patternFill>
      </fill>
      <alignment wrapText="1" readingOrder="0"/>
      <border outline="0">
        <top/>
      </border>
    </odxf>
    <ndxf>
      <fill>
        <patternFill patternType="none">
          <bgColor indexed="65"/>
        </patternFill>
      </fill>
      <alignment wrapText="0" readingOrder="0"/>
      <border outline="0">
        <top style="thin">
          <color indexed="64"/>
        </top>
      </border>
    </ndxf>
  </rcc>
  <rfmt sheetId="11" sqref="E99" start="0" length="2147483647">
    <dxf>
      <font>
        <color theme="1"/>
      </font>
    </dxf>
  </rfmt>
  <rfmt sheetId="11" sqref="E99" start="0" length="2147483647">
    <dxf>
      <font>
        <b val="0"/>
      </font>
    </dxf>
  </rfmt>
  <rcc rId="42141" sId="11">
    <nc r="B99">
      <v>14643</v>
    </nc>
  </rcc>
  <rcc rId="42142" sId="11" numFmtId="19">
    <nc r="A99">
      <v>42803</v>
    </nc>
  </rcc>
  <rcv guid="{A4F024A0-B144-4722-804A-716CE18877E5}" action="delete"/>
  <rcv guid="{A4F024A0-B144-4722-804A-716CE18877E5}" action="add"/>
</revisions>
</file>

<file path=xl/revisions/revisionLog118411.xml><?xml version="1.0" encoding="utf-8"?>
<revisions xmlns="http://schemas.openxmlformats.org/spreadsheetml/2006/main" xmlns:r="http://schemas.openxmlformats.org/officeDocument/2006/relationships">
  <rfmt sheetId="11" sqref="C93" start="0" length="0">
    <dxf>
      <font>
        <b/>
        <i/>
        <sz val="14"/>
        <color indexed="64"/>
        <name val="Times New Roman"/>
        <scheme val="none"/>
      </font>
    </dxf>
  </rfmt>
  <rfmt sheetId="11" xfDxf="1" sqref="C93" start="0" length="0">
    <dxf>
      <font>
        <b/>
        <i/>
        <sz val="14"/>
        <name val="Times New Roman"/>
        <scheme val="none"/>
      </font>
      <alignment horizontal="justify" readingOrder="0"/>
    </dxf>
  </rfmt>
  <rfmt sheetId="11" sqref="C93" start="0" length="2147483647">
    <dxf>
      <font>
        <sz val="10"/>
      </font>
    </dxf>
  </rfmt>
  <rfmt sheetId="11" sqref="C93" start="0" length="2147483647">
    <dxf>
      <font>
        <i val="0"/>
      </font>
    </dxf>
  </rfmt>
  <rfmt sheetId="11" sqref="C93" start="0" length="2147483647">
    <dxf>
      <font>
        <b val="0"/>
      </font>
    </dxf>
  </rfmt>
  <rfmt sheetId="11" sqref="C93" start="0" length="2147483647">
    <dxf>
      <font>
        <b/>
      </font>
    </dxf>
  </rfmt>
  <rfmt sheetId="11" sqref="C93" start="0" length="2147483647">
    <dxf>
      <font>
        <name val="Arial"/>
        <scheme val="none"/>
      </font>
    </dxf>
  </rfmt>
  <rfmt sheetId="11" sqref="C93" start="0" length="2147483647">
    <dxf>
      <font>
        <b val="0"/>
      </font>
    </dxf>
  </rfmt>
  <rcc rId="42104" sId="11">
    <nc r="C93" t="inlineStr">
      <is>
        <r>
          <rPr>
            <b/>
            <sz val="10"/>
            <color indexed="64"/>
            <rFont val="Arial"/>
            <family val="2"/>
          </rPr>
          <t>ALEJANDRO GOMEZ MEJIA</t>
        </r>
        <r>
          <rPr>
            <sz val="10"/>
            <color indexed="64"/>
            <rFont val="Arial"/>
            <family val="2"/>
          </rPr>
          <t>, Cedula de Identidad No.001-0007066-3, Enc. Dpto. Planificación y Desarrollo, para ser utilizado en el evento titulado “Presente y Futuro del Sector Agropecuario Dominicano”, el cual será realizado el 09 de marzo del 2017, en la facultado de Economia de la UASD, según solicitud y documentación anexa. Cheque sujeto a liquidación con documentación en originales.</t>
        </r>
      </is>
    </nc>
  </rcc>
  <rcc rId="42105" sId="11" numFmtId="19">
    <nc r="A93">
      <v>42802</v>
    </nc>
  </rcc>
  <rcc rId="42106" sId="11" numFmtId="34">
    <nc r="E93">
      <v>3000</v>
    </nc>
  </rcc>
  <rcc rId="42107" sId="11">
    <nc r="B93">
      <v>14638</v>
    </nc>
  </rcc>
  <rcv guid="{5EBE4193-7345-4348-8FA0-5B4E92B2210A}" action="delete"/>
  <rcv guid="{5EBE4193-7345-4348-8FA0-5B4E92B2210A}" action="add"/>
</revisions>
</file>

<file path=xl/revisions/revisionLog1185.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85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86.xml><?xml version="1.0" encoding="utf-8"?>
<revisions xmlns="http://schemas.openxmlformats.org/spreadsheetml/2006/main" xmlns:r="http://schemas.openxmlformats.org/officeDocument/2006/relationships">
  <rcc rId="42185" sId="11" numFmtId="34">
    <nc r="E107">
      <v>8675.01</v>
    </nc>
  </rcc>
  <rcc rId="42186" sId="11" odxf="1" dxf="1">
    <nc r="F107">
      <f>F106+D107-E107</f>
    </nc>
    <odxf>
      <fill>
        <patternFill patternType="solid">
          <bgColor theme="0"/>
        </patternFill>
      </fill>
      <alignment wrapText="1" readingOrder="0"/>
      <border outline="0">
        <top/>
      </border>
    </odxf>
    <ndxf>
      <fill>
        <patternFill patternType="none">
          <bgColor indexed="65"/>
        </patternFill>
      </fill>
      <alignment wrapText="0" readingOrder="0"/>
      <border outline="0">
        <top style="thin">
          <color indexed="64"/>
        </top>
      </border>
    </ndxf>
  </rcc>
  <rcc rId="42187" sId="11" odxf="1" dxf="1">
    <nc r="F108">
      <f>F107+D108-E108</f>
    </nc>
    <odxf>
      <fill>
        <patternFill patternType="solid">
          <bgColor theme="0"/>
        </patternFill>
      </fill>
      <alignment wrapText="1" readingOrder="0"/>
      <border outline="0">
        <top/>
      </border>
    </odxf>
    <ndxf>
      <fill>
        <patternFill patternType="none">
          <bgColor indexed="65"/>
        </patternFill>
      </fill>
      <alignment wrapText="0" readingOrder="0"/>
      <border outline="0">
        <top style="thin">
          <color indexed="64"/>
        </top>
      </border>
    </ndxf>
  </rcc>
  <rfmt sheetId="11" sqref="C106" start="0" length="2147483647">
    <dxf>
      <font>
        <sz val="10"/>
      </font>
    </dxf>
  </rfmt>
  <rcv guid="{5EBE4193-7345-4348-8FA0-5B4E92B2210A}" action="delete"/>
  <rcv guid="{5EBE4193-7345-4348-8FA0-5B4E92B2210A}" action="add"/>
</revisions>
</file>

<file path=xl/revisions/revisionLog1187.xml><?xml version="1.0" encoding="utf-8"?>
<revisions xmlns="http://schemas.openxmlformats.org/spreadsheetml/2006/main" xmlns:r="http://schemas.openxmlformats.org/officeDocument/2006/relationships">
  <rcc rId="42810" sId="11" numFmtId="34">
    <oc r="E201">
      <v>16520</v>
    </oc>
    <nc r="E201">
      <v>12600</v>
    </nc>
  </rcc>
  <rcc rId="42811" sId="11" numFmtId="34">
    <oc r="E200">
      <v>25600</v>
    </oc>
    <nc r="E200">
      <v>23040</v>
    </nc>
  </rcc>
  <rcv guid="{A4F024A0-B144-4722-804A-716CE18877E5}" action="delete"/>
  <rcv guid="{A4F024A0-B144-4722-804A-716CE18877E5}" action="add"/>
</revisions>
</file>

<file path=xl/revisions/revisionLog11871.xml><?xml version="1.0" encoding="utf-8"?>
<revisions xmlns="http://schemas.openxmlformats.org/spreadsheetml/2006/main" xmlns:r="http://schemas.openxmlformats.org/officeDocument/2006/relationships">
  <rcc rId="42753" sId="11" numFmtId="19">
    <nc r="A199">
      <v>42877</v>
    </nc>
  </rcc>
  <rcv guid="{5EBE4193-7345-4348-8FA0-5B4E92B2210A}" action="delete"/>
  <rcv guid="{5EBE4193-7345-4348-8FA0-5B4E92B2210A}" action="add"/>
</revisions>
</file>

<file path=xl/revisions/revisionLog118711.xml><?xml version="1.0" encoding="utf-8"?>
<revisions xmlns="http://schemas.openxmlformats.org/spreadsheetml/2006/main" xmlns:r="http://schemas.openxmlformats.org/officeDocument/2006/relationships">
  <rfmt sheetId="11" sqref="A1:F230" start="0" length="2147483647">
    <dxf>
      <font>
        <sz val="9"/>
      </font>
    </dxf>
  </rfmt>
  <rfmt sheetId="11" sqref="A1:F230" start="0" length="2147483647">
    <dxf>
      <font>
        <name val="Arial"/>
        <scheme val="none"/>
      </font>
    </dxf>
  </rfmt>
  <rcv guid="{A4F024A0-B144-4722-804A-716CE18877E5}" action="delete"/>
  <rcv guid="{A4F024A0-B144-4722-804A-716CE18877E5}" action="add"/>
</revisions>
</file>

<file path=xl/revisions/revisionLog11871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9.xml><?xml version="1.0" encoding="utf-8"?>
<revisions xmlns="http://schemas.openxmlformats.org/spreadsheetml/2006/main" xmlns:r="http://schemas.openxmlformats.org/officeDocument/2006/relationships">
  <rfmt sheetId="16" sqref="C27">
    <dxf>
      <alignment wrapText="0" readingOrder="0"/>
    </dxf>
  </rfmt>
  <rfmt sheetId="16" sqref="C27">
    <dxf>
      <alignment wrapText="1" readingOrder="0"/>
    </dxf>
  </rfmt>
  <rfmt sheetId="16" sqref="C15">
    <dxf>
      <alignment wrapText="0" readingOrder="0"/>
    </dxf>
  </rfmt>
  <rfmt sheetId="16" sqref="C15">
    <dxf>
      <alignment wrapText="1" readingOrder="0"/>
    </dxf>
  </rfmt>
  <rfmt sheetId="16" sqref="C37">
    <dxf>
      <alignment wrapText="0" readingOrder="0"/>
    </dxf>
  </rfmt>
  <rfmt sheetId="16" sqref="C37">
    <dxf>
      <alignment wrapText="1" readingOrder="0"/>
    </dxf>
  </rfmt>
  <rfmt sheetId="16" sqref="C38">
    <dxf>
      <alignment wrapText="0" readingOrder="0"/>
    </dxf>
  </rfmt>
  <rfmt sheetId="16" sqref="C38">
    <dxf>
      <alignment wrapText="1" readingOrder="0"/>
    </dxf>
  </rfmt>
  <rfmt sheetId="16" sqref="C30">
    <dxf>
      <alignment wrapText="0" readingOrder="0"/>
    </dxf>
  </rfmt>
  <rfmt sheetId="16" sqref="C30">
    <dxf>
      <alignment wrapText="1" readingOrder="0"/>
    </dxf>
  </rfmt>
  <rfmt sheetId="16" sqref="C39">
    <dxf>
      <alignment wrapText="0" readingOrder="0"/>
    </dxf>
  </rfmt>
  <rfmt sheetId="16" sqref="C39">
    <dxf>
      <alignment wrapText="1" readingOrder="0"/>
    </dxf>
  </rfmt>
  <rfmt sheetId="16" sqref="C42">
    <dxf>
      <alignment wrapText="0" readingOrder="0"/>
    </dxf>
  </rfmt>
  <rfmt sheetId="16" sqref="C42">
    <dxf>
      <alignment wrapText="1" readingOrder="0"/>
    </dxf>
  </rfmt>
  <rfmt sheetId="16" sqref="C44">
    <dxf>
      <alignment wrapText="0" readingOrder="0"/>
    </dxf>
  </rfmt>
  <rfmt sheetId="16" sqref="C44">
    <dxf>
      <alignment wrapText="1" readingOrder="0"/>
    </dxf>
  </rfmt>
  <rfmt sheetId="16" sqref="C40">
    <dxf>
      <alignment wrapText="0" readingOrder="0"/>
    </dxf>
  </rfmt>
  <rfmt sheetId="16" sqref="C40">
    <dxf>
      <alignment wrapText="1" readingOrder="0"/>
    </dxf>
  </rfmt>
  <rfmt sheetId="16" sqref="C43">
    <dxf>
      <alignment wrapText="0" readingOrder="0"/>
    </dxf>
  </rfmt>
  <rfmt sheetId="16" sqref="C43">
    <dxf>
      <alignment wrapText="1" readingOrder="0"/>
    </dxf>
  </rfmt>
  <rcv guid="{42CC8B4D-7DBB-4762-B1E5-9831FAA8E6A5}" action="delete"/>
  <rcv guid="{42CC8B4D-7DBB-4762-B1E5-9831FAA8E6A5}" action="add"/>
</revisions>
</file>

<file path=xl/revisions/revisionLog1191.xml><?xml version="1.0" encoding="utf-8"?>
<revisions xmlns="http://schemas.openxmlformats.org/spreadsheetml/2006/main" xmlns:r="http://schemas.openxmlformats.org/officeDocument/2006/relationships">
  <rfmt sheetId="11" sqref="C161" start="0" length="0">
    <dxf>
      <font>
        <sz val="12"/>
        <color indexed="64"/>
        <name val="Verdana"/>
        <scheme val="none"/>
      </font>
      <fill>
        <patternFill patternType="none">
          <bgColor indexed="65"/>
        </patternFill>
      </fill>
      <alignment vertical="bottom" wrapText="0" readingOrder="0"/>
    </dxf>
  </rfmt>
  <rfmt sheetId="11" sqref="C161" start="0" length="0">
    <dxf>
      <font>
        <b/>
        <i/>
        <sz val="14"/>
        <color indexed="64"/>
        <name val="Times New Roman"/>
        <scheme val="none"/>
      </font>
    </dxf>
  </rfmt>
  <rcc rId="42531" sId="11" xfDxf="1" dxf="1">
    <nc r="C161" t="inlineStr">
      <is>
        <r>
          <t xml:space="preserve">SEGUROS SURA, S. A.  </t>
        </r>
        <r>
          <rPr>
            <i/>
            <sz val="14"/>
            <color indexed="64"/>
            <rFont val="Times New Roman"/>
            <family val="1"/>
          </rPr>
          <t>Pago del 30% de la factura #255526 d/f 27/04/17, por renovación de la póliza AUTO-85898 del vehículo marca Camioneta Nissan Frontier, año 2005, placa L-193792, chasis JN1CJUD2270068874, propiedad del Sr. Alejandro Gomez Mejia, Encargado de la Depto. Planificación y Desarrollo, de nuestra institución, del 27/04/2017 al 27/04/2018, como aporte del CONIAF</t>
        </r>
      </is>
    </nc>
    <ndxf>
      <font>
        <b/>
        <i/>
        <sz val="14"/>
        <name val="Times New Roman"/>
        <scheme val="none"/>
      </font>
    </ndxf>
  </rcc>
  <rfmt sheetId="11" sqref="C161">
    <dxf>
      <alignment wrapText="1" readingOrder="0"/>
    </dxf>
  </rfmt>
  <rfmt sheetId="11" sqref="C161" start="0" length="2147483647">
    <dxf>
      <font>
        <i val="0"/>
      </font>
    </dxf>
  </rfmt>
  <rfmt sheetId="11" sqref="C161" start="0" length="2147483647">
    <dxf>
      <font>
        <sz val="9"/>
      </font>
    </dxf>
  </rfmt>
  <rfmt sheetId="11" sqref="C161" start="0" length="2147483647">
    <dxf>
      <font>
        <name val="Arial"/>
        <scheme val="none"/>
      </font>
    </dxf>
  </rfmt>
  <rcc rId="42532" sId="11">
    <nc r="B161">
      <v>14679</v>
    </nc>
  </rcc>
  <rcc rId="42533" sId="11" numFmtId="19">
    <nc r="A161">
      <v>42852</v>
    </nc>
  </rcc>
  <rcc rId="42534" sId="11" numFmtId="34">
    <nc r="E161">
      <v>9583.02</v>
    </nc>
  </rcc>
  <rcc rId="42535" sId="11">
    <nc r="F161">
      <f>F160+D161-E161</f>
    </nc>
  </rcc>
  <rfmt sheetId="11" sqref="C161">
    <dxf>
      <fill>
        <patternFill patternType="solid">
          <bgColor rgb="FFFFFF00"/>
        </patternFill>
      </fill>
    </dxf>
  </rfmt>
  <rcv guid="{A4F024A0-B144-4722-804A-716CE18877E5}" action="delete"/>
  <rcv guid="{A4F024A0-B144-4722-804A-716CE18877E5}" action="add"/>
</revisions>
</file>

<file path=xl/revisions/revisionLog119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9111.xml><?xml version="1.0" encoding="utf-8"?>
<revisions xmlns="http://schemas.openxmlformats.org/spreadsheetml/2006/main" xmlns:r="http://schemas.openxmlformats.org/officeDocument/2006/relationships">
  <rcc rId="41961" sId="11" odxf="1" dxf="1">
    <nc r="B71" t="inlineStr">
      <is>
        <t>DEPOSITO</t>
      </is>
    </nc>
    <odxf>
      <font>
        <b val="0"/>
        <sz val="9"/>
        <name val="Arial"/>
        <scheme val="none"/>
      </font>
    </odxf>
    <ndxf>
      <font>
        <b/>
        <sz val="9"/>
        <name val="Arial"/>
        <scheme val="none"/>
      </font>
    </ndxf>
  </rcc>
  <rcv guid="{A4F024A0-B144-4722-804A-716CE18877E5}" action="delete"/>
  <rcv guid="{A4F024A0-B144-4722-804A-716CE18877E5}" action="add"/>
</revisions>
</file>

<file path=xl/revisions/revisionLog1191111.xml><?xml version="1.0" encoding="utf-8"?>
<revisions xmlns="http://schemas.openxmlformats.org/spreadsheetml/2006/main" xmlns:r="http://schemas.openxmlformats.org/officeDocument/2006/relationships">
  <rcc rId="41946" sId="11">
    <oc r="C51" t="inlineStr">
      <is>
        <r>
          <t>RD$5,000.00 a nombre de</t>
        </r>
        <r>
          <rPr>
            <b/>
            <sz val="9"/>
            <color indexed="64"/>
            <rFont val="Arial"/>
            <family val="2"/>
          </rPr>
          <t xml:space="preserve"> Cédula de Identidad Electoral No.052-0013813-8,</t>
        </r>
        <r>
          <rPr>
            <sz val="9"/>
            <color indexed="64"/>
            <rFont val="Arial"/>
            <family val="2"/>
          </rPr>
          <t xml:space="preserve"> Pago por concepto de aporte para ayuda, correspondiente febrero/17, s/documentación anexa. </t>
        </r>
      </is>
    </oc>
    <nc r="C51" t="inlineStr">
      <is>
        <r>
          <rPr>
            <b/>
            <sz val="9"/>
            <color indexed="64"/>
            <rFont val="Arial"/>
            <family val="2"/>
          </rPr>
          <t>ERIDANIA DEL VILLAR DE LOS SANTOS, Cédula de Identidad Electoral No.052-0013813-8,</t>
        </r>
        <r>
          <rPr>
            <sz val="9"/>
            <color indexed="64"/>
            <rFont val="Arial"/>
            <family val="2"/>
          </rPr>
          <t xml:space="preserve"> Pago por concepto de aporte para ayuda, correspondiente febrero/17, s/documentación anexa. </t>
        </r>
      </is>
    </nc>
  </rcc>
  <rcv guid="{A4F024A0-B144-4722-804A-716CE18877E5}" action="delete"/>
  <rcv guid="{A4F024A0-B144-4722-804A-716CE18877E5}" action="add"/>
</revisions>
</file>

<file path=xl/revisions/revisionLog1192.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93.xml><?xml version="1.0" encoding="utf-8"?>
<revisions xmlns="http://schemas.openxmlformats.org/spreadsheetml/2006/main" xmlns:r="http://schemas.openxmlformats.org/officeDocument/2006/relationships">
  <rrc rId="42932" sId="11" ref="A227:XFD227" action="insertRow"/>
  <rrc rId="42933" sId="11" ref="A227:XFD227" action="insertRow"/>
  <rfmt sheetId="11" sqref="C227" start="0" length="0">
    <dxf>
      <font>
        <b val="0"/>
        <sz val="12"/>
        <color indexed="64"/>
        <name val="Verdana"/>
        <scheme val="none"/>
      </font>
      <alignment vertical="bottom" wrapText="0" readingOrder="0"/>
    </dxf>
  </rfmt>
  <rfmt sheetId="11" sqref="C227" start="0" length="0">
    <dxf>
      <font>
        <b/>
        <i/>
        <sz val="14"/>
        <color indexed="64"/>
        <name val="Times New Roman"/>
        <scheme val="none"/>
      </font>
    </dxf>
  </rfmt>
  <rcc rId="42934" sId="11" xfDxf="1" dxf="1">
    <nc r="C227" t="inlineStr">
      <is>
        <r>
          <t>COLECTOR DE IMPUESTOS INTERNOS</t>
        </r>
        <r>
          <rPr>
            <i/>
            <sz val="14"/>
            <color indexed="64"/>
            <rFont val="Times New Roman"/>
            <family val="1"/>
          </rPr>
          <t>. Pago retenciones por servicios profesionales,otros servicios a proveedores del estado y otras retenciones, correspondiente al mes de mayo/17.</t>
        </r>
      </is>
    </nc>
    <ndxf>
      <font>
        <b/>
        <i/>
        <sz val="14"/>
        <name val="Times New Roman"/>
        <scheme val="none"/>
      </font>
      <alignment horizontal="justify" readingOrder="0"/>
    </ndxf>
  </rcc>
  <rfmt sheetId="11" sqref="C227" start="0" length="2147483647">
    <dxf>
      <font>
        <sz val="9"/>
      </font>
    </dxf>
  </rfmt>
  <rfmt sheetId="11" sqref="C227" start="0" length="2147483647">
    <dxf>
      <font>
        <name val="Arial"/>
        <scheme val="none"/>
      </font>
    </dxf>
  </rfmt>
  <rfmt sheetId="11" sqref="C227" start="0" length="2147483647">
    <dxf>
      <font>
        <i val="0"/>
      </font>
    </dxf>
  </rfmt>
  <rfmt sheetId="11" sqref="C227" start="0" length="0">
    <dxf>
      <border>
        <left style="thin">
          <color indexed="64"/>
        </left>
        <right style="thin">
          <color indexed="64"/>
        </right>
        <top style="thin">
          <color indexed="64"/>
        </top>
        <bottom style="thin">
          <color indexed="64"/>
        </bottom>
      </border>
    </dxf>
  </rfmt>
  <rfmt sheetId="11" sqref="C227">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11" sqref="C228">
    <dxf>
      <border>
        <left style="thin">
          <color indexed="64"/>
        </left>
        <right style="thin">
          <color indexed="64"/>
        </right>
        <top style="thin">
          <color indexed="64"/>
        </top>
        <bottom style="thin">
          <color indexed="64"/>
        </bottom>
        <vertical style="thin">
          <color indexed="64"/>
        </vertical>
        <horizontal style="thin">
          <color indexed="64"/>
        </horizontal>
      </border>
    </dxf>
  </rfmt>
  <rcc rId="42935" sId="11" numFmtId="34">
    <nc r="E227">
      <v>7951.25</v>
    </nc>
  </rcc>
  <rcc rId="42936" sId="11">
    <nc r="F227">
      <f>F226+D227-E227</f>
    </nc>
  </rcc>
  <rcc rId="42937" sId="11">
    <nc r="F228">
      <f>F227+D228-E228</f>
    </nc>
  </rcc>
  <rcc rId="42938" sId="11">
    <oc r="F229">
      <f>F226+D229-E229</f>
    </oc>
    <nc r="F229">
      <f>F228+D229-E229</f>
    </nc>
  </rcc>
  <rfmt sheetId="11" sqref="C228" start="0" length="0">
    <dxf>
      <font>
        <b val="0"/>
        <sz val="12"/>
        <color indexed="64"/>
        <name val="Verdana"/>
        <scheme val="none"/>
      </font>
      <alignment vertical="bottom" wrapText="0" readingOrder="0"/>
      <border outline="0">
        <left/>
        <right/>
        <top/>
        <bottom/>
      </border>
    </dxf>
  </rfmt>
  <rfmt sheetId="11" sqref="C228" start="0" length="0">
    <dxf>
      <font>
        <b/>
        <i/>
        <sz val="14"/>
        <color indexed="64"/>
        <name val="Times New Roman"/>
        <scheme val="none"/>
      </font>
    </dxf>
  </rfmt>
  <rcc rId="42939" sId="11" xfDxf="1" dxf="1">
    <nc r="C228" t="inlineStr">
      <is>
        <r>
          <t>COLECTOR DE IMPUESTOS INTERNOS</t>
        </r>
        <r>
          <rPr>
            <i/>
            <sz val="14"/>
            <color indexed="64"/>
            <rFont val="Times New Roman"/>
            <family val="1"/>
          </rPr>
          <t>. Pago retencion de ITBIS, correspondiente al mes de mayo/17.</t>
        </r>
      </is>
    </nc>
    <ndxf>
      <font>
        <b/>
        <i/>
        <sz val="14"/>
        <name val="Times New Roman"/>
        <scheme val="none"/>
      </font>
      <alignment horizontal="justify" readingOrder="0"/>
    </ndxf>
  </rcc>
  <rfmt sheetId="11" sqref="C228" start="0" length="2147483647">
    <dxf>
      <font>
        <sz val="9"/>
      </font>
    </dxf>
  </rfmt>
  <rfmt sheetId="11" sqref="C228" start="0" length="2147483647">
    <dxf>
      <font>
        <name val="Arial"/>
        <scheme val="none"/>
      </font>
    </dxf>
  </rfmt>
  <rfmt sheetId="11" sqref="C228" start="0" length="2147483647">
    <dxf>
      <font>
        <i val="0"/>
      </font>
    </dxf>
  </rfmt>
  <rcc rId="42940" sId="11" numFmtId="34">
    <nc r="E228">
      <v>9360</v>
    </nc>
  </rcc>
  <rfmt sheetId="11" sqref="B227" start="0" length="0">
    <dxf>
      <border outline="0">
        <bottom style="thin">
          <color indexed="64"/>
        </bottom>
      </border>
    </dxf>
  </rfmt>
  <rfmt sheetId="11" sqref="B228" start="0" length="0">
    <dxf>
      <border outline="0">
        <bottom style="thin">
          <color indexed="64"/>
        </bottom>
      </border>
    </dxf>
  </rfmt>
  <rcc rId="42941" sId="11">
    <nc r="B227">
      <v>14705</v>
    </nc>
  </rcc>
  <rcc rId="42942" sId="11">
    <nc r="B228">
      <v>14706</v>
    </nc>
  </rcc>
  <rcc rId="42943" sId="11">
    <nc r="B229">
      <v>14707</v>
    </nc>
  </rcc>
  <rcc rId="42944" sId="11" numFmtId="19">
    <nc r="A227">
      <v>42893</v>
    </nc>
  </rcc>
  <rcc rId="42945" sId="11" numFmtId="19">
    <nc r="A228">
      <v>42893</v>
    </nc>
  </rcc>
  <rcv guid="{A4F024A0-B144-4722-804A-716CE18877E5}" action="delete"/>
  <rcv guid="{A4F024A0-B144-4722-804A-716CE18877E5}" action="add"/>
</revisions>
</file>

<file path=xl/revisions/revisionLog1193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93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931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19311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2.xml><?xml version="1.0" encoding="utf-8"?>
<revisions xmlns="http://schemas.openxmlformats.org/spreadsheetml/2006/main" xmlns:r="http://schemas.openxmlformats.org/officeDocument/2006/relationships">
  <rrc rId="42677" sId="11" ref="A184:XFD184" action="insertRow"/>
  <rfmt sheetId="11" sqref="C184" start="0" length="0">
    <dxf>
      <border>
        <left style="thin">
          <color indexed="64"/>
        </left>
        <right style="thin">
          <color indexed="64"/>
        </right>
        <top style="thin">
          <color indexed="64"/>
        </top>
        <bottom style="thin">
          <color indexed="64"/>
        </bottom>
      </border>
    </dxf>
  </rfmt>
  <rfmt sheetId="11" sqref="C184">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11" sqref="C184" start="0" length="0">
    <dxf>
      <font>
        <b val="0"/>
        <sz val="12"/>
        <color indexed="64"/>
        <name val="Verdana"/>
        <scheme val="none"/>
      </font>
      <fill>
        <patternFill patternType="none">
          <bgColor indexed="65"/>
        </patternFill>
      </fill>
      <alignment vertical="bottom" wrapText="0" readingOrder="0"/>
      <border outline="0">
        <left/>
        <right/>
        <top/>
        <bottom/>
      </border>
    </dxf>
  </rfmt>
  <rfmt sheetId="11" xfDxf="1" sqref="C184" start="0" length="0">
    <dxf>
      <font>
        <i/>
        <sz val="14"/>
        <name val="Times New Roman"/>
        <scheme val="none"/>
      </font>
    </dxf>
  </rfmt>
  <rcc rId="42678" sId="11">
    <nc r="B184" t="inlineStr">
      <is>
        <t>INTERESES</t>
      </is>
    </nc>
  </rcc>
  <rfmt sheetId="11" sqref="C184" start="0" length="0">
    <dxf>
      <border>
        <left style="thin">
          <color indexed="64"/>
        </left>
        <right style="thin">
          <color indexed="64"/>
        </right>
        <top style="thin">
          <color indexed="64"/>
        </top>
        <bottom style="thin">
          <color indexed="64"/>
        </bottom>
      </border>
    </dxf>
  </rfmt>
  <rfmt sheetId="11" sqref="C184">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11" xfDxf="1" sqref="C184" start="0" length="0">
    <dxf>
      <font>
        <i/>
        <sz val="14"/>
        <name val="Times New Roman"/>
        <scheme val="none"/>
      </font>
      <border outline="0">
        <left style="thin">
          <color indexed="64"/>
        </left>
        <right style="thin">
          <color indexed="64"/>
        </right>
        <top style="thin">
          <color indexed="64"/>
        </top>
        <bottom style="thin">
          <color indexed="64"/>
        </bottom>
      </border>
    </dxf>
  </rfmt>
  <rfmt sheetId="11" sqref="C184" start="0" length="2147483647">
    <dxf>
      <font>
        <sz val="9"/>
      </font>
    </dxf>
  </rfmt>
  <rfmt sheetId="11" sqref="C184" start="0" length="2147483647">
    <dxf>
      <font>
        <name val="Arial"/>
        <scheme val="none"/>
      </font>
    </dxf>
  </rfmt>
  <rfmt sheetId="11" sqref="C184" start="0" length="2147483647">
    <dxf>
      <font>
        <i val="0"/>
      </font>
    </dxf>
  </rfmt>
  <rfmt sheetId="11" sqref="C184" start="0" length="2147483647">
    <dxf>
      <font>
        <b/>
      </font>
    </dxf>
  </rfmt>
  <rfmt sheetId="11" sqref="D184" start="0" length="0">
    <dxf>
      <numFmt numFmtId="3" formatCode="#,##0"/>
    </dxf>
  </rfmt>
  <rfmt sheetId="11" sqref="D184">
    <dxf>
      <numFmt numFmtId="167" formatCode="_-* #,##0.00\ _p_t_a_-;\-* #,##0.00\ _p_t_a_-;_-* &quot;-&quot;??\ _p_t_a_-;_-@_-"/>
    </dxf>
  </rfmt>
  <rfmt sheetId="11" sqref="D184" start="0" length="2147483647">
    <dxf>
      <font>
        <b/>
      </font>
    </dxf>
  </rfmt>
  <rcc rId="42679" sId="11">
    <nc r="F184">
      <f>F183+D184-E184</f>
    </nc>
  </rcc>
  <rcc rId="42680" sId="11">
    <oc r="F185">
      <f>F183+D185-E185</f>
    </oc>
    <nc r="F185">
      <f>F184+D185-E185</f>
    </nc>
  </rcc>
  <rcc rId="42681" sId="11">
    <oc r="F186">
      <f>F185+D186-E186</f>
    </oc>
    <nc r="F186">
      <f>F185+D186-E186</f>
    </nc>
  </rcc>
  <rcc rId="42682" sId="11">
    <oc r="F187">
      <f>F186+D187-E187</f>
    </oc>
    <nc r="F187">
      <f>F186+D187-E187</f>
    </nc>
  </rcc>
  <rcc rId="42683" sId="11">
    <oc r="F188">
      <f>F187+D188-E188</f>
    </oc>
    <nc r="F188">
      <f>F187+D188-E188</f>
    </nc>
  </rcc>
  <rcc rId="42684" sId="11">
    <oc r="F189">
      <f>F188+D189-E189</f>
    </oc>
    <nc r="F189">
      <f>F188+D189-E189</f>
    </nc>
  </rcc>
  <rcc rId="42685" sId="11">
    <oc r="F190">
      <f>F189+D190-E190</f>
    </oc>
    <nc r="F190">
      <f>F189+D190-E190</f>
    </nc>
  </rcc>
  <rcc rId="42686" sId="11">
    <oc r="F191">
      <f>F190+D191-E191</f>
    </oc>
    <nc r="F191">
      <f>F190+D191-E191</f>
    </nc>
  </rcc>
  <rcc rId="42687" sId="11">
    <oc r="F192">
      <f>F191+D192-E192</f>
    </oc>
    <nc r="F192">
      <f>F191+D192-E192</f>
    </nc>
  </rcc>
  <rcc rId="42688" sId="11">
    <oc r="F193">
      <f>F192+D193-E193</f>
    </oc>
    <nc r="F193">
      <f>F192+D193-E193</f>
    </nc>
  </rcc>
  <rcc rId="42689" sId="11">
    <oc r="F194">
      <f>F193+D194-E194</f>
    </oc>
    <nc r="F194">
      <f>F193+D194-E194</f>
    </nc>
  </rcc>
  <rcc rId="42690" sId="11" numFmtId="34">
    <nc r="D184">
      <v>37165.25</v>
    </nc>
  </rcc>
  <rcc rId="42691" sId="11">
    <nc r="C184" t="inlineStr">
      <is>
        <t>Intereses ganados sobre certificados financieros mayo-2017</t>
      </is>
    </nc>
  </rcc>
  <rcc rId="42692" sId="11" numFmtId="19">
    <nc r="A184">
      <v>42864</v>
    </nc>
  </rcc>
  <rcv guid="{A4F024A0-B144-4722-804A-716CE18877E5}" action="delete"/>
  <rcv guid="{A4F024A0-B144-4722-804A-716CE18877E5}" action="add"/>
</revisions>
</file>

<file path=xl/revisions/revisionLog120.xml><?xml version="1.0" encoding="utf-8"?>
<revisions xmlns="http://schemas.openxmlformats.org/spreadsheetml/2006/main" xmlns:r="http://schemas.openxmlformats.org/officeDocument/2006/relationships">
  <rcc rId="43509" sId="13" odxf="1" dxf="1">
    <nc r="A2" t="inlineStr">
      <is>
        <t>FEBRERO 2017</t>
      </is>
    </nc>
    <odxf>
      <font>
        <sz val="9"/>
        <name val="Arial"/>
        <scheme val="none"/>
      </font>
      <alignment horizontal="center" vertical="justify" readingOrder="0"/>
      <border outline="0">
        <left/>
        <right/>
        <top/>
        <bottom/>
      </border>
    </odxf>
    <ndxf>
      <font>
        <sz val="9"/>
        <color auto="1"/>
        <name val="Arial"/>
        <scheme val="none"/>
      </font>
      <alignment horizontal="general" vertical="bottom" readingOrder="0"/>
      <border outline="0">
        <left style="thin">
          <color indexed="64"/>
        </left>
        <right style="thin">
          <color indexed="64"/>
        </right>
        <top style="thin">
          <color indexed="64"/>
        </top>
        <bottom style="thin">
          <color indexed="64"/>
        </bottom>
      </border>
    </ndxf>
  </rcc>
  <rcc rId="43510" sId="13" odxf="1" dxf="1">
    <nc r="B2" t="inlineStr">
      <is>
        <t>Cta. 240-006802-4</t>
      </is>
    </nc>
    <odxf>
      <font>
        <sz val="9"/>
        <name val="Arial"/>
        <scheme val="none"/>
      </font>
      <alignment horizontal="center" readingOrder="0"/>
      <border outline="0">
        <left/>
        <right/>
        <top/>
        <bottom/>
      </border>
    </odxf>
    <ndxf>
      <font>
        <sz val="9"/>
        <color auto="1"/>
        <name val="Arial"/>
        <scheme val="none"/>
      </font>
      <alignment horizontal="general" readingOrder="0"/>
      <border outline="0">
        <left style="thin">
          <color indexed="64"/>
        </left>
        <right style="thin">
          <color indexed="64"/>
        </right>
        <top style="thin">
          <color indexed="64"/>
        </top>
        <bottom style="thin">
          <color indexed="64"/>
        </bottom>
      </border>
    </ndxf>
  </rcc>
  <rfmt sheetId="13" sqref="C2" start="0" length="0">
    <dxf>
      <font>
        <b val="0"/>
        <sz val="9"/>
        <name val="Arial"/>
        <scheme val="none"/>
      </font>
      <alignment horizontal="general" readingOrder="0"/>
      <border outline="0">
        <left style="thin">
          <color indexed="64"/>
        </left>
        <right style="thin">
          <color indexed="64"/>
        </right>
        <top style="thin">
          <color indexed="64"/>
        </top>
        <bottom style="thin">
          <color indexed="64"/>
        </bottom>
      </border>
    </dxf>
  </rfmt>
  <rfmt sheetId="13" sqref="D2" start="0" length="0">
    <dxf>
      <font>
        <sz val="9"/>
        <color auto="1"/>
        <name val="Arial"/>
        <scheme val="none"/>
      </font>
      <numFmt numFmtId="4" formatCode="#,##0.00"/>
      <border outline="0">
        <left style="thin">
          <color indexed="64"/>
        </left>
        <right style="thin">
          <color indexed="64"/>
        </right>
        <top style="thin">
          <color indexed="64"/>
        </top>
        <bottom style="thin">
          <color indexed="64"/>
        </bottom>
      </border>
    </dxf>
  </rfmt>
  <rfmt sheetId="13" s="1" sqref="E2" start="0" length="0">
    <dxf>
      <font>
        <b val="0"/>
        <sz val="9"/>
        <color auto="1"/>
        <name val="Arial"/>
        <scheme val="none"/>
      </font>
      <numFmt numFmtId="166" formatCode="_-* #,##0.00\ _p_t_a_-;\-* #,##0.00\ _p_t_a_-;_-* &quot;-&quot;??\ _p_t_a_-;_-@_-"/>
      <alignment vertical="bottom" readingOrder="0"/>
      <border outline="0">
        <left style="thin">
          <color indexed="64"/>
        </left>
        <right style="thin">
          <color indexed="64"/>
        </right>
        <top style="thin">
          <color indexed="64"/>
        </top>
        <bottom style="thin">
          <color indexed="64"/>
        </bottom>
      </border>
    </dxf>
  </rfmt>
  <rfmt sheetId="13" sqref="F2" start="0" length="0">
    <dxf>
      <font>
        <b val="0"/>
        <sz val="9"/>
        <name val="Arial"/>
        <scheme val="none"/>
      </font>
      <numFmt numFmtId="35" formatCode="_(* #,##0.00_);_(* \(#,##0.00\);_(* &quot;-&quot;??_);_(@_)"/>
      <alignment horizontal="general" vertical="bottom" readingOrder="0"/>
      <border outline="0">
        <left style="thin">
          <color indexed="64"/>
        </left>
        <right style="thin">
          <color indexed="64"/>
        </right>
        <top style="thin">
          <color indexed="64"/>
        </top>
        <bottom style="thin">
          <color indexed="64"/>
        </bottom>
      </border>
    </dxf>
  </rfmt>
  <rcc rId="43511" sId="13" odxf="1" dxf="1">
    <nc r="A3" t="inlineStr">
      <is>
        <t>Fecha</t>
      </is>
    </nc>
    <odxf>
      <font>
        <sz val="10"/>
        <name val="Arial"/>
        <scheme val="none"/>
      </font>
      <numFmt numFmtId="0" formatCode="General"/>
      <fill>
        <patternFill patternType="none">
          <bgColor indexed="65"/>
        </patternFill>
      </fill>
      <border outline="0">
        <left/>
        <right/>
        <top/>
      </border>
    </odxf>
    <ndxf>
      <font>
        <sz val="9"/>
        <color auto="1"/>
        <name val="Arial"/>
        <scheme val="none"/>
      </font>
      <numFmt numFmtId="19" formatCode="m/d/yyyy"/>
      <fill>
        <patternFill patternType="solid">
          <bgColor indexed="41"/>
        </patternFill>
      </fill>
      <border outline="0">
        <left style="thin">
          <color indexed="64"/>
        </left>
        <right style="thin">
          <color indexed="64"/>
        </right>
        <top style="thin">
          <color indexed="64"/>
        </top>
      </border>
    </ndxf>
  </rcc>
  <rcc rId="43512" sId="13" odxf="1" dxf="1">
    <nc r="B3" t="inlineStr">
      <is>
        <t>Cheque</t>
      </is>
    </nc>
    <odxf>
      <font>
        <b val="0"/>
        <sz val="10"/>
        <name val="Arial"/>
        <scheme val="none"/>
      </font>
      <fill>
        <patternFill patternType="none">
          <bgColor indexed="65"/>
        </patternFill>
      </fill>
      <alignment horizontal="general" vertical="bottom" readingOrder="0"/>
      <border outline="0">
        <left/>
        <right/>
        <top/>
        <bottom/>
      </border>
    </odxf>
    <ndxf>
      <font>
        <b/>
        <sz val="9"/>
        <color auto="1"/>
        <name val="Arial"/>
        <scheme val="none"/>
      </font>
      <fill>
        <patternFill patternType="solid">
          <bgColor indexed="41"/>
        </patternFill>
      </fill>
      <alignment horizontal="center" vertical="top" readingOrder="0"/>
      <border outline="0">
        <left style="thin">
          <color indexed="64"/>
        </left>
        <right style="thin">
          <color indexed="64"/>
        </right>
        <top style="thin">
          <color indexed="64"/>
        </top>
        <bottom style="thin">
          <color indexed="64"/>
        </bottom>
      </border>
    </ndxf>
  </rcc>
  <rcc rId="43513" sId="13" odxf="1" dxf="1">
    <nc r="C3" t="inlineStr">
      <is>
        <t>CONCEPTO</t>
      </is>
    </nc>
    <odxf>
      <font>
        <b val="0"/>
        <sz val="9"/>
        <name val="Arial"/>
        <scheme val="none"/>
      </font>
      <fill>
        <patternFill patternType="none">
          <bgColor indexed="65"/>
        </patternFill>
      </fill>
      <alignment horizontal="general" vertical="bottom" readingOrder="0"/>
      <border outline="0">
        <left/>
        <right/>
        <top/>
      </border>
    </odxf>
    <ndxf>
      <font>
        <b/>
        <sz val="9"/>
        <color auto="1"/>
        <name val="Arial"/>
        <scheme val="none"/>
      </font>
      <fill>
        <patternFill patternType="solid">
          <bgColor indexed="41"/>
        </patternFill>
      </fill>
      <alignment horizontal="center" vertical="top" readingOrder="0"/>
      <border outline="0">
        <left style="thin">
          <color indexed="64"/>
        </left>
        <right style="thin">
          <color indexed="64"/>
        </right>
        <top style="thin">
          <color indexed="64"/>
        </top>
      </border>
    </ndxf>
  </rcc>
  <rcc rId="43514" sId="13" odxf="1" dxf="1">
    <nc r="D3" t="inlineStr">
      <is>
        <t>DEBITO</t>
      </is>
    </nc>
    <odxf>
      <font>
        <b val="0"/>
        <name val="Arial"/>
        <scheme val="none"/>
      </font>
      <numFmt numFmtId="0" formatCode="General"/>
      <fill>
        <patternFill patternType="none">
          <bgColor indexed="65"/>
        </patternFill>
      </fill>
      <alignment horizontal="general" vertical="bottom" readingOrder="0"/>
      <border outline="0">
        <left/>
        <right/>
        <top/>
      </border>
    </odxf>
    <ndxf>
      <font>
        <b/>
        <sz val="9"/>
        <color auto="1"/>
        <name val="Arial"/>
        <scheme val="none"/>
      </font>
      <numFmt numFmtId="4" formatCode="#,##0.00"/>
      <fill>
        <patternFill patternType="solid">
          <bgColor indexed="41"/>
        </patternFill>
      </fill>
      <alignment horizontal="center" vertical="top" readingOrder="0"/>
      <border outline="0">
        <left style="thin">
          <color indexed="64"/>
        </left>
        <right style="thin">
          <color indexed="64"/>
        </right>
        <top style="thin">
          <color indexed="64"/>
        </top>
      </border>
    </ndxf>
  </rcc>
  <rcc rId="43515" sId="13" odxf="1" s="1" dxf="1">
    <nc r="E3" t="inlineStr">
      <is>
        <t>CREDITO</t>
      </is>
    </nc>
    <odxf>
      <font>
        <b val="0"/>
        <i val="0"/>
        <strike val="0"/>
        <condense val="0"/>
        <extend val="0"/>
        <outline val="0"/>
        <shadow val="0"/>
        <u val="none"/>
        <vertAlign val="baseline"/>
        <sz val="10"/>
        <color indexed="64"/>
        <name val="Arial"/>
        <scheme val="none"/>
      </font>
      <numFmt numFmtId="0" formatCode="General"/>
      <alignment horizontal="center" vertical="bottom" textRotation="0" wrapText="0" indent="0" relativeIndent="0" justifyLastLine="0" shrinkToFit="0" mergeCell="0" readingOrder="0"/>
      <border diagonalUp="0" diagonalDown="0" outline="0">
        <left/>
        <right/>
        <top/>
        <bottom/>
      </border>
    </odxf>
    <ndxf>
      <font>
        <b/>
        <sz val="9"/>
        <color auto="1"/>
        <name val="Arial"/>
        <scheme val="none"/>
      </font>
      <numFmt numFmtId="166" formatCode="_-* #,##0.00\ _p_t_a_-;\-* #,##0.00\ _p_t_a_-;_-* &quot;-&quot;??\ _p_t_a_-;_-@_-"/>
      <fill>
        <patternFill patternType="solid">
          <bgColor indexed="41"/>
        </patternFill>
      </fill>
      <border outline="0">
        <left style="thin">
          <color indexed="64"/>
        </left>
        <right style="thin">
          <color indexed="64"/>
        </right>
        <top style="thin">
          <color indexed="64"/>
        </top>
      </border>
    </ndxf>
  </rcc>
  <rcc rId="43516" sId="13" odxf="1" s="1" dxf="1">
    <nc r="F3" t="inlineStr">
      <is>
        <t>SALDO</t>
      </is>
    </nc>
    <odxf>
      <font>
        <b val="0"/>
        <i val="0"/>
        <strike val="0"/>
        <condense val="0"/>
        <extend val="0"/>
        <outline val="0"/>
        <shadow val="0"/>
        <u val="none"/>
        <vertAlign val="baseline"/>
        <sz val="10"/>
        <color indexed="64"/>
        <name val="Arial"/>
        <scheme val="none"/>
      </font>
      <numFmt numFmtId="0" formatCode="General"/>
      <border diagonalUp="0" diagonalDown="0" outline="0">
        <left/>
        <right/>
        <top/>
        <bottom/>
      </border>
    </odxf>
    <ndxf>
      <font>
        <b/>
        <sz val="9"/>
        <color auto="1"/>
        <name val="Arial"/>
        <scheme val="none"/>
      </font>
      <numFmt numFmtId="35" formatCode="_(* #,##0.00_);_(* \(#,##0.00\);_(* &quot;-&quot;??_);_(@_)"/>
      <fill>
        <patternFill patternType="solid">
          <bgColor indexed="41"/>
        </patternFill>
      </fill>
      <alignment horizontal="center" readingOrder="0"/>
      <border outline="0">
        <left style="thin">
          <color indexed="64"/>
        </left>
        <right style="thin">
          <color indexed="64"/>
        </right>
        <top style="thin">
          <color indexed="64"/>
        </top>
      </border>
    </ndxf>
  </rcc>
  <rfmt sheetId="13" sqref="A4" start="0" length="0">
    <dxf>
      <font>
        <b/>
        <sz val="9"/>
        <color auto="1"/>
        <name val="Arial"/>
        <scheme val="none"/>
      </font>
      <numFmt numFmtId="19" formatCode="m/d/yyyy"/>
      <fill>
        <patternFill patternType="solid">
          <bgColor indexed="41"/>
        </patternFill>
      </fill>
      <alignment vertical="center" readingOrder="0"/>
      <border outline="0">
        <left style="thin">
          <color indexed="64"/>
        </left>
        <right style="thin">
          <color indexed="64"/>
        </right>
        <bottom style="thin">
          <color indexed="64"/>
        </bottom>
      </border>
    </dxf>
  </rfmt>
  <rcc rId="43517" sId="13" odxf="1" dxf="1">
    <nc r="B4" t="inlineStr">
      <is>
        <t>No.</t>
      </is>
    </nc>
    <odxf>
      <font>
        <b val="0"/>
        <sz val="10"/>
        <name val="Arial"/>
        <scheme val="none"/>
      </font>
      <fill>
        <patternFill patternType="none">
          <bgColor indexed="65"/>
        </patternFill>
      </fill>
      <alignment horizontal="general" vertical="bottom" readingOrder="0"/>
      <border outline="0">
        <left/>
        <right/>
        <bottom/>
      </border>
    </odxf>
    <ndxf>
      <font>
        <b/>
        <sz val="9"/>
        <color auto="1"/>
        <name val="Arial"/>
        <scheme val="none"/>
      </font>
      <fill>
        <patternFill patternType="solid">
          <bgColor indexed="41"/>
        </patternFill>
      </fill>
      <alignment horizontal="center" vertical="top" readingOrder="0"/>
      <border outline="0">
        <left style="thin">
          <color indexed="64"/>
        </left>
        <right style="thin">
          <color indexed="64"/>
        </right>
        <bottom style="thin">
          <color indexed="64"/>
        </bottom>
      </border>
    </ndxf>
  </rcc>
  <rfmt sheetId="13" sqref="C4" start="0" length="0">
    <dxf>
      <font>
        <b/>
        <sz val="9"/>
        <color auto="1"/>
        <name val="Arial"/>
        <scheme val="none"/>
      </font>
      <fill>
        <patternFill patternType="solid">
          <bgColor indexed="41"/>
        </patternFill>
      </fill>
      <alignment horizontal="center" vertical="top" readingOrder="0"/>
      <border outline="0">
        <left style="thin">
          <color indexed="64"/>
        </left>
        <right style="thin">
          <color indexed="64"/>
        </right>
        <bottom style="thin">
          <color indexed="64"/>
        </bottom>
      </border>
    </dxf>
  </rfmt>
  <rfmt sheetId="13" sqref="D4" start="0" length="0">
    <dxf>
      <font>
        <b/>
        <sz val="9"/>
        <color auto="1"/>
        <name val="Arial"/>
        <scheme val="none"/>
      </font>
      <numFmt numFmtId="4" formatCode="#,##0.00"/>
      <fill>
        <patternFill patternType="solid">
          <bgColor indexed="41"/>
        </patternFill>
      </fill>
      <alignment horizontal="center" vertical="top" readingOrder="0"/>
      <border outline="0">
        <left style="thin">
          <color indexed="64"/>
        </left>
        <right style="thin">
          <color indexed="64"/>
        </right>
        <bottom style="thin">
          <color indexed="64"/>
        </bottom>
      </border>
    </dxf>
  </rfmt>
  <rfmt sheetId="13" s="1" sqref="E4" start="0" length="0">
    <dxf>
      <font>
        <b/>
        <sz val="9"/>
        <color auto="1"/>
        <name val="Arial"/>
        <scheme val="none"/>
      </font>
      <numFmt numFmtId="166" formatCode="_-* #,##0.00\ _p_t_a_-;\-* #,##0.00\ _p_t_a_-;_-* &quot;-&quot;??\ _p_t_a_-;_-@_-"/>
      <fill>
        <patternFill patternType="solid">
          <bgColor indexed="41"/>
        </patternFill>
      </fill>
      <border outline="0">
        <left style="thin">
          <color indexed="64"/>
        </left>
        <right style="thin">
          <color indexed="64"/>
        </right>
        <bottom style="thin">
          <color indexed="64"/>
        </bottom>
      </border>
    </dxf>
  </rfmt>
  <rfmt sheetId="13" sqref="F4" start="0" length="0">
    <dxf>
      <font>
        <sz val="9"/>
        <color auto="1"/>
        <name val="Arial"/>
        <scheme val="none"/>
      </font>
      <numFmt numFmtId="35" formatCode="_(* #,##0.00_);_(* \(#,##0.00\);_(* &quot;-&quot;??_);_(@_)"/>
      <fill>
        <patternFill patternType="solid">
          <bgColor indexed="41"/>
        </patternFill>
      </fill>
      <border outline="0">
        <left style="thin">
          <color indexed="64"/>
        </left>
        <right style="thin">
          <color indexed="64"/>
        </right>
        <bottom style="thin">
          <color indexed="64"/>
        </bottom>
      </border>
    </dxf>
  </rfmt>
  <rcc rId="43518" sId="13" odxf="1" dxf="1" numFmtId="19">
    <nc r="A5">
      <v>42767</v>
    </nc>
    <odxf>
      <font>
        <sz val="10"/>
        <name val="Arial"/>
        <scheme val="none"/>
      </font>
      <numFmt numFmtId="0" formatCode="General"/>
      <alignment horizontal="center" vertical="top" readingOrder="0"/>
      <border outline="0">
        <left/>
        <right/>
        <top/>
        <bottom/>
      </border>
    </odxf>
    <ndxf>
      <font>
        <sz val="9"/>
        <name val="Arial"/>
        <scheme val="none"/>
      </font>
      <numFmt numFmtId="19" formatCode="m/d/yyyy"/>
      <alignment horizontal="general" vertical="bottom" readingOrder="0"/>
      <border outline="0">
        <left style="thin">
          <color indexed="64"/>
        </left>
        <right style="thin">
          <color indexed="64"/>
        </right>
        <top style="thin">
          <color indexed="64"/>
        </top>
        <bottom style="thin">
          <color indexed="64"/>
        </bottom>
      </border>
    </ndxf>
  </rcc>
  <rfmt sheetId="13" sqref="B5" start="0" length="0">
    <dxf>
      <font>
        <b/>
        <sz val="9"/>
        <color auto="1"/>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cc rId="43519" sId="13" odxf="1" dxf="1">
    <nc r="C5" t="inlineStr">
      <is>
        <t>Balance inicial al 01 de febrero  2017</t>
      </is>
    </nc>
    <odxf>
      <font>
        <b val="0"/>
        <sz val="9"/>
        <name val="Arial"/>
        <scheme val="none"/>
      </font>
      <alignment vertical="bottom" wrapText="0" readingOrder="0"/>
      <border outline="0">
        <left/>
        <right/>
        <top/>
        <bottom/>
      </border>
    </odxf>
    <ndxf>
      <font>
        <b/>
        <sz val="9"/>
        <color auto="1"/>
        <name val="Arial"/>
        <scheme val="none"/>
      </font>
      <alignment vertical="top" wrapText="1" readingOrder="0"/>
      <border outline="0">
        <left style="thin">
          <color indexed="64"/>
        </left>
        <right style="thin">
          <color indexed="64"/>
        </right>
        <top style="thin">
          <color indexed="64"/>
        </top>
        <bottom style="thin">
          <color indexed="64"/>
        </bottom>
      </border>
    </ndxf>
  </rcc>
  <rfmt sheetId="13" sqref="D5" start="0" length="0">
    <dxf>
      <font>
        <sz val="9"/>
        <name val="Arial"/>
        <scheme val="none"/>
      </font>
      <fill>
        <patternFill patternType="solid">
          <bgColor theme="0"/>
        </patternFill>
      </fill>
      <border outline="0">
        <left style="thin">
          <color indexed="64"/>
        </left>
        <right style="thin">
          <color indexed="64"/>
        </right>
        <top style="thin">
          <color indexed="64"/>
        </top>
      </border>
    </dxf>
  </rfmt>
  <rfmt sheetId="13" s="1" sqref="E5" start="0" length="0">
    <dxf>
      <font>
        <b/>
        <sz val="9"/>
        <color auto="1"/>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43520" sId="13" odxf="1" s="1" dxf="1" numFmtId="34">
    <nc r="F5">
      <v>2419142.1</v>
    </nc>
    <odxf>
      <font>
        <b val="0"/>
        <i val="0"/>
        <strike val="0"/>
        <condense val="0"/>
        <extend val="0"/>
        <outline val="0"/>
        <shadow val="0"/>
        <u val="none"/>
        <vertAlign val="baseline"/>
        <sz val="10"/>
        <color indexed="64"/>
        <name val="Arial"/>
        <scheme val="none"/>
      </font>
      <numFmt numFmtId="0" formatCode="General"/>
      <border diagonalUp="0" diagonalDown="0" outline="0">
        <left/>
        <right/>
        <top/>
        <bottom/>
      </border>
    </odxf>
    <ndxf>
      <font>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521" sId="13" odxf="1" dxf="1" numFmtId="19">
    <nc r="A6">
      <v>42767</v>
    </nc>
    <odxf>
      <font>
        <sz val="10"/>
        <name val="Arial"/>
        <scheme val="none"/>
      </font>
      <numFmt numFmtId="0" formatCode="General"/>
      <alignment horizontal="center" vertical="top" readingOrder="0"/>
      <border outline="0">
        <left/>
        <right/>
        <top/>
        <bottom/>
      </border>
    </odxf>
    <ndxf>
      <font>
        <sz val="9"/>
        <name val="Arial"/>
        <scheme val="none"/>
      </font>
      <numFmt numFmtId="19" formatCode="m/d/yyyy"/>
      <alignment horizontal="general" vertical="bottom" readingOrder="0"/>
      <border outline="0">
        <left style="thin">
          <color indexed="64"/>
        </left>
        <right style="thin">
          <color indexed="64"/>
        </right>
        <top style="thin">
          <color indexed="64"/>
        </top>
        <bottom style="thin">
          <color indexed="64"/>
        </bottom>
      </border>
    </ndxf>
  </rcc>
  <rcc rId="43522" sId="13" odxf="1" dxf="1">
    <nc r="B6" t="inlineStr">
      <is>
        <t>TRANSF. 0005</t>
      </is>
    </nc>
    <odxf>
      <font>
        <b val="0"/>
        <sz val="10"/>
        <name val="Arial"/>
        <scheme val="none"/>
      </font>
      <fill>
        <patternFill patternType="none">
          <bgColor indexed="65"/>
        </patternFill>
      </fill>
      <alignment horizontal="general" vertical="bottom" readingOrder="0"/>
      <border outline="0">
        <left/>
        <right/>
        <top/>
        <bottom/>
      </border>
    </odxf>
    <ndxf>
      <font>
        <b/>
        <sz val="9"/>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523" sId="13" odxf="1" dxf="1">
    <nc r="C6" t="inlineStr">
      <is>
        <r>
          <t xml:space="preserve">RD$58,687.50 (U$1,250.00 a una tasa de RD 46.95) a nombre de </t>
        </r>
        <r>
          <rPr>
            <b/>
            <sz val="9"/>
            <color rgb="FFFF0000"/>
            <rFont val="Arial"/>
            <family val="2"/>
          </rPr>
          <t>FELIPE ELMY ERNESTO PEGUERO PÉREZ,</t>
        </r>
        <r>
          <rPr>
            <sz val="9"/>
            <color rgb="FFFF0000"/>
            <rFont val="Arial"/>
            <family val="2"/>
          </rPr>
          <t xml:space="preserve"> </t>
        </r>
        <r>
          <rPr>
            <sz val="9"/>
            <color indexed="64"/>
            <rFont val="Arial"/>
            <family val="2"/>
          </rPr>
          <t xml:space="preserve">como 31vo. desembolso para cubrir manutencion en la realización de estudios de </t>
        </r>
        <r>
          <rPr>
            <b/>
            <sz val="9"/>
            <color indexed="64"/>
            <rFont val="Arial"/>
            <family val="2"/>
          </rPr>
          <t>Doctorado en Economía Agrícola</t>
        </r>
        <r>
          <rPr>
            <sz val="9"/>
            <color indexed="64"/>
            <rFont val="Arial"/>
            <family val="2"/>
          </rPr>
          <t>, en la Universidad de Luisiana, Estados Unidos, según contrato 045-14 y cronograma anexo.</t>
        </r>
      </is>
    </nc>
    <odxf>
      <alignment horizontal="general" vertical="bottom" readingOrder="0"/>
      <border outline="0">
        <left/>
        <right/>
        <top/>
        <bottom/>
      </border>
    </odxf>
    <ndxf>
      <alignment horizontal="justify" vertical="top" readingOrder="0"/>
      <border outline="0">
        <left style="thin">
          <color indexed="64"/>
        </left>
        <right style="thin">
          <color indexed="64"/>
        </right>
        <top style="thin">
          <color indexed="64"/>
        </top>
        <bottom style="thin">
          <color indexed="64"/>
        </bottom>
      </border>
    </ndxf>
  </rcc>
  <rfmt sheetId="13" sqref="D6" start="0" length="0">
    <dxf>
      <font>
        <sz val="9"/>
        <name val="Arial"/>
        <scheme val="none"/>
      </font>
      <numFmt numFmtId="166" formatCode="_-* #,##0.00\ _p_t_a_-;\-* #,##0.00\ _p_t_a_-;_-* &quot;-&quot;??\ _p_t_a_-;_-@_-"/>
      <border outline="0">
        <left style="thin">
          <color indexed="64"/>
        </left>
        <right style="thin">
          <color indexed="64"/>
        </right>
        <top style="thin">
          <color indexed="64"/>
        </top>
        <bottom style="thin">
          <color indexed="64"/>
        </bottom>
      </border>
    </dxf>
  </rfmt>
  <rcc rId="43524" sId="13" odxf="1" s="1" dxf="1" numFmtId="34">
    <nc r="E6">
      <v>58687.5</v>
    </nc>
    <odxf>
      <font>
        <b val="0"/>
        <i val="0"/>
        <strike val="0"/>
        <condense val="0"/>
        <extend val="0"/>
        <outline val="0"/>
        <shadow val="0"/>
        <u val="none"/>
        <vertAlign val="baseline"/>
        <sz val="10"/>
        <color indexed="64"/>
        <name val="Arial"/>
        <scheme val="none"/>
      </font>
      <numFmt numFmtId="0" formatCode="General"/>
      <alignment horizontal="center" vertical="bottom" textRotation="0" wrapText="0" indent="0" relativeIndent="0" justifyLastLine="0" shrinkToFit="0" mergeCell="0" readingOrder="0"/>
      <border diagonalUp="0" diagonalDown="0" outline="0">
        <left/>
        <right/>
        <top/>
        <bottom/>
      </border>
    </odxf>
    <ndxf>
      <font>
        <b/>
        <sz val="9"/>
        <color theme="1"/>
        <name val="Arial"/>
        <scheme val="none"/>
      </font>
      <numFmt numFmtId="166" formatCode="_-* #,##0.00\ _p_t_a_-;\-* #,##0.00\ _p_t_a_-;_-* &quot;-&quot;??\ _p_t_a_-;_-@_-"/>
      <border outline="0">
        <left style="thin">
          <color indexed="64"/>
        </left>
        <right style="thin">
          <color indexed="64"/>
        </right>
        <top style="thin">
          <color indexed="64"/>
        </top>
        <bottom style="thin">
          <color indexed="64"/>
        </bottom>
      </border>
    </ndxf>
  </rcc>
  <rcc rId="43525" sId="13" odxf="1" s="1" dxf="1">
    <nc r="F6">
      <f>F5+D6-E6</f>
    </nc>
    <odxf>
      <font>
        <b val="0"/>
        <i val="0"/>
        <strike val="0"/>
        <condense val="0"/>
        <extend val="0"/>
        <outline val="0"/>
        <shadow val="0"/>
        <u val="none"/>
        <vertAlign val="baseline"/>
        <sz val="10"/>
        <color indexed="64"/>
        <name val="Arial"/>
        <scheme val="none"/>
      </font>
      <numFmt numFmtId="0" formatCode="General"/>
      <border diagonalUp="0" diagonalDown="0" outline="0">
        <left/>
        <right/>
        <top/>
        <bottom/>
      </border>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526" sId="13" odxf="1" dxf="1" numFmtId="19">
    <nc r="A7">
      <v>42767</v>
    </nc>
    <odxf>
      <font>
        <sz val="10"/>
        <name val="Arial"/>
        <scheme val="none"/>
      </font>
      <numFmt numFmtId="0" formatCode="General"/>
      <alignment horizontal="center" vertical="top" readingOrder="0"/>
      <border outline="0">
        <left/>
        <right/>
        <top/>
        <bottom/>
      </border>
    </odxf>
    <ndxf>
      <font>
        <sz val="9"/>
        <name val="Arial"/>
        <scheme val="none"/>
      </font>
      <numFmt numFmtId="19" formatCode="m/d/yyyy"/>
      <alignment horizontal="general" vertical="bottom" readingOrder="0"/>
      <border outline="0">
        <left style="thin">
          <color indexed="64"/>
        </left>
        <right style="thin">
          <color indexed="64"/>
        </right>
        <top style="thin">
          <color indexed="64"/>
        </top>
        <bottom style="thin">
          <color indexed="64"/>
        </bottom>
      </border>
    </ndxf>
  </rcc>
  <rcc rId="43527" sId="13" odxf="1" dxf="1">
    <nc r="B7" t="inlineStr">
      <is>
        <t>TRANSF. 0006</t>
      </is>
    </nc>
    <odxf>
      <font>
        <b val="0"/>
        <sz val="10"/>
        <name val="Arial"/>
        <scheme val="none"/>
      </font>
      <fill>
        <patternFill patternType="none">
          <bgColor indexed="65"/>
        </patternFill>
      </fill>
      <alignment horizontal="general" vertical="bottom" readingOrder="0"/>
      <border outline="0">
        <left/>
        <right/>
        <top/>
        <bottom/>
      </border>
    </odxf>
    <ndxf>
      <font>
        <b/>
        <sz val="9"/>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528" sId="13" odxf="1" dxf="1">
    <nc r="C7" t="inlineStr">
      <is>
        <r>
          <t xml:space="preserve">RD$51,645.00  (US$1,100.00 a una tasa de RD$46.95) a nombre de </t>
        </r>
        <r>
          <rPr>
            <b/>
            <sz val="9"/>
            <color rgb="FFFF0000"/>
            <rFont val="Arial"/>
            <family val="2"/>
          </rPr>
          <t>JOSE MIGUEL GARCIA PEÑA</t>
        </r>
        <r>
          <rPr>
            <b/>
            <sz val="9"/>
            <color indexed="64"/>
            <rFont val="Arial"/>
            <family val="2"/>
          </rPr>
          <t>,</t>
        </r>
        <r>
          <rPr>
            <sz val="9"/>
            <color indexed="64"/>
            <rFont val="Arial"/>
            <family val="2"/>
          </rPr>
          <t xml:space="preserve"> 32vo. desembolso para cubrir manutención, como aporte de CONIAF en estadía estudios de Doctorado en “Biología” en la Universidad de Puerto Rico, Río Piedra, según contrato 035-2014, cronograma y documentación anexo. </t>
        </r>
      </is>
    </nc>
    <odxf>
      <alignment horizontal="general" vertical="bottom" readingOrder="0"/>
      <border outline="0">
        <left/>
        <right/>
        <top/>
        <bottom/>
      </border>
    </odxf>
    <ndxf>
      <alignment horizontal="justify" vertical="top" readingOrder="0"/>
      <border outline="0">
        <left style="thin">
          <color indexed="64"/>
        </left>
        <right style="thin">
          <color indexed="64"/>
        </right>
        <top style="thin">
          <color indexed="64"/>
        </top>
        <bottom style="thin">
          <color indexed="64"/>
        </bottom>
      </border>
    </ndxf>
  </rcc>
  <rfmt sheetId="13" sqref="D7" start="0" length="0">
    <dxf>
      <font>
        <sz val="9"/>
        <name val="Arial"/>
        <scheme val="none"/>
      </font>
      <numFmt numFmtId="166" formatCode="_-* #,##0.00\ _p_t_a_-;\-* #,##0.00\ _p_t_a_-;_-* &quot;-&quot;??\ _p_t_a_-;_-@_-"/>
      <border outline="0">
        <left style="thin">
          <color indexed="64"/>
        </left>
        <right style="thin">
          <color indexed="64"/>
        </right>
        <top style="thin">
          <color indexed="64"/>
        </top>
        <bottom style="thin">
          <color indexed="64"/>
        </bottom>
      </border>
    </dxf>
  </rfmt>
  <rcc rId="43529" sId="13" odxf="1" s="1" dxf="1" numFmtId="34">
    <nc r="E7">
      <v>51645</v>
    </nc>
    <odxf>
      <font>
        <b val="0"/>
        <i val="0"/>
        <strike val="0"/>
        <condense val="0"/>
        <extend val="0"/>
        <outline val="0"/>
        <shadow val="0"/>
        <u val="none"/>
        <vertAlign val="baseline"/>
        <sz val="10"/>
        <color indexed="64"/>
        <name val="Arial"/>
        <scheme val="none"/>
      </font>
      <numFmt numFmtId="0" formatCode="General"/>
      <alignment horizontal="center" vertical="bottom" textRotation="0" wrapText="0" indent="0" relativeIndent="0" justifyLastLine="0" shrinkToFit="0" mergeCell="0" readingOrder="0"/>
      <border diagonalUp="0" diagonalDown="0" outline="0">
        <left/>
        <right/>
        <top/>
        <bottom/>
      </border>
    </odxf>
    <ndxf>
      <font>
        <b/>
        <sz val="9"/>
        <color theme="1"/>
        <name val="Arial"/>
        <scheme val="none"/>
      </font>
      <numFmt numFmtId="166" formatCode="_-* #,##0.00\ _p_t_a_-;\-* #,##0.00\ _p_t_a_-;_-* &quot;-&quot;??\ _p_t_a_-;_-@_-"/>
      <border outline="0">
        <left style="thin">
          <color indexed="64"/>
        </left>
        <right style="thin">
          <color indexed="64"/>
        </right>
        <top style="thin">
          <color indexed="64"/>
        </top>
        <bottom style="thin">
          <color indexed="64"/>
        </bottom>
      </border>
    </ndxf>
  </rcc>
  <rcc rId="43530" sId="13" odxf="1" s="1" dxf="1">
    <nc r="F7">
      <f>F6+D7-E7</f>
    </nc>
    <odxf>
      <font>
        <b val="0"/>
        <i val="0"/>
        <strike val="0"/>
        <condense val="0"/>
        <extend val="0"/>
        <outline val="0"/>
        <shadow val="0"/>
        <u val="none"/>
        <vertAlign val="baseline"/>
        <sz val="10"/>
        <color indexed="64"/>
        <name val="Arial"/>
        <scheme val="none"/>
      </font>
      <numFmt numFmtId="0" formatCode="General"/>
      <border diagonalUp="0" diagonalDown="0" outline="0">
        <left/>
        <right/>
        <top/>
        <bottom/>
      </border>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531" sId="13" odxf="1" dxf="1" numFmtId="19">
    <nc r="A8">
      <v>42767</v>
    </nc>
    <odxf>
      <font>
        <sz val="10"/>
        <name val="Arial"/>
        <scheme val="none"/>
      </font>
      <numFmt numFmtId="0" formatCode="General"/>
      <alignment horizontal="center" vertical="top" readingOrder="0"/>
      <border outline="0">
        <left/>
        <right/>
        <top/>
        <bottom/>
      </border>
    </odxf>
    <ndxf>
      <font>
        <sz val="9"/>
        <name val="Arial"/>
        <scheme val="none"/>
      </font>
      <numFmt numFmtId="19" formatCode="m/d/yyyy"/>
      <alignment horizontal="general" vertical="bottom" readingOrder="0"/>
      <border outline="0">
        <left style="thin">
          <color indexed="64"/>
        </left>
        <right style="thin">
          <color indexed="64"/>
        </right>
        <top style="thin">
          <color indexed="64"/>
        </top>
        <bottom style="thin">
          <color indexed="64"/>
        </bottom>
      </border>
    </ndxf>
  </rcc>
  <rcc rId="43532" sId="13" odxf="1" dxf="1">
    <nc r="B8" t="inlineStr">
      <is>
        <t>TRANSF. 0007</t>
      </is>
    </nc>
    <odxf>
      <font>
        <b val="0"/>
        <sz val="10"/>
        <name val="Arial"/>
        <scheme val="none"/>
      </font>
      <fill>
        <patternFill patternType="none">
          <bgColor indexed="65"/>
        </patternFill>
      </fill>
      <alignment horizontal="general" vertical="bottom" readingOrder="0"/>
      <border outline="0">
        <left/>
        <right/>
        <top/>
        <bottom/>
      </border>
    </odxf>
    <ndxf>
      <font>
        <b/>
        <sz val="9"/>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533" sId="13" odxf="1" dxf="1">
    <nc r="C8" t="inlineStr">
      <is>
        <r>
          <t>RD$61,035.00 (U$1,300.00 a una tasa de RD$46.95) a  favor de</t>
        </r>
        <r>
          <rPr>
            <sz val="9"/>
            <color rgb="FFFF0000"/>
            <rFont val="Arial"/>
            <family val="2"/>
          </rPr>
          <t xml:space="preserve"> </t>
        </r>
        <r>
          <rPr>
            <b/>
            <sz val="9"/>
            <color rgb="FFFF0000"/>
            <rFont val="Arial"/>
            <family val="2"/>
          </rPr>
          <t>PAULA VIRGINIA PEREZ PEREZ</t>
        </r>
        <r>
          <rPr>
            <sz val="9"/>
            <color indexed="64"/>
            <rFont val="Arial"/>
            <family val="2"/>
          </rPr>
          <t xml:space="preserve">. 33vo. desembolso como aporte del CONIAF para cubrir manutencion en estudios en el Programa de Doctorado en Empaque, Universidad de Michigan State, EE.UU, s/contrato 029-2014, cronograma y documentación anexa. </t>
        </r>
      </is>
    </nc>
    <odxf>
      <alignment vertical="bottom" wrapText="0" readingOrder="0"/>
      <border outline="0">
        <left/>
        <right/>
        <top/>
        <bottom/>
      </border>
    </odxf>
    <ndxf>
      <alignment vertical="top" wrapText="1" readingOrder="0"/>
      <border outline="0">
        <left style="thin">
          <color indexed="64"/>
        </left>
        <right style="thin">
          <color indexed="64"/>
        </right>
        <top style="thin">
          <color indexed="64"/>
        </top>
        <bottom style="thin">
          <color indexed="64"/>
        </bottom>
      </border>
    </ndxf>
  </rcc>
  <rfmt sheetId="13" sqref="D8" start="0" length="0">
    <dxf>
      <font>
        <sz val="9"/>
        <name val="Arial"/>
        <scheme val="none"/>
      </font>
      <numFmt numFmtId="166" formatCode="_-* #,##0.00\ _p_t_a_-;\-* #,##0.00\ _p_t_a_-;_-* &quot;-&quot;??\ _p_t_a_-;_-@_-"/>
      <border outline="0">
        <left style="thin">
          <color indexed="64"/>
        </left>
        <right style="thin">
          <color indexed="64"/>
        </right>
        <top style="thin">
          <color indexed="64"/>
        </top>
        <bottom style="thin">
          <color indexed="64"/>
        </bottom>
      </border>
    </dxf>
  </rfmt>
  <rcc rId="43534" sId="13" odxf="1" s="1" dxf="1" numFmtId="34">
    <nc r="E8">
      <v>61035</v>
    </nc>
    <odxf>
      <font>
        <b val="0"/>
        <i val="0"/>
        <strike val="0"/>
        <condense val="0"/>
        <extend val="0"/>
        <outline val="0"/>
        <shadow val="0"/>
        <u val="none"/>
        <vertAlign val="baseline"/>
        <sz val="10"/>
        <color indexed="64"/>
        <name val="Arial"/>
        <scheme val="none"/>
      </font>
      <numFmt numFmtId="0" formatCode="General"/>
      <alignment horizontal="center" vertical="bottom" textRotation="0" wrapText="0" indent="0" relativeIndent="0" justifyLastLine="0" shrinkToFit="0" mergeCell="0" readingOrder="0"/>
      <border diagonalUp="0" diagonalDown="0" outline="0">
        <left/>
        <right/>
        <top/>
        <bottom/>
      </border>
    </odxf>
    <ndxf>
      <font>
        <b/>
        <sz val="9"/>
        <color auto="1"/>
        <name val="Arial"/>
        <scheme val="none"/>
      </font>
      <numFmt numFmtId="166" formatCode="_-* #,##0.00\ _p_t_a_-;\-* #,##0.00\ _p_t_a_-;_-* &quot;-&quot;??\ _p_t_a_-;_-@_-"/>
      <border outline="0">
        <left style="thin">
          <color indexed="64"/>
        </left>
        <right style="thin">
          <color indexed="64"/>
        </right>
        <top style="thin">
          <color indexed="64"/>
        </top>
        <bottom style="thin">
          <color indexed="64"/>
        </bottom>
      </border>
    </ndxf>
  </rcc>
  <rcc rId="43535" sId="13" odxf="1" s="1" dxf="1">
    <nc r="F8">
      <f>F7+D8-E8</f>
    </nc>
    <odxf>
      <font>
        <b val="0"/>
        <i val="0"/>
        <strike val="0"/>
        <condense val="0"/>
        <extend val="0"/>
        <outline val="0"/>
        <shadow val="0"/>
        <u val="none"/>
        <vertAlign val="baseline"/>
        <sz val="10"/>
        <color indexed="64"/>
        <name val="Arial"/>
        <scheme val="none"/>
      </font>
      <numFmt numFmtId="0" formatCode="General"/>
      <border diagonalUp="0" diagonalDown="0" outline="0">
        <left/>
        <right/>
        <top/>
        <bottom/>
      </border>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536" sId="13" odxf="1" dxf="1" numFmtId="19">
    <nc r="A9">
      <v>42767</v>
    </nc>
    <odxf>
      <font>
        <sz val="10"/>
        <name val="Arial"/>
        <scheme val="none"/>
      </font>
      <numFmt numFmtId="0" formatCode="General"/>
      <alignment horizontal="center" vertical="top" readingOrder="0"/>
      <border outline="0">
        <left/>
        <right/>
        <top/>
        <bottom/>
      </border>
    </odxf>
    <ndxf>
      <font>
        <sz val="9"/>
        <name val="Arial"/>
        <scheme val="none"/>
      </font>
      <numFmt numFmtId="19" formatCode="m/d/yyyy"/>
      <alignment horizontal="general" vertical="bottom" readingOrder="0"/>
      <border outline="0">
        <left style="thin">
          <color indexed="64"/>
        </left>
        <right style="thin">
          <color indexed="64"/>
        </right>
        <top style="thin">
          <color indexed="64"/>
        </top>
        <bottom style="thin">
          <color indexed="64"/>
        </bottom>
      </border>
    </ndxf>
  </rcc>
  <rcc rId="43537" sId="13" odxf="1" dxf="1">
    <nc r="B9">
      <v>14606</v>
    </nc>
    <odxf>
      <font>
        <sz val="10"/>
        <name val="Arial"/>
        <scheme val="none"/>
      </font>
      <fill>
        <patternFill patternType="none">
          <bgColor indexed="65"/>
        </patternFill>
      </fill>
      <alignment horizontal="general" vertical="bottom" readingOrder="0"/>
      <border outline="0">
        <left/>
        <right/>
        <top/>
        <bottom/>
      </border>
    </odxf>
    <ndxf>
      <font>
        <sz val="9"/>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538" sId="13" odxf="1" dxf="1">
    <nc r="C9" t="inlineStr">
      <is>
        <t>NULO</t>
      </is>
    </nc>
    <odxf>
      <font>
        <b val="0"/>
        <sz val="9"/>
        <name val="Arial"/>
        <scheme val="none"/>
      </font>
      <fill>
        <patternFill patternType="none">
          <bgColor indexed="65"/>
        </patternFill>
      </fill>
      <alignment vertical="bottom" wrapText="0" readingOrder="0"/>
      <border outline="0">
        <left/>
        <right/>
        <top/>
        <bottom/>
      </border>
    </odxf>
    <ndxf>
      <font>
        <b/>
        <sz val="9"/>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fmt sheetId="13" sqref="D9" start="0" length="0">
    <dxf>
      <font>
        <sz val="9"/>
        <name val="Arial"/>
        <scheme val="none"/>
      </font>
      <numFmt numFmtId="166" formatCode="_-* #,##0.00\ _p_t_a_-;\-* #,##0.00\ _p_t_a_-;_-* &quot;-&quot;??\ _p_t_a_-;_-@_-"/>
      <border outline="0">
        <left style="thin">
          <color indexed="64"/>
        </left>
        <right style="thin">
          <color indexed="64"/>
        </right>
        <top style="thin">
          <color indexed="64"/>
        </top>
        <bottom style="thin">
          <color indexed="64"/>
        </bottom>
      </border>
    </dxf>
  </rfmt>
  <rcc rId="43539" sId="13" odxf="1" s="1" dxf="1" numFmtId="34">
    <nc r="E9">
      <v>0.01</v>
    </nc>
    <odxf>
      <font>
        <b val="0"/>
        <i val="0"/>
        <strike val="0"/>
        <condense val="0"/>
        <extend val="0"/>
        <outline val="0"/>
        <shadow val="0"/>
        <u val="none"/>
        <vertAlign val="baseline"/>
        <sz val="10"/>
        <color indexed="64"/>
        <name val="Arial"/>
        <scheme val="none"/>
      </font>
      <numFmt numFmtId="0" formatCode="General"/>
      <alignment horizontal="center" vertical="bottom" textRotation="0" wrapText="0" indent="0" relativeIndent="0" justifyLastLine="0" shrinkToFit="0" mergeCell="0" readingOrder="0"/>
      <border diagonalUp="0" diagonalDown="0" outline="0">
        <left/>
        <right/>
        <top/>
        <bottom/>
      </border>
    </odxf>
    <ndxf>
      <font>
        <b/>
        <sz val="9"/>
        <color rgb="FFFF0000"/>
        <name val="Arial"/>
        <scheme val="none"/>
      </font>
      <numFmt numFmtId="166" formatCode="_-* #,##0.00\ _p_t_a_-;\-* #,##0.00\ _p_t_a_-;_-* &quot;-&quot;??\ _p_t_a_-;_-@_-"/>
      <border outline="0">
        <left style="thin">
          <color indexed="64"/>
        </left>
        <right style="thin">
          <color indexed="64"/>
        </right>
        <top style="thin">
          <color indexed="64"/>
        </top>
        <bottom style="thin">
          <color indexed="64"/>
        </bottom>
      </border>
    </ndxf>
  </rcc>
  <rcc rId="43540" sId="13" odxf="1" s="1" dxf="1">
    <nc r="F9">
      <f>F8+D9-E9</f>
    </nc>
    <odxf>
      <font>
        <b val="0"/>
        <i val="0"/>
        <strike val="0"/>
        <condense val="0"/>
        <extend val="0"/>
        <outline val="0"/>
        <shadow val="0"/>
        <u val="none"/>
        <vertAlign val="baseline"/>
        <sz val="10"/>
        <color indexed="64"/>
        <name val="Arial"/>
        <scheme val="none"/>
      </font>
      <numFmt numFmtId="0" formatCode="General"/>
      <border diagonalUp="0" diagonalDown="0" outline="0">
        <left/>
        <right/>
        <top/>
        <bottom/>
      </border>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541" sId="13" odxf="1" dxf="1" numFmtId="19">
    <nc r="A10">
      <v>42767</v>
    </nc>
    <odxf>
      <font>
        <sz val="10"/>
        <name val="Arial"/>
        <scheme val="none"/>
      </font>
      <numFmt numFmtId="0" formatCode="General"/>
      <alignment horizontal="center" vertical="top" readingOrder="0"/>
      <border outline="0">
        <left/>
        <right/>
        <top/>
        <bottom/>
      </border>
    </odxf>
    <ndxf>
      <font>
        <sz val="9"/>
        <name val="Arial"/>
        <scheme val="none"/>
      </font>
      <numFmt numFmtId="19" formatCode="m/d/yyyy"/>
      <alignment horizontal="general" vertical="bottom" readingOrder="0"/>
      <border outline="0">
        <left style="thin">
          <color indexed="64"/>
        </left>
        <right style="thin">
          <color indexed="64"/>
        </right>
        <top style="thin">
          <color indexed="64"/>
        </top>
        <bottom style="thin">
          <color indexed="64"/>
        </bottom>
      </border>
    </ndxf>
  </rcc>
  <rcc rId="43542" sId="13" odxf="1" dxf="1">
    <nc r="B10">
      <v>14607</v>
    </nc>
    <odxf>
      <font>
        <sz val="10"/>
        <name val="Arial"/>
        <scheme val="none"/>
      </font>
      <fill>
        <patternFill patternType="none">
          <bgColor indexed="65"/>
        </patternFill>
      </fill>
      <alignment horizontal="general" vertical="bottom" readingOrder="0"/>
      <border outline="0">
        <left/>
        <right/>
        <top/>
        <bottom/>
      </border>
    </odxf>
    <ndxf>
      <font>
        <sz val="9"/>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543" sId="13" odxf="1" dxf="1">
    <nc r="C10" t="inlineStr">
      <is>
        <r>
          <t xml:space="preserve">CARLOS MANUEL ANTONIO SANQUINTIN BERAS,  Asesor de la Dirección Ejecutiva de esta institución,  </t>
        </r>
        <r>
          <rPr>
            <sz val="9"/>
            <color indexed="64"/>
            <rFont val="Arial"/>
            <family val="2"/>
          </rPr>
          <t>pago de  sueldo correspondiente al mes de enero 2017</t>
        </r>
      </is>
    </nc>
    <odxf>
      <font>
        <b val="0"/>
        <sz val="9"/>
        <name val="Arial"/>
        <scheme val="none"/>
      </font>
      <fill>
        <patternFill patternType="none">
          <bgColor indexed="65"/>
        </patternFill>
      </fill>
      <alignment vertical="bottom" wrapText="0" readingOrder="0"/>
      <border outline="0">
        <left/>
        <right/>
        <top/>
        <bottom/>
      </border>
    </odxf>
    <ndxf>
      <font>
        <b/>
        <sz val="9"/>
        <name val="Arial"/>
        <scheme val="none"/>
      </font>
      <fill>
        <patternFill patternType="solid">
          <bgColor rgb="FFFFFF00"/>
        </patternFill>
      </fill>
      <alignment vertical="top" wrapText="1" readingOrder="0"/>
      <border outline="0">
        <left style="thin">
          <color indexed="64"/>
        </left>
        <right style="thin">
          <color indexed="64"/>
        </right>
        <top style="thin">
          <color indexed="64"/>
        </top>
        <bottom style="thin">
          <color indexed="64"/>
        </bottom>
      </border>
    </ndxf>
  </rcc>
  <rfmt sheetId="13" sqref="D10" start="0" length="0">
    <dxf>
      <font>
        <sz val="9"/>
        <name val="Arial"/>
        <scheme val="none"/>
      </font>
      <numFmt numFmtId="166" formatCode="_-* #,##0.00\ _p_t_a_-;\-* #,##0.00\ _p_t_a_-;_-* &quot;-&quot;??\ _p_t_a_-;_-@_-"/>
      <border outline="0">
        <left style="thin">
          <color indexed="64"/>
        </left>
        <right style="thin">
          <color indexed="64"/>
        </right>
        <top style="thin">
          <color indexed="64"/>
        </top>
        <bottom style="thin">
          <color indexed="64"/>
        </bottom>
      </border>
    </dxf>
  </rfmt>
  <rcc rId="43544" sId="13" odxf="1" s="1" dxf="1" numFmtId="34">
    <nc r="E10">
      <v>105855.44</v>
    </nc>
    <odxf>
      <font>
        <b val="0"/>
        <i val="0"/>
        <strike val="0"/>
        <condense val="0"/>
        <extend val="0"/>
        <outline val="0"/>
        <shadow val="0"/>
        <u val="none"/>
        <vertAlign val="baseline"/>
        <sz val="10"/>
        <color indexed="64"/>
        <name val="Arial"/>
        <scheme val="none"/>
      </font>
      <numFmt numFmtId="0" formatCode="General"/>
      <alignment horizontal="center" vertical="bottom" textRotation="0" wrapText="0" indent="0" relativeIndent="0" justifyLastLine="0" shrinkToFit="0" mergeCell="0" readingOrder="0"/>
      <border diagonalUp="0" diagonalDown="0" outline="0">
        <left/>
        <right/>
        <top/>
        <bottom/>
      </border>
    </odxf>
    <ndxf>
      <font>
        <sz val="9"/>
        <color theme="1"/>
        <name val="Arial"/>
        <scheme val="none"/>
      </font>
      <numFmt numFmtId="166" formatCode="_-* #,##0.00\ _p_t_a_-;\-* #,##0.00\ _p_t_a_-;_-* &quot;-&quot;??\ _p_t_a_-;_-@_-"/>
      <border outline="0">
        <left style="thin">
          <color indexed="64"/>
        </left>
        <right style="thin">
          <color indexed="64"/>
        </right>
        <top style="thin">
          <color indexed="64"/>
        </top>
        <bottom style="thin">
          <color indexed="64"/>
        </bottom>
      </border>
    </ndxf>
  </rcc>
  <rcc rId="43545" sId="13" odxf="1" s="1" dxf="1">
    <nc r="F10">
      <f>F9+D10-E10</f>
    </nc>
    <odxf>
      <font>
        <b val="0"/>
        <i val="0"/>
        <strike val="0"/>
        <condense val="0"/>
        <extend val="0"/>
        <outline val="0"/>
        <shadow val="0"/>
        <u val="none"/>
        <vertAlign val="baseline"/>
        <sz val="10"/>
        <color indexed="64"/>
        <name val="Arial"/>
        <scheme val="none"/>
      </font>
      <numFmt numFmtId="0" formatCode="General"/>
      <border diagonalUp="0" diagonalDown="0" outline="0">
        <left/>
        <right/>
        <top/>
        <bottom/>
      </border>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546" sId="13" odxf="1" dxf="1">
    <nc r="A11" t="inlineStr">
      <is>
        <t>03/02/017</t>
      </is>
    </nc>
    <odxf>
      <font>
        <sz val="10"/>
        <name val="Arial"/>
        <scheme val="none"/>
      </font>
      <numFmt numFmtId="0" formatCode="General"/>
      <alignment horizontal="center" readingOrder="0"/>
      <border outline="0">
        <left/>
        <right/>
        <top/>
        <bottom/>
      </border>
    </odxf>
    <ndxf>
      <font>
        <sz val="9"/>
        <name val="Arial"/>
        <scheme val="none"/>
      </font>
      <numFmt numFmtId="19" formatCode="m/d/yyyy"/>
      <alignment horizontal="right" readingOrder="0"/>
      <border outline="0">
        <left style="thin">
          <color indexed="64"/>
        </left>
        <right style="thin">
          <color indexed="64"/>
        </right>
        <top style="thin">
          <color indexed="64"/>
        </top>
        <bottom style="thin">
          <color indexed="64"/>
        </bottom>
      </border>
    </ndxf>
  </rcc>
  <rcc rId="43547" sId="13" odxf="1" dxf="1">
    <nc r="B11" t="inlineStr">
      <is>
        <t>TRANSF. 0008</t>
      </is>
    </nc>
    <odxf>
      <font>
        <b val="0"/>
        <sz val="10"/>
        <name val="Arial"/>
        <scheme val="none"/>
      </font>
      <fill>
        <patternFill patternType="none">
          <bgColor indexed="65"/>
        </patternFill>
      </fill>
      <alignment horizontal="general" vertical="bottom" readingOrder="0"/>
      <border outline="0">
        <left/>
        <right/>
        <top/>
        <bottom/>
      </border>
    </odxf>
    <ndxf>
      <font>
        <b/>
        <sz val="9"/>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548" sId="13" odxf="1" dxf="1">
    <nc r="C11" t="inlineStr">
      <is>
        <r>
          <t>RD$18,792.00 (US$400.00 a una tasa de RD$46.98) a nombre de</t>
        </r>
        <r>
          <rPr>
            <sz val="9"/>
            <color rgb="FFFF0000"/>
            <rFont val="Arial"/>
            <family val="2"/>
          </rPr>
          <t xml:space="preserve"> </t>
        </r>
        <r>
          <rPr>
            <b/>
            <sz val="9"/>
            <color rgb="FFFF0000"/>
            <rFont val="Arial"/>
            <family val="2"/>
          </rPr>
          <t>JENNY ROSA ELVIRA RODRIGUEZ JIMENEZ</t>
        </r>
        <r>
          <rPr>
            <sz val="9"/>
            <color rgb="FFFF0000"/>
            <rFont val="Arial"/>
            <family val="2"/>
          </rPr>
          <t>.</t>
        </r>
        <r>
          <rPr>
            <sz val="9"/>
            <color indexed="64"/>
            <rFont val="Arial"/>
            <family val="2"/>
          </rPr>
          <t xml:space="preserve"> 32vo. desembolso para cubrir manutención como aporte de CONIAF por estadia en estudios de Doctorado en “Ciencias con Acentuación en Alimentos” en la Universidad Autónoma de Nuevo León, México, según contrato 031-2014, cronograma y documentación anexo.</t>
        </r>
      </is>
    </nc>
    <odxf>
      <alignment vertical="bottom" wrapText="0" readingOrder="0"/>
      <border outline="0">
        <left/>
        <right/>
        <top/>
        <bottom/>
      </border>
    </odxf>
    <ndxf>
      <alignment vertical="top" wrapText="1" readingOrder="0"/>
      <border outline="0">
        <left style="thin">
          <color indexed="64"/>
        </left>
        <right style="thin">
          <color indexed="64"/>
        </right>
        <top style="thin">
          <color indexed="64"/>
        </top>
        <bottom style="thin">
          <color indexed="64"/>
        </bottom>
      </border>
    </ndxf>
  </rcc>
  <rfmt sheetId="13" sqref="D11" start="0" length="0">
    <dxf>
      <font>
        <sz val="9"/>
        <color indexed="64"/>
        <name val="Arial"/>
        <scheme val="none"/>
      </font>
      <numFmt numFmtId="166" formatCode="_-* #,##0.00\ _p_t_a_-;\-* #,##0.00\ _p_t_a_-;_-* &quot;-&quot;??\ _p_t_a_-;_-@_-"/>
      <border outline="0">
        <left style="thin">
          <color indexed="64"/>
        </left>
        <right style="thin">
          <color indexed="64"/>
        </right>
        <top style="thin">
          <color indexed="64"/>
        </top>
        <bottom style="thin">
          <color indexed="64"/>
        </bottom>
      </border>
    </dxf>
  </rfmt>
  <rcc rId="43549" sId="13" odxf="1" s="1" dxf="1" numFmtId="34">
    <nc r="E11">
      <v>18792</v>
    </nc>
    <odxf>
      <font>
        <b val="0"/>
        <i val="0"/>
        <strike val="0"/>
        <condense val="0"/>
        <extend val="0"/>
        <outline val="0"/>
        <shadow val="0"/>
        <u val="none"/>
        <vertAlign val="baseline"/>
        <sz val="10"/>
        <color indexed="64"/>
        <name val="Arial"/>
        <scheme val="none"/>
      </font>
      <numFmt numFmtId="0" formatCode="General"/>
      <alignment horizontal="center" vertical="bottom" textRotation="0" wrapText="0" indent="0" relativeIndent="0" justifyLastLine="0" shrinkToFit="0" mergeCell="0" readingOrder="0"/>
      <border diagonalUp="0" diagonalDown="0" outline="0">
        <left/>
        <right/>
        <top/>
        <bottom/>
      </border>
    </odxf>
    <ndxf>
      <font>
        <b/>
        <sz val="9"/>
        <color theme="1"/>
        <name val="Arial"/>
        <scheme val="none"/>
      </font>
      <numFmt numFmtId="166" formatCode="_-* #,##0.00\ _p_t_a_-;\-* #,##0.00\ _p_t_a_-;_-* &quot;-&quot;??\ _p_t_a_-;_-@_-"/>
      <border outline="0">
        <left style="thin">
          <color indexed="64"/>
        </left>
        <right style="thin">
          <color indexed="64"/>
        </right>
        <top style="thin">
          <color indexed="64"/>
        </top>
        <bottom style="thin">
          <color indexed="64"/>
        </bottom>
      </border>
    </ndxf>
  </rcc>
  <rcc rId="43550" sId="13" odxf="1" s="1" dxf="1">
    <nc r="F11">
      <f>F10+D11-E11</f>
    </nc>
    <odxf>
      <font>
        <b val="0"/>
        <i val="0"/>
        <strike val="0"/>
        <condense val="0"/>
        <extend val="0"/>
        <outline val="0"/>
        <shadow val="0"/>
        <u val="none"/>
        <vertAlign val="baseline"/>
        <sz val="10"/>
        <color indexed="64"/>
        <name val="Arial"/>
        <scheme val="none"/>
      </font>
      <numFmt numFmtId="0" formatCode="General"/>
      <border diagonalUp="0" diagonalDown="0" outline="0">
        <left/>
        <right/>
        <top/>
        <bottom/>
      </border>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551" sId="13" odxf="1" dxf="1" numFmtId="19">
    <nc r="A12">
      <v>42769</v>
    </nc>
    <odxf>
      <font>
        <sz val="10"/>
        <name val="Arial"/>
        <scheme val="none"/>
      </font>
      <numFmt numFmtId="0" formatCode="General"/>
      <alignment horizontal="center" vertical="top" readingOrder="0"/>
      <border outline="0">
        <left/>
        <right/>
        <top/>
        <bottom/>
      </border>
    </odxf>
    <ndxf>
      <font>
        <sz val="9"/>
        <name val="Arial"/>
        <scheme val="none"/>
      </font>
      <numFmt numFmtId="19" formatCode="m/d/yyyy"/>
      <alignment horizontal="general" vertical="bottom" readingOrder="0"/>
      <border outline="0">
        <left style="thin">
          <color indexed="64"/>
        </left>
        <right style="thin">
          <color indexed="64"/>
        </right>
        <top style="thin">
          <color indexed="64"/>
        </top>
        <bottom style="thin">
          <color indexed="64"/>
        </bottom>
      </border>
    </ndxf>
  </rcc>
  <rcc rId="43552" sId="13" odxf="1" dxf="1">
    <nc r="B12">
      <v>14608</v>
    </nc>
    <odxf>
      <font>
        <sz val="10"/>
        <name val="Arial"/>
        <scheme val="none"/>
      </font>
      <fill>
        <patternFill patternType="none">
          <bgColor indexed="65"/>
        </patternFill>
      </fill>
      <alignment horizontal="general" vertical="bottom" readingOrder="0"/>
      <border outline="0">
        <left/>
        <right/>
        <top/>
        <bottom/>
      </border>
    </odxf>
    <ndxf>
      <font>
        <sz val="9"/>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553" sId="13" odxf="1" dxf="1">
    <nc r="C12" t="inlineStr">
      <is>
        <r>
          <rPr>
            <b/>
            <sz val="9"/>
            <color indexed="64"/>
            <rFont val="Arial"/>
            <family val="2"/>
          </rPr>
          <t>ERIDANIA DEL VILLAR DE LOS SANTOS, Cédula de Identidad Electoral No.052-0013813-8,</t>
        </r>
        <r>
          <rPr>
            <sz val="9"/>
            <color indexed="64"/>
            <rFont val="Arial"/>
            <family val="2"/>
          </rPr>
          <t xml:space="preserve"> Pago por concepto de aporte para ayuda, correspondiente febrero/17, s/documentación anexa. </t>
        </r>
      </is>
    </nc>
    <odxf>
      <alignment horizontal="general" vertical="bottom" readingOrder="0"/>
      <border outline="0">
        <left/>
        <right/>
        <top/>
        <bottom/>
      </border>
    </odxf>
    <ndxf>
      <alignment horizontal="justify" vertical="top" readingOrder="0"/>
      <border outline="0">
        <left style="thin">
          <color indexed="64"/>
        </left>
        <right style="thin">
          <color indexed="64"/>
        </right>
        <top style="thin">
          <color indexed="64"/>
        </top>
        <bottom style="thin">
          <color indexed="64"/>
        </bottom>
      </border>
    </ndxf>
  </rcc>
  <rfmt sheetId="13" sqref="D12" start="0" length="0">
    <dxf>
      <font>
        <sz val="9"/>
        <color indexed="64"/>
        <name val="Arial"/>
        <scheme val="none"/>
      </font>
      <numFmt numFmtId="166" formatCode="_-* #,##0.00\ _p_t_a_-;\-* #,##0.00\ _p_t_a_-;_-* &quot;-&quot;??\ _p_t_a_-;_-@_-"/>
      <border outline="0">
        <left style="thin">
          <color indexed="64"/>
        </left>
        <right style="thin">
          <color indexed="64"/>
        </right>
        <top style="thin">
          <color indexed="64"/>
        </top>
        <bottom style="thin">
          <color indexed="64"/>
        </bottom>
      </border>
    </dxf>
  </rfmt>
  <rcc rId="43554" sId="13" odxf="1" s="1" dxf="1" numFmtId="34">
    <nc r="E12">
      <v>5000</v>
    </nc>
    <odxf>
      <font>
        <b val="0"/>
        <i val="0"/>
        <strike val="0"/>
        <condense val="0"/>
        <extend val="0"/>
        <outline val="0"/>
        <shadow val="0"/>
        <u val="none"/>
        <vertAlign val="baseline"/>
        <sz val="10"/>
        <color indexed="64"/>
        <name val="Arial"/>
        <scheme val="none"/>
      </font>
      <numFmt numFmtId="0" formatCode="General"/>
      <alignment horizontal="center" vertical="bottom" textRotation="0" wrapText="0" indent="0" relativeIndent="0" justifyLastLine="0" shrinkToFit="0" mergeCell="0" readingOrder="0"/>
      <border diagonalUp="0" diagonalDown="0" outline="0">
        <left/>
        <right/>
        <top/>
        <bottom/>
      </border>
    </odxf>
    <ndxf>
      <font>
        <sz val="9"/>
        <color theme="1"/>
        <name val="Arial"/>
        <scheme val="none"/>
      </font>
      <numFmt numFmtId="166" formatCode="_-* #,##0.00\ _p_t_a_-;\-* #,##0.00\ _p_t_a_-;_-* &quot;-&quot;??\ _p_t_a_-;_-@_-"/>
      <border outline="0">
        <left style="thin">
          <color indexed="64"/>
        </left>
        <right style="thin">
          <color indexed="64"/>
        </right>
        <top style="thin">
          <color indexed="64"/>
        </top>
        <bottom style="thin">
          <color indexed="64"/>
        </bottom>
      </border>
    </ndxf>
  </rcc>
  <rcc rId="43555" sId="13" odxf="1" s="1" dxf="1">
    <nc r="F12">
      <f>F11+D12-E12</f>
    </nc>
    <odxf>
      <font>
        <b val="0"/>
        <i val="0"/>
        <strike val="0"/>
        <condense val="0"/>
        <extend val="0"/>
        <outline val="0"/>
        <shadow val="0"/>
        <u val="none"/>
        <vertAlign val="baseline"/>
        <sz val="10"/>
        <color indexed="64"/>
        <name val="Arial"/>
        <scheme val="none"/>
      </font>
      <numFmt numFmtId="0" formatCode="General"/>
      <border diagonalUp="0" diagonalDown="0" outline="0">
        <left/>
        <right/>
        <top/>
        <bottom/>
      </border>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556" sId="13" odxf="1" dxf="1" numFmtId="19">
    <nc r="A13">
      <v>42949</v>
    </nc>
    <odxf>
      <font>
        <sz val="10"/>
        <name val="Arial"/>
        <scheme val="none"/>
      </font>
      <numFmt numFmtId="0" formatCode="General"/>
      <alignment horizontal="center" vertical="top" readingOrder="0"/>
      <border outline="0">
        <left/>
        <right/>
        <top/>
        <bottom/>
      </border>
    </odxf>
    <ndxf>
      <font>
        <sz val="9"/>
        <name val="Arial"/>
        <scheme val="none"/>
      </font>
      <numFmt numFmtId="19" formatCode="m/d/yyyy"/>
      <alignment horizontal="general" vertical="bottom" readingOrder="0"/>
      <border outline="0">
        <left style="thin">
          <color indexed="64"/>
        </left>
        <right style="thin">
          <color indexed="64"/>
        </right>
        <top style="thin">
          <color indexed="64"/>
        </top>
        <bottom style="thin">
          <color indexed="64"/>
        </bottom>
      </border>
    </ndxf>
  </rcc>
  <rcc rId="43557" sId="13" odxf="1" dxf="1">
    <nc r="B13" t="inlineStr">
      <is>
        <t>Deposito</t>
      </is>
    </nc>
    <odxf>
      <font>
        <b val="0"/>
        <sz val="10"/>
        <name val="Arial"/>
        <scheme val="none"/>
      </font>
      <numFmt numFmtId="0" formatCode="General"/>
      <fill>
        <patternFill patternType="none">
          <bgColor indexed="65"/>
        </patternFill>
      </fill>
      <alignment horizontal="general" vertical="bottom" readingOrder="0"/>
      <border outline="0">
        <left/>
        <right/>
        <top/>
        <bottom/>
      </border>
    </odxf>
    <ndxf>
      <font>
        <b/>
        <sz val="9"/>
        <color theme="1"/>
        <name val="Arial"/>
        <scheme val="none"/>
      </font>
      <numFmt numFmtId="30" formatCode="@"/>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558" sId="13" odxf="1" dxf="1">
    <nc r="C13" t="inlineStr">
      <is>
        <t>Sobrante cheque 14596 d/f 11/01/2017, a nombre de Eymi Y. de Jesus Abreu, apoyo logistica cruso ovino caprino. En Santiago Rodriguez.</t>
      </is>
    </nc>
    <odxf>
      <font>
        <b val="0"/>
        <sz val="9"/>
        <name val="Arial"/>
        <scheme val="none"/>
      </font>
      <fill>
        <patternFill patternType="none">
          <bgColor indexed="65"/>
        </patternFill>
      </fill>
      <alignment vertical="bottom" wrapText="0" readingOrder="0"/>
      <border outline="0">
        <left/>
        <right/>
        <top/>
        <bottom/>
      </border>
    </odxf>
    <ndxf>
      <font>
        <b/>
        <sz val="9"/>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cc rId="43559" sId="13" odxf="1" dxf="1" numFmtId="34">
    <nc r="D13">
      <v>2000</v>
    </nc>
    <odxf>
      <font>
        <b val="0"/>
        <sz val="12"/>
        <color indexed="64"/>
        <name val="Verdana"/>
        <scheme val="none"/>
      </font>
      <numFmt numFmtId="0" formatCode="General"/>
      <border outline="0">
        <left/>
        <right/>
        <top/>
        <bottom/>
      </border>
    </odxf>
    <ndxf>
      <font>
        <b/>
        <sz val="9"/>
        <color indexed="64"/>
        <name val="Arial"/>
        <scheme val="none"/>
      </font>
      <numFmt numFmtId="166" formatCode="_-* #,##0.00\ _p_t_a_-;\-* #,##0.00\ _p_t_a_-;_-* &quot;-&quot;??\ _p_t_a_-;_-@_-"/>
      <border outline="0">
        <left style="thin">
          <color indexed="64"/>
        </left>
        <right style="thin">
          <color indexed="64"/>
        </right>
        <top style="thin">
          <color indexed="64"/>
        </top>
        <bottom style="thin">
          <color indexed="64"/>
        </bottom>
      </border>
    </ndxf>
  </rcc>
  <rfmt sheetId="13" s="1" sqref="E13" start="0" length="0">
    <dxf>
      <font>
        <sz val="9"/>
        <color theme="1"/>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43560" sId="13" odxf="1" s="1" dxf="1">
    <nc r="F13">
      <f>F12+D13-E13</f>
    </nc>
    <odxf>
      <font>
        <b val="0"/>
        <i val="0"/>
        <strike val="0"/>
        <condense val="0"/>
        <extend val="0"/>
        <outline val="0"/>
        <shadow val="0"/>
        <u val="none"/>
        <vertAlign val="baseline"/>
        <sz val="10"/>
        <color indexed="64"/>
        <name val="Arial"/>
        <scheme val="none"/>
      </font>
      <numFmt numFmtId="0" formatCode="General"/>
      <border diagonalUp="0" diagonalDown="0" outline="0">
        <left/>
        <right/>
        <top/>
        <bottom/>
      </border>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561" sId="13" odxf="1" dxf="1" numFmtId="19">
    <nc r="A14">
      <v>42774</v>
    </nc>
    <odxf>
      <font>
        <sz val="10"/>
        <name val="Arial"/>
        <scheme val="none"/>
      </font>
      <numFmt numFmtId="0" formatCode="General"/>
      <alignment horizontal="center" vertical="top" readingOrder="0"/>
      <border outline="0">
        <left/>
        <right/>
        <top/>
        <bottom/>
      </border>
    </odxf>
    <ndxf>
      <font>
        <sz val="9"/>
        <name val="Arial"/>
        <scheme val="none"/>
      </font>
      <numFmt numFmtId="19" formatCode="m/d/yyyy"/>
      <alignment horizontal="general" vertical="bottom" readingOrder="0"/>
      <border outline="0">
        <left style="thin">
          <color indexed="64"/>
        </left>
        <right style="thin">
          <color indexed="64"/>
        </right>
        <top style="thin">
          <color indexed="64"/>
        </top>
        <bottom style="thin">
          <color indexed="64"/>
        </bottom>
      </border>
    </ndxf>
  </rcc>
  <rcc rId="43562" sId="13" odxf="1" dxf="1">
    <nc r="B14" t="inlineStr">
      <is>
        <t>Deposito</t>
      </is>
    </nc>
    <odxf>
      <font>
        <b val="0"/>
        <sz val="10"/>
        <name val="Arial"/>
        <scheme val="none"/>
      </font>
      <numFmt numFmtId="0" formatCode="General"/>
      <fill>
        <patternFill patternType="none">
          <bgColor indexed="65"/>
        </patternFill>
      </fill>
      <alignment horizontal="general" vertical="bottom" readingOrder="0"/>
      <border outline="0">
        <left/>
        <right/>
        <top/>
        <bottom/>
      </border>
    </odxf>
    <ndxf>
      <font>
        <b/>
        <sz val="9"/>
        <color theme="1"/>
        <name val="Arial"/>
        <scheme val="none"/>
      </font>
      <numFmt numFmtId="30" formatCode="@"/>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563" sId="13" odxf="1" dxf="1">
    <nc r="C14" t="inlineStr">
      <is>
        <t>Pago cuota seguro médico Francisco Morel Correspondiente al mes de enero 2017.</t>
      </is>
    </nc>
    <odxf>
      <font>
        <b val="0"/>
        <sz val="9"/>
        <name val="Arial"/>
        <scheme val="none"/>
      </font>
      <fill>
        <patternFill patternType="none">
          <bgColor indexed="65"/>
        </patternFill>
      </fill>
      <alignment vertical="bottom" wrapText="0" readingOrder="0"/>
      <border outline="0">
        <left/>
        <right/>
        <top/>
        <bottom/>
      </border>
    </odxf>
    <ndxf>
      <font>
        <b/>
        <sz val="9"/>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cc rId="43564" sId="13" odxf="1" dxf="1" numFmtId="34">
    <nc r="D14">
      <v>2429</v>
    </nc>
    <odxf>
      <font>
        <b val="0"/>
        <sz val="12"/>
        <color indexed="64"/>
        <name val="Verdana"/>
        <scheme val="none"/>
      </font>
      <numFmt numFmtId="0" formatCode="General"/>
      <border outline="0">
        <left/>
        <right/>
        <top/>
        <bottom/>
      </border>
    </odxf>
    <ndxf>
      <font>
        <b/>
        <sz val="9"/>
        <color indexed="64"/>
        <name val="Arial"/>
        <scheme val="none"/>
      </font>
      <numFmt numFmtId="166" formatCode="_-* #,##0.00\ _p_t_a_-;\-* #,##0.00\ _p_t_a_-;_-* &quot;-&quot;??\ _p_t_a_-;_-@_-"/>
      <border outline="0">
        <left style="thin">
          <color indexed="64"/>
        </left>
        <right style="thin">
          <color indexed="64"/>
        </right>
        <top style="thin">
          <color indexed="64"/>
        </top>
        <bottom style="thin">
          <color indexed="64"/>
        </bottom>
      </border>
    </ndxf>
  </rcc>
  <rfmt sheetId="13" s="1" sqref="E14" start="0" length="0">
    <dxf>
      <font>
        <sz val="9"/>
        <color indexed="64"/>
        <name val="Arial"/>
        <scheme val="none"/>
      </font>
      <numFmt numFmtId="166" formatCode="_-* #,##0.00\ _p_t_a_-;\-* #,##0.00\ _p_t_a_-;_-* &quot;-&quot;??\ _p_t_a_-;_-@_-"/>
      <border outline="0">
        <left style="thin">
          <color indexed="64"/>
        </left>
        <right style="thin">
          <color indexed="64"/>
        </right>
        <top style="thin">
          <color indexed="64"/>
        </top>
        <bottom style="thin">
          <color indexed="64"/>
        </bottom>
      </border>
    </dxf>
  </rfmt>
  <rcc rId="43565" sId="13" odxf="1" s="1" dxf="1">
    <nc r="F14">
      <f>F13+D14-E14</f>
    </nc>
    <odxf>
      <font>
        <b val="0"/>
        <i val="0"/>
        <strike val="0"/>
        <condense val="0"/>
        <extend val="0"/>
        <outline val="0"/>
        <shadow val="0"/>
        <u val="none"/>
        <vertAlign val="baseline"/>
        <sz val="10"/>
        <color indexed="64"/>
        <name val="Arial"/>
        <scheme val="none"/>
      </font>
      <numFmt numFmtId="0" formatCode="General"/>
      <border diagonalUp="0" diagonalDown="0" outline="0">
        <left/>
        <right/>
        <top/>
        <bottom/>
      </border>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566" sId="13" odxf="1" dxf="1" numFmtId="19">
    <nc r="A15">
      <v>42775</v>
    </nc>
    <odxf>
      <font>
        <sz val="10"/>
        <name val="Arial"/>
        <scheme val="none"/>
      </font>
      <numFmt numFmtId="0" formatCode="General"/>
      <alignment horizontal="center" vertical="top" readingOrder="0"/>
      <border outline="0">
        <left/>
        <right/>
        <top/>
        <bottom/>
      </border>
    </odxf>
    <ndxf>
      <font>
        <sz val="9"/>
        <name val="Arial"/>
        <scheme val="none"/>
      </font>
      <numFmt numFmtId="19" formatCode="m/d/yyyy"/>
      <alignment horizontal="general" vertical="bottom" readingOrder="0"/>
      <border outline="0">
        <left style="thin">
          <color indexed="64"/>
        </left>
        <right style="thin">
          <color indexed="64"/>
        </right>
        <top style="thin">
          <color indexed="64"/>
        </top>
        <bottom style="thin">
          <color indexed="64"/>
        </bottom>
      </border>
    </ndxf>
  </rcc>
  <rcc rId="43567" sId="13" odxf="1" dxf="1">
    <nc r="B15" t="inlineStr">
      <is>
        <t>14609</t>
      </is>
    </nc>
    <odxf>
      <font>
        <sz val="10"/>
        <name val="Arial"/>
        <scheme val="none"/>
      </font>
      <numFmt numFmtId="0" formatCode="General"/>
      <fill>
        <patternFill patternType="none">
          <bgColor indexed="65"/>
        </patternFill>
      </fill>
      <alignment horizontal="general" vertical="bottom" readingOrder="0"/>
      <border outline="0">
        <left/>
        <right/>
        <top/>
        <bottom/>
      </border>
    </odxf>
    <ndxf>
      <font>
        <sz val="9"/>
        <color theme="1"/>
        <name val="Arial"/>
        <scheme val="none"/>
      </font>
      <numFmt numFmtId="30" formatCode="@"/>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568" sId="13" odxf="1" dxf="1">
    <nc r="C15" t="inlineStr">
      <is>
        <r>
          <t>JOSE DE LOS ANGELES CEPEDA UREÑA, portador cédula No. 001-0913409-8</t>
        </r>
        <r>
          <rPr>
            <sz val="9"/>
            <color indexed="64"/>
            <rFont val="Arial"/>
            <family val="2"/>
          </rPr>
          <t xml:space="preserve">, </t>
        </r>
        <r>
          <rPr>
            <b/>
            <sz val="9"/>
            <color indexed="64"/>
            <rFont val="Arial"/>
            <family val="2"/>
          </rPr>
          <t>Enc</t>
        </r>
        <r>
          <rPr>
            <sz val="9"/>
            <color indexed="64"/>
            <rFont val="Arial"/>
            <family val="2"/>
          </rPr>
          <t xml:space="preserve">.  </t>
        </r>
        <r>
          <rPr>
            <b/>
            <sz val="9"/>
            <color indexed="64"/>
            <rFont val="Arial"/>
            <family val="2"/>
          </rPr>
          <t xml:space="preserve">Depto. Acceso a las Ciencias Modernas, </t>
        </r>
        <r>
          <rPr>
            <sz val="9"/>
            <color indexed="64"/>
            <rFont val="Arial"/>
            <family val="2"/>
          </rPr>
          <t xml:space="preserve">para cubrir apoyo logístico para gastos de refrigerio en la realización de la charla sobre actualizacion del Arroz para técnicos y agricultores en Dajabon </t>
        </r>
        <r>
          <rPr>
            <b/>
            <sz val="9"/>
            <color indexed="64"/>
            <rFont val="Arial"/>
            <family val="2"/>
          </rPr>
          <t>“Manejo Agronómico y Plagas y enfermedades”,</t>
        </r>
        <r>
          <rPr>
            <sz val="9"/>
            <color indexed="64"/>
            <rFont val="Arial"/>
            <family val="2"/>
          </rPr>
          <t xml:space="preserve">  a realizarse en fecha 17 de febrero/17, en la Provicincia de Dajabon,  según solicitud, presupuesto y documentación. Cheque sujeto a liquidación con documentos en original. </t>
        </r>
      </is>
    </nc>
    <odxf>
      <font>
        <b val="0"/>
        <sz val="9"/>
        <name val="Arial"/>
        <scheme val="none"/>
      </font>
      <alignment horizontal="general" vertical="bottom" readingOrder="0"/>
      <border outline="0">
        <left/>
        <right/>
        <top/>
        <bottom/>
      </border>
    </odxf>
    <ndxf>
      <font>
        <b/>
        <sz val="9"/>
        <name val="Arial"/>
        <scheme val="none"/>
      </font>
      <alignment horizontal="justify" vertical="top" readingOrder="0"/>
      <border outline="0">
        <left style="thin">
          <color indexed="64"/>
        </left>
        <right style="thin">
          <color indexed="64"/>
        </right>
        <top style="thin">
          <color indexed="64"/>
        </top>
        <bottom style="thin">
          <color indexed="64"/>
        </bottom>
      </border>
    </ndxf>
  </rcc>
  <rfmt sheetId="13" sqref="D15" start="0" length="0">
    <dxf>
      <font>
        <sz val="9"/>
        <color indexed="64"/>
        <name val="Arial"/>
        <scheme val="none"/>
      </font>
      <numFmt numFmtId="166" formatCode="_-* #,##0.00\ _p_t_a_-;\-* #,##0.00\ _p_t_a_-;_-* &quot;-&quot;??\ _p_t_a_-;_-@_-"/>
      <alignment vertical="top" wrapText="1" readingOrder="0"/>
      <border outline="0">
        <left style="thin">
          <color indexed="64"/>
        </left>
        <right style="thin">
          <color indexed="64"/>
        </right>
        <top style="thin">
          <color indexed="64"/>
        </top>
        <bottom style="thin">
          <color indexed="64"/>
        </bottom>
      </border>
    </dxf>
  </rfmt>
  <rcc rId="43569" sId="13" odxf="1" s="1" dxf="1" numFmtId="34">
    <nc r="E15">
      <v>15032</v>
    </nc>
    <odxf>
      <font>
        <b val="0"/>
        <i val="0"/>
        <strike val="0"/>
        <condense val="0"/>
        <extend val="0"/>
        <outline val="0"/>
        <shadow val="0"/>
        <u val="none"/>
        <vertAlign val="baseline"/>
        <sz val="10"/>
        <color indexed="64"/>
        <name val="Arial"/>
        <scheme val="none"/>
      </font>
      <numFmt numFmtId="0" formatCode="General"/>
      <alignment horizontal="center" vertical="bottom" textRotation="0" wrapText="0" indent="0" relativeIndent="0" justifyLastLine="0" shrinkToFit="0" mergeCell="0" readingOrder="0"/>
      <border diagonalUp="0" diagonalDown="0" outline="0">
        <left/>
        <right/>
        <top/>
        <bottom/>
      </border>
    </odxf>
    <ndxf>
      <font>
        <sz val="9"/>
        <color theme="1"/>
        <name val="Arial"/>
        <scheme val="none"/>
      </font>
      <numFmt numFmtId="166" formatCode="_-* #,##0.00\ _p_t_a_-;\-* #,##0.00\ _p_t_a_-;_-* &quot;-&quot;??\ _p_t_a_-;_-@_-"/>
      <border outline="0">
        <left style="thin">
          <color indexed="64"/>
        </left>
        <right style="thin">
          <color indexed="64"/>
        </right>
        <top style="thin">
          <color indexed="64"/>
        </top>
        <bottom style="thin">
          <color indexed="64"/>
        </bottom>
      </border>
    </ndxf>
  </rcc>
  <rcc rId="43570" sId="13" odxf="1" s="1" dxf="1">
    <nc r="F15">
      <f>F14+D15-E15</f>
    </nc>
    <odxf>
      <font>
        <b val="0"/>
        <i val="0"/>
        <strike val="0"/>
        <condense val="0"/>
        <extend val="0"/>
        <outline val="0"/>
        <shadow val="0"/>
        <u val="none"/>
        <vertAlign val="baseline"/>
        <sz val="10"/>
        <color indexed="64"/>
        <name val="Arial"/>
        <scheme val="none"/>
      </font>
      <numFmt numFmtId="0" formatCode="General"/>
      <border diagonalUp="0" diagonalDown="0" outline="0">
        <left/>
        <right/>
        <top/>
        <bottom/>
      </border>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571" sId="13" odxf="1" dxf="1" numFmtId="19">
    <nc r="A16">
      <v>42775</v>
    </nc>
    <odxf>
      <font>
        <sz val="10"/>
      </font>
      <numFmt numFmtId="0" formatCode="General"/>
      <alignment horizontal="center" vertical="top" readingOrder="0"/>
      <border outline="0">
        <left/>
        <right/>
        <top/>
        <bottom/>
      </border>
    </odxf>
    <ndxf>
      <font>
        <sz val="9"/>
        <name val="Arial"/>
        <scheme val="none"/>
      </font>
      <numFmt numFmtId="19" formatCode="m/d/yyyy"/>
      <alignment horizontal="general" vertical="bottom" readingOrder="0"/>
      <border outline="0">
        <left style="thin">
          <color indexed="64"/>
        </left>
        <right style="thin">
          <color indexed="64"/>
        </right>
        <top style="thin">
          <color indexed="64"/>
        </top>
        <bottom style="thin">
          <color indexed="64"/>
        </bottom>
      </border>
    </ndxf>
  </rcc>
  <rcc rId="43572" sId="13" odxf="1" dxf="1">
    <nc r="B16" t="inlineStr">
      <is>
        <t>14610</t>
      </is>
    </nc>
    <odxf>
      <font>
        <sz val="10"/>
      </font>
      <numFmt numFmtId="0" formatCode="General"/>
      <fill>
        <patternFill patternType="none">
          <bgColor indexed="65"/>
        </patternFill>
      </fill>
      <alignment horizontal="general" vertical="bottom" readingOrder="0"/>
      <border outline="0">
        <left/>
        <right/>
        <top/>
        <bottom/>
      </border>
    </odxf>
    <ndxf>
      <font>
        <sz val="9"/>
        <color theme="1"/>
        <name val="Arial"/>
        <scheme val="none"/>
      </font>
      <numFmt numFmtId="30" formatCode="@"/>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573" sId="13" odxf="1" dxf="1">
    <nc r="C16" t="inlineStr">
      <is>
        <t>NULO</t>
      </is>
    </nc>
    <odxf>
      <font>
        <b val="0"/>
        <sz val="9"/>
        <name val="Arial"/>
        <scheme val="none"/>
      </font>
      <alignment horizontal="general" vertical="bottom" readingOrder="0"/>
      <border outline="0">
        <left/>
        <right/>
        <top/>
        <bottom/>
      </border>
    </odxf>
    <ndxf>
      <font>
        <b/>
        <sz val="9"/>
        <name val="Arial"/>
        <scheme val="none"/>
      </font>
      <alignment horizontal="justify" vertical="top" readingOrder="0"/>
      <border outline="0">
        <left style="thin">
          <color indexed="64"/>
        </left>
        <right style="thin">
          <color indexed="64"/>
        </right>
        <top style="thin">
          <color indexed="64"/>
        </top>
        <bottom style="thin">
          <color indexed="64"/>
        </bottom>
      </border>
    </ndxf>
  </rcc>
  <rfmt sheetId="13" sqref="D16" start="0" length="0">
    <dxf>
      <font>
        <sz val="9"/>
        <color indexed="64"/>
        <name val="Arial"/>
        <scheme val="none"/>
      </font>
      <numFmt numFmtId="166" formatCode="_-* #,##0.00\ _p_t_a_-;\-* #,##0.00\ _p_t_a_-;_-* &quot;-&quot;??\ _p_t_a_-;_-@_-"/>
      <alignment vertical="top" wrapText="1" readingOrder="0"/>
      <border outline="0">
        <left style="thin">
          <color indexed="64"/>
        </left>
        <right style="thin">
          <color indexed="64"/>
        </right>
        <top style="thin">
          <color indexed="64"/>
        </top>
        <bottom style="thin">
          <color indexed="64"/>
        </bottom>
      </border>
    </dxf>
  </rfmt>
  <rcc rId="43574" sId="13" odxf="1" s="1" dxf="1" numFmtId="34">
    <nc r="E16">
      <v>0.01</v>
    </nc>
    <odxf>
      <font>
        <b val="0"/>
        <i val="0"/>
        <strike val="0"/>
        <condense val="0"/>
        <extend val="0"/>
        <outline val="0"/>
        <shadow val="0"/>
        <u val="none"/>
        <vertAlign val="baseline"/>
        <sz val="10"/>
        <color indexed="64"/>
        <name val="Verdana"/>
        <scheme val="none"/>
      </font>
      <numFmt numFmtId="0" formatCode="General"/>
      <alignment horizontal="center" vertical="bottom" textRotation="0" wrapText="0" indent="0" relativeIndent="0" justifyLastLine="0" shrinkToFit="0" mergeCell="0" readingOrder="0"/>
      <border diagonalUp="0" diagonalDown="0" outline="0">
        <left/>
        <right/>
        <top/>
        <bottom/>
      </border>
    </odxf>
    <ndxf>
      <font>
        <sz val="9"/>
        <color rgb="FFFF0000"/>
        <name val="Arial"/>
        <scheme val="none"/>
      </font>
      <numFmt numFmtId="166" formatCode="_-* #,##0.00\ _p_t_a_-;\-* #,##0.00\ _p_t_a_-;_-* &quot;-&quot;??\ _p_t_a_-;_-@_-"/>
      <border outline="0">
        <left style="thin">
          <color indexed="64"/>
        </left>
        <right style="thin">
          <color indexed="64"/>
        </right>
        <top style="thin">
          <color indexed="64"/>
        </top>
        <bottom style="thin">
          <color indexed="64"/>
        </bottom>
      </border>
    </ndxf>
  </rcc>
  <rcc rId="43575" sId="13" odxf="1" s="1" dxf="1">
    <nc r="F16">
      <f>F15+D16-E16</f>
    </nc>
    <odxf>
      <font>
        <b val="0"/>
        <i val="0"/>
        <strike val="0"/>
        <condense val="0"/>
        <extend val="0"/>
        <outline val="0"/>
        <shadow val="0"/>
        <u val="none"/>
        <vertAlign val="baseline"/>
        <sz val="10"/>
        <color indexed="64"/>
        <name val="Verdana"/>
        <scheme val="none"/>
      </font>
      <numFmt numFmtId="0" formatCode="General"/>
      <border diagonalUp="0" diagonalDown="0" outline="0">
        <left/>
        <right/>
        <top/>
        <bottom/>
      </border>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576" sId="13" odxf="1" dxf="1" numFmtId="19">
    <nc r="A17">
      <v>42775</v>
    </nc>
    <odxf>
      <font>
        <sz val="10"/>
      </font>
      <numFmt numFmtId="0" formatCode="General"/>
      <alignment horizontal="center" vertical="top" readingOrder="0"/>
      <border outline="0">
        <left/>
        <right/>
        <top/>
        <bottom/>
      </border>
    </odxf>
    <ndxf>
      <font>
        <sz val="9"/>
        <name val="Arial"/>
        <scheme val="none"/>
      </font>
      <numFmt numFmtId="19" formatCode="m/d/yyyy"/>
      <alignment horizontal="general" vertical="bottom" readingOrder="0"/>
      <border outline="0">
        <left style="thin">
          <color indexed="64"/>
        </left>
        <right style="thin">
          <color indexed="64"/>
        </right>
        <top style="thin">
          <color indexed="64"/>
        </top>
        <bottom style="thin">
          <color indexed="64"/>
        </bottom>
      </border>
    </ndxf>
  </rcc>
  <rcc rId="43577" sId="13" odxf="1" dxf="1">
    <nc r="B17">
      <v>14611</v>
    </nc>
    <odxf>
      <font>
        <sz val="10"/>
      </font>
      <fill>
        <patternFill patternType="none">
          <bgColor indexed="65"/>
        </patternFill>
      </fill>
      <alignment horizontal="general" vertical="bottom" readingOrder="0"/>
      <border outline="0">
        <left/>
        <right/>
        <top/>
        <bottom/>
      </border>
    </odxf>
    <ndxf>
      <font>
        <sz val="9"/>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578" sId="13" odxf="1" dxf="1">
    <nc r="C17" t="inlineStr">
      <is>
        <r>
          <t>JOSE ANTONIO  NOVA  VASQUEZ, Cedula de Identidad No.001-0007066-3</t>
        </r>
        <r>
          <rPr>
            <sz val="9"/>
            <color indexed="64"/>
            <rFont val="Arial"/>
            <family val="2"/>
          </rPr>
          <t xml:space="preserve">, Enc. Dpto. de Medio Ambiente y Recursos Naturales, para cubrir apoyo logístico en la realización de charla sobre </t>
        </r>
        <r>
          <rPr>
            <b/>
            <sz val="9"/>
            <color indexed="64"/>
            <rFont val="Arial"/>
            <family val="2"/>
          </rPr>
          <t>“Gestión de Suelo y Agua”</t>
        </r>
        <r>
          <rPr>
            <sz val="9"/>
            <color indexed="64"/>
            <rFont val="Arial"/>
            <family val="2"/>
          </rPr>
          <t>, el cual será realizado los dias 16 y 17 de febrero 2017, en Vallejuelo Provicincia de San Juan, según solicitud y documentación anexa. Cheque sujeto a liquidación con documentación en originales.</t>
        </r>
      </is>
    </nc>
    <odxf>
      <font>
        <b val="0"/>
        <sz val="9"/>
      </font>
      <alignment horizontal="general" vertical="bottom" readingOrder="0"/>
      <border outline="0">
        <left/>
        <right/>
        <top/>
        <bottom/>
      </border>
    </odxf>
    <ndxf>
      <font>
        <b/>
        <sz val="9"/>
        <name val="Arial"/>
        <scheme val="none"/>
      </font>
      <alignment horizontal="justify" vertical="top" readingOrder="0"/>
      <border outline="0">
        <left style="thin">
          <color indexed="64"/>
        </left>
        <right style="thin">
          <color indexed="64"/>
        </right>
        <top style="thin">
          <color indexed="64"/>
        </top>
        <bottom style="thin">
          <color indexed="64"/>
        </bottom>
      </border>
    </ndxf>
  </rcc>
  <rfmt sheetId="13" sqref="D17" start="0" length="0">
    <dxf>
      <font>
        <b/>
        <sz val="9"/>
        <color indexed="64"/>
        <name val="Arial"/>
        <scheme val="none"/>
      </font>
      <numFmt numFmtId="166" formatCode="_-* #,##0.00\ _p_t_a_-;\-* #,##0.00\ _p_t_a_-;_-* &quot;-&quot;??\ _p_t_a_-;_-@_-"/>
      <border outline="0">
        <left style="thin">
          <color indexed="64"/>
        </left>
        <right style="thin">
          <color indexed="64"/>
        </right>
        <top style="thin">
          <color indexed="64"/>
        </top>
        <bottom style="thin">
          <color indexed="64"/>
        </bottom>
      </border>
    </dxf>
  </rfmt>
  <rcc rId="43579" sId="13" odxf="1" s="1" dxf="1" numFmtId="34">
    <nc r="E17">
      <v>33984</v>
    </nc>
    <odxf>
      <font>
        <b val="0"/>
        <i val="0"/>
        <strike val="0"/>
        <condense val="0"/>
        <extend val="0"/>
        <outline val="0"/>
        <shadow val="0"/>
        <u val="none"/>
        <vertAlign val="baseline"/>
        <sz val="10"/>
        <color indexed="64"/>
        <name val="Verdana"/>
        <scheme val="none"/>
      </font>
      <numFmt numFmtId="0" formatCode="General"/>
      <alignment horizontal="center" vertical="bottom" textRotation="0" wrapText="0" indent="0" relativeIndent="0" justifyLastLine="0" shrinkToFit="0" mergeCell="0" readingOrder="0"/>
      <border diagonalUp="0" diagonalDown="0" outline="0">
        <left/>
        <right/>
        <top/>
        <bottom/>
      </border>
    </odxf>
    <ndxf>
      <font>
        <sz val="9"/>
        <color theme="1"/>
        <name val="Arial"/>
        <scheme val="none"/>
      </font>
      <numFmt numFmtId="166" formatCode="_-* #,##0.00\ _p_t_a_-;\-* #,##0.00\ _p_t_a_-;_-* &quot;-&quot;??\ _p_t_a_-;_-@_-"/>
      <border outline="0">
        <left style="thin">
          <color indexed="64"/>
        </left>
        <right style="thin">
          <color indexed="64"/>
        </right>
        <top style="thin">
          <color indexed="64"/>
        </top>
        <bottom style="thin">
          <color indexed="64"/>
        </bottom>
      </border>
    </ndxf>
  </rcc>
  <rcc rId="43580" sId="13" odxf="1" s="1" dxf="1">
    <nc r="F17">
      <f>F16+D17-E17</f>
    </nc>
    <odxf>
      <font>
        <b val="0"/>
        <i val="0"/>
        <strike val="0"/>
        <condense val="0"/>
        <extend val="0"/>
        <outline val="0"/>
        <shadow val="0"/>
        <u val="none"/>
        <vertAlign val="baseline"/>
        <sz val="10"/>
        <color indexed="64"/>
        <name val="Verdana"/>
        <scheme val="none"/>
      </font>
      <numFmt numFmtId="0" formatCode="General"/>
      <border diagonalUp="0" diagonalDown="0" outline="0">
        <left/>
        <right/>
        <top/>
        <bottom/>
      </border>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581" sId="13" odxf="1" dxf="1" numFmtId="19">
    <nc r="A18">
      <v>42779</v>
    </nc>
    <odxf>
      <font>
        <sz val="10"/>
        <name val="Arial"/>
        <scheme val="none"/>
      </font>
      <numFmt numFmtId="0" formatCode="General"/>
      <alignment horizontal="center" vertical="top" readingOrder="0"/>
      <border outline="0">
        <left/>
        <right/>
        <top/>
        <bottom/>
      </border>
    </odxf>
    <ndxf>
      <font>
        <sz val="9"/>
        <name val="Arial"/>
        <scheme val="none"/>
      </font>
      <numFmt numFmtId="19" formatCode="m/d/yyyy"/>
      <alignment horizontal="general" vertical="bottom" readingOrder="0"/>
      <border outline="0">
        <left style="thin">
          <color indexed="64"/>
        </left>
        <right style="thin">
          <color indexed="64"/>
        </right>
        <top style="thin">
          <color indexed="64"/>
        </top>
        <bottom style="thin">
          <color indexed="64"/>
        </bottom>
      </border>
    </ndxf>
  </rcc>
  <rcc rId="43582" sId="13" odxf="1" dxf="1">
    <nc r="B18">
      <v>14612</v>
    </nc>
    <odxf>
      <font>
        <sz val="10"/>
        <name val="Arial"/>
        <scheme val="none"/>
      </font>
      <fill>
        <patternFill patternType="none">
          <bgColor indexed="65"/>
        </patternFill>
      </fill>
      <alignment horizontal="general" vertical="bottom" readingOrder="0"/>
      <border outline="0">
        <left/>
        <right/>
        <top/>
        <bottom/>
      </border>
    </odxf>
    <ndxf>
      <font>
        <sz val="9"/>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583" sId="13" odxf="1" dxf="1">
    <nc r="C18" t="inlineStr">
      <is>
        <r>
          <t>COLECTOR DE IMPUESTOS INTERNOS</t>
        </r>
        <r>
          <rPr>
            <sz val="9"/>
            <color indexed="64"/>
            <rFont val="Arial"/>
            <family val="2"/>
          </rPr>
          <t>. Pago retenciones por servicios profesionales,otros servicios a proveedores del estado y otras retenciones, correspondiente al mes de enero/17.</t>
        </r>
      </is>
    </nc>
    <odxf>
      <font>
        <b val="0"/>
        <sz val="9"/>
        <name val="Arial"/>
        <scheme val="none"/>
      </font>
      <alignment horizontal="general" vertical="bottom" readingOrder="0"/>
      <border outline="0">
        <left/>
        <right/>
        <top/>
        <bottom/>
      </border>
    </odxf>
    <ndxf>
      <font>
        <b/>
        <sz val="9"/>
        <name val="Arial"/>
        <scheme val="none"/>
      </font>
      <alignment horizontal="justify" vertical="top" readingOrder="0"/>
      <border outline="0">
        <left style="thin">
          <color indexed="64"/>
        </left>
        <right style="thin">
          <color indexed="64"/>
        </right>
        <top style="thin">
          <color indexed="64"/>
        </top>
        <bottom style="thin">
          <color indexed="64"/>
        </bottom>
      </border>
    </ndxf>
  </rcc>
  <rfmt sheetId="13" sqref="D18" start="0" length="0">
    <dxf>
      <font>
        <sz val="9"/>
        <color indexed="64"/>
        <name val="Arial"/>
        <scheme val="none"/>
      </font>
      <numFmt numFmtId="166" formatCode="_-* #,##0.00\ _p_t_a_-;\-* #,##0.00\ _p_t_a_-;_-* &quot;-&quot;??\ _p_t_a_-;_-@_-"/>
      <border outline="0">
        <left style="thin">
          <color indexed="64"/>
        </left>
        <right style="thin">
          <color indexed="64"/>
        </right>
        <top style="thin">
          <color indexed="64"/>
        </top>
        <bottom style="thin">
          <color indexed="64"/>
        </bottom>
      </border>
    </dxf>
  </rfmt>
  <rcc rId="43584" sId="13" odxf="1" s="1" dxf="1" numFmtId="34">
    <nc r="E18">
      <v>5447.17</v>
    </nc>
    <odxf>
      <font>
        <b val="0"/>
        <i val="0"/>
        <strike val="0"/>
        <condense val="0"/>
        <extend val="0"/>
        <outline val="0"/>
        <shadow val="0"/>
        <u val="none"/>
        <vertAlign val="baseline"/>
        <sz val="10"/>
        <color indexed="64"/>
        <name val="Arial"/>
        <scheme val="none"/>
      </font>
      <numFmt numFmtId="0" formatCode="General"/>
      <alignment horizontal="center" vertical="bottom" textRotation="0" wrapText="0" indent="0" relativeIndent="0" justifyLastLine="0" shrinkToFit="0" mergeCell="0" readingOrder="0"/>
      <border diagonalUp="0" diagonalDown="0" outline="0">
        <left/>
        <right/>
        <top/>
        <bottom/>
      </border>
    </odxf>
    <ndxf>
      <font>
        <sz val="9"/>
        <color theme="1"/>
        <name val="Arial"/>
        <scheme val="none"/>
      </font>
      <numFmt numFmtId="166" formatCode="_-* #,##0.00\ _p_t_a_-;\-* #,##0.00\ _p_t_a_-;_-* &quot;-&quot;??\ _p_t_a_-;_-@_-"/>
      <border outline="0">
        <left style="thin">
          <color indexed="64"/>
        </left>
        <right style="thin">
          <color indexed="64"/>
        </right>
        <top style="thin">
          <color indexed="64"/>
        </top>
        <bottom style="thin">
          <color indexed="64"/>
        </bottom>
      </border>
    </ndxf>
  </rcc>
  <rcc rId="43585" sId="13" odxf="1" s="1" dxf="1">
    <nc r="F18">
      <f>F17+D18-E18</f>
    </nc>
    <odxf>
      <font>
        <b val="0"/>
        <i val="0"/>
        <strike val="0"/>
        <condense val="0"/>
        <extend val="0"/>
        <outline val="0"/>
        <shadow val="0"/>
        <u val="none"/>
        <vertAlign val="baseline"/>
        <sz val="10"/>
        <color indexed="64"/>
        <name val="Arial"/>
        <scheme val="none"/>
      </font>
      <numFmt numFmtId="0" formatCode="General"/>
      <border diagonalUp="0" diagonalDown="0" outline="0">
        <left/>
        <right/>
        <top/>
        <bottom/>
      </border>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586" sId="13" odxf="1" dxf="1" numFmtId="19">
    <nc r="A19">
      <v>42779</v>
    </nc>
    <odxf>
      <font>
        <sz val="10"/>
        <name val="Arial"/>
        <scheme val="none"/>
      </font>
      <numFmt numFmtId="0" formatCode="General"/>
      <alignment horizontal="center" vertical="top" readingOrder="0"/>
      <border outline="0">
        <left/>
        <right/>
        <top/>
        <bottom/>
      </border>
    </odxf>
    <ndxf>
      <font>
        <sz val="9"/>
        <name val="Arial"/>
        <scheme val="none"/>
      </font>
      <numFmt numFmtId="19" formatCode="m/d/yyyy"/>
      <alignment horizontal="general" vertical="bottom" readingOrder="0"/>
      <border outline="0">
        <left style="thin">
          <color indexed="64"/>
        </left>
        <right style="thin">
          <color indexed="64"/>
        </right>
        <top style="thin">
          <color indexed="64"/>
        </top>
        <bottom style="thin">
          <color indexed="64"/>
        </bottom>
      </border>
    </ndxf>
  </rcc>
  <rcc rId="43587" sId="13" odxf="1" dxf="1">
    <nc r="B19">
      <v>14613</v>
    </nc>
    <odxf>
      <font>
        <sz val="10"/>
        <name val="Arial"/>
        <scheme val="none"/>
      </font>
      <fill>
        <patternFill patternType="none">
          <bgColor indexed="65"/>
        </patternFill>
      </fill>
      <alignment horizontal="general" vertical="bottom" readingOrder="0"/>
      <border outline="0">
        <left/>
        <right/>
        <top/>
        <bottom/>
      </border>
    </odxf>
    <ndxf>
      <font>
        <sz val="9"/>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588" sId="13" odxf="1" dxf="1">
    <nc r="C19" t="inlineStr">
      <is>
        <r>
          <t>COLECTOR DE IMPUESTOS INTERNOS</t>
        </r>
        <r>
          <rPr>
            <sz val="9"/>
            <color indexed="64"/>
            <rFont val="Arial"/>
            <family val="2"/>
          </rPr>
          <t>. Pago retencion de 30% y 18% del ITBIS, correspondiente al mes de enero/17.</t>
        </r>
      </is>
    </nc>
    <odxf>
      <font>
        <b val="0"/>
        <sz val="9"/>
        <name val="Arial"/>
        <scheme val="none"/>
      </font>
      <alignment horizontal="general" vertical="bottom" readingOrder="0"/>
      <border outline="0">
        <left/>
        <right/>
        <top/>
        <bottom/>
      </border>
    </odxf>
    <ndxf>
      <font>
        <b/>
        <sz val="9"/>
        <name val="Arial"/>
        <scheme val="none"/>
      </font>
      <alignment horizontal="justify" vertical="top" readingOrder="0"/>
      <border outline="0">
        <left style="thin">
          <color indexed="64"/>
        </left>
        <right style="thin">
          <color indexed="64"/>
        </right>
        <top style="thin">
          <color indexed="64"/>
        </top>
        <bottom style="thin">
          <color indexed="64"/>
        </bottom>
      </border>
    </ndxf>
  </rcc>
  <rfmt sheetId="13" sqref="D19" start="0" length="0">
    <dxf>
      <font>
        <sz val="9"/>
        <color indexed="64"/>
        <name val="Arial"/>
        <scheme val="none"/>
      </font>
      <numFmt numFmtId="166" formatCode="_-* #,##0.00\ _p_t_a_-;\-* #,##0.00\ _p_t_a_-;_-* &quot;-&quot;??\ _p_t_a_-;_-@_-"/>
      <border outline="0">
        <left style="thin">
          <color indexed="64"/>
        </left>
        <right style="thin">
          <color indexed="64"/>
        </right>
        <top style="thin">
          <color indexed="64"/>
        </top>
        <bottom style="thin">
          <color indexed="64"/>
        </bottom>
      </border>
    </dxf>
  </rfmt>
  <rcc rId="43589" sId="13" odxf="1" s="1" dxf="1" numFmtId="34">
    <nc r="E19">
      <v>6492.26</v>
    </nc>
    <odxf>
      <font>
        <b val="0"/>
        <i val="0"/>
        <strike val="0"/>
        <condense val="0"/>
        <extend val="0"/>
        <outline val="0"/>
        <shadow val="0"/>
        <u val="none"/>
        <vertAlign val="baseline"/>
        <sz val="10"/>
        <color indexed="64"/>
        <name val="Arial"/>
        <scheme val="none"/>
      </font>
      <numFmt numFmtId="0" formatCode="General"/>
      <alignment horizontal="center" vertical="bottom" textRotation="0" wrapText="0" indent="0" relativeIndent="0" justifyLastLine="0" shrinkToFit="0" mergeCell="0" readingOrder="0"/>
      <border diagonalUp="0" diagonalDown="0" outline="0">
        <left/>
        <right/>
        <top/>
        <bottom/>
      </border>
    </odxf>
    <ndxf>
      <font>
        <sz val="9"/>
        <color theme="1"/>
        <name val="Arial"/>
        <scheme val="none"/>
      </font>
      <numFmt numFmtId="166" formatCode="_-* #,##0.00\ _p_t_a_-;\-* #,##0.00\ _p_t_a_-;_-* &quot;-&quot;??\ _p_t_a_-;_-@_-"/>
      <border outline="0">
        <left style="thin">
          <color indexed="64"/>
        </left>
        <right style="thin">
          <color indexed="64"/>
        </right>
        <top style="thin">
          <color indexed="64"/>
        </top>
        <bottom style="thin">
          <color indexed="64"/>
        </bottom>
      </border>
    </ndxf>
  </rcc>
  <rcc rId="43590" sId="13" odxf="1" s="1" dxf="1">
    <nc r="F19">
      <f>F18+D19-E19</f>
    </nc>
    <odxf>
      <font>
        <b val="0"/>
        <i val="0"/>
        <strike val="0"/>
        <condense val="0"/>
        <extend val="0"/>
        <outline val="0"/>
        <shadow val="0"/>
        <u val="none"/>
        <vertAlign val="baseline"/>
        <sz val="10"/>
        <color indexed="64"/>
        <name val="Arial"/>
        <scheme val="none"/>
      </font>
      <numFmt numFmtId="0" formatCode="General"/>
      <border diagonalUp="0" diagonalDown="0" outline="0">
        <left/>
        <right/>
        <top/>
        <bottom/>
      </border>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591" sId="13" odxf="1" dxf="1" numFmtId="19">
    <nc r="A20">
      <v>42779</v>
    </nc>
    <odxf>
      <font>
        <sz val="10"/>
        <name val="Arial"/>
        <scheme val="none"/>
      </font>
      <numFmt numFmtId="0" formatCode="General"/>
      <alignment horizontal="center" vertical="top" readingOrder="0"/>
      <border outline="0">
        <left/>
        <right/>
        <top/>
        <bottom/>
      </border>
    </odxf>
    <ndxf>
      <font>
        <sz val="9"/>
        <name val="Arial"/>
        <scheme val="none"/>
      </font>
      <numFmt numFmtId="19" formatCode="m/d/yyyy"/>
      <alignment horizontal="general" vertical="bottom" readingOrder="0"/>
      <border outline="0">
        <left style="thin">
          <color indexed="64"/>
        </left>
        <right style="thin">
          <color indexed="64"/>
        </right>
        <top style="thin">
          <color indexed="64"/>
        </top>
        <bottom style="thin">
          <color indexed="64"/>
        </bottom>
      </border>
    </ndxf>
  </rcc>
  <rcc rId="43592" sId="13" odxf="1" dxf="1">
    <nc r="B20">
      <v>14614</v>
    </nc>
    <odxf>
      <font>
        <sz val="10"/>
        <name val="Arial"/>
        <scheme val="none"/>
      </font>
      <fill>
        <patternFill patternType="none">
          <bgColor indexed="65"/>
        </patternFill>
      </fill>
      <alignment horizontal="general" vertical="bottom" readingOrder="0"/>
      <border outline="0">
        <left/>
        <right/>
        <top/>
        <bottom/>
      </border>
    </odxf>
    <ndxf>
      <font>
        <sz val="9"/>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593" sId="13" odxf="1" dxf="1">
    <nc r="C20" t="inlineStr">
      <is>
        <t>NULO</t>
      </is>
    </nc>
    <odxf>
      <font>
        <b val="0"/>
        <sz val="9"/>
        <name val="Arial"/>
        <scheme val="none"/>
      </font>
      <alignment vertical="justify" wrapText="0" readingOrder="0"/>
      <border outline="0">
        <left/>
        <right/>
        <top/>
        <bottom/>
      </border>
    </odxf>
    <ndxf>
      <font>
        <b/>
        <sz val="9"/>
        <name val="Arial"/>
        <scheme val="none"/>
      </font>
      <alignment vertical="top" wrapText="1" readingOrder="0"/>
      <border outline="0">
        <left style="thin">
          <color indexed="64"/>
        </left>
        <right style="thin">
          <color indexed="64"/>
        </right>
        <top style="thin">
          <color indexed="64"/>
        </top>
        <bottom style="thin">
          <color indexed="64"/>
        </bottom>
      </border>
    </ndxf>
  </rcc>
  <rfmt sheetId="13" sqref="D20" start="0" length="0">
    <dxf>
      <font>
        <sz val="9"/>
        <color indexed="64"/>
        <name val="Arial"/>
        <scheme val="none"/>
      </font>
      <numFmt numFmtId="166" formatCode="_-* #,##0.00\ _p_t_a_-;\-* #,##0.00\ _p_t_a_-;_-* &quot;-&quot;??\ _p_t_a_-;_-@_-"/>
      <border outline="0">
        <left style="thin">
          <color indexed="64"/>
        </left>
        <right style="thin">
          <color indexed="64"/>
        </right>
        <top style="thin">
          <color indexed="64"/>
        </top>
        <bottom style="thin">
          <color indexed="64"/>
        </bottom>
      </border>
    </dxf>
  </rfmt>
  <rcc rId="43594" sId="13" odxf="1" s="1" dxf="1" numFmtId="34">
    <nc r="E20">
      <v>0.01</v>
    </nc>
    <odxf>
      <font>
        <b val="0"/>
        <i val="0"/>
        <strike val="0"/>
        <condense val="0"/>
        <extend val="0"/>
        <outline val="0"/>
        <shadow val="0"/>
        <u val="none"/>
        <vertAlign val="baseline"/>
        <sz val="10"/>
        <color indexed="64"/>
        <name val="Arial"/>
        <scheme val="none"/>
      </font>
      <numFmt numFmtId="0" formatCode="General"/>
      <alignment horizontal="center" vertical="bottom" textRotation="0" wrapText="0" indent="0" relativeIndent="0" justifyLastLine="0" shrinkToFit="0" mergeCell="0" readingOrder="0"/>
      <border diagonalUp="0" diagonalDown="0" outline="0">
        <left/>
        <right/>
        <top/>
        <bottom/>
      </border>
    </odxf>
    <ndxf>
      <font>
        <b/>
        <sz val="9"/>
        <color rgb="FFFF0000"/>
        <name val="Arial"/>
        <scheme val="none"/>
      </font>
      <numFmt numFmtId="166" formatCode="_-* #,##0.00\ _p_t_a_-;\-* #,##0.00\ _p_t_a_-;_-* &quot;-&quot;??\ _p_t_a_-;_-@_-"/>
      <border outline="0">
        <left style="thin">
          <color indexed="64"/>
        </left>
        <right style="thin">
          <color indexed="64"/>
        </right>
        <top style="thin">
          <color indexed="64"/>
        </top>
        <bottom style="thin">
          <color indexed="64"/>
        </bottom>
      </border>
    </ndxf>
  </rcc>
  <rcc rId="43595" sId="13" odxf="1" s="1" dxf="1">
    <nc r="F20">
      <f>F19+D20-E20</f>
    </nc>
    <odxf>
      <font>
        <b val="0"/>
        <i val="0"/>
        <strike val="0"/>
        <condense val="0"/>
        <extend val="0"/>
        <outline val="0"/>
        <shadow val="0"/>
        <u val="none"/>
        <vertAlign val="baseline"/>
        <sz val="10"/>
        <color indexed="64"/>
        <name val="Arial"/>
        <scheme val="none"/>
      </font>
      <numFmt numFmtId="0" formatCode="General"/>
      <border diagonalUp="0" diagonalDown="0" outline="0">
        <left/>
        <right/>
        <top/>
        <bottom/>
      </border>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596" sId="13" odxf="1" dxf="1" numFmtId="19">
    <nc r="A21">
      <v>42779</v>
    </nc>
    <odxf>
      <font>
        <sz val="10"/>
        <name val="Arial"/>
        <scheme val="none"/>
      </font>
      <numFmt numFmtId="0" formatCode="General"/>
      <alignment horizontal="center" vertical="top" readingOrder="0"/>
      <border outline="0">
        <left/>
        <right/>
        <top/>
        <bottom/>
      </border>
    </odxf>
    <ndxf>
      <font>
        <sz val="9"/>
        <name val="Arial"/>
        <scheme val="none"/>
      </font>
      <numFmt numFmtId="19" formatCode="m/d/yyyy"/>
      <alignment horizontal="general" vertical="bottom" readingOrder="0"/>
      <border outline="0">
        <left style="thin">
          <color indexed="64"/>
        </left>
        <right style="thin">
          <color indexed="64"/>
        </right>
        <top style="thin">
          <color indexed="64"/>
        </top>
        <bottom style="thin">
          <color indexed="64"/>
        </bottom>
      </border>
    </ndxf>
  </rcc>
  <rcc rId="43597" sId="13" odxf="1" dxf="1">
    <nc r="B21">
      <v>14615</v>
    </nc>
    <odxf>
      <font>
        <sz val="10"/>
        <name val="Arial"/>
        <scheme val="none"/>
      </font>
      <fill>
        <patternFill patternType="none">
          <bgColor indexed="65"/>
        </patternFill>
      </fill>
      <alignment horizontal="general" vertical="bottom" readingOrder="0"/>
      <border outline="0">
        <left/>
        <right/>
        <top/>
        <bottom/>
      </border>
    </odxf>
    <ndxf>
      <font>
        <sz val="9"/>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598" sId="13" odxf="1" dxf="1">
    <nc r="C21" t="inlineStr">
      <is>
        <r>
          <t>JOSE DE LOS ANGELES CEPEDA UREÑA, portador cédula No. 001-0913409-8</t>
        </r>
        <r>
          <rPr>
            <sz val="9"/>
            <color indexed="64"/>
            <rFont val="Arial"/>
            <family val="2"/>
          </rPr>
          <t xml:space="preserve">, </t>
        </r>
        <r>
          <rPr>
            <b/>
            <sz val="9"/>
            <color indexed="64"/>
            <rFont val="Arial"/>
            <family val="2"/>
          </rPr>
          <t>Enc</t>
        </r>
        <r>
          <rPr>
            <sz val="9"/>
            <color indexed="64"/>
            <rFont val="Arial"/>
            <family val="2"/>
          </rPr>
          <t xml:space="preserve">.  </t>
        </r>
        <r>
          <rPr>
            <b/>
            <sz val="9"/>
            <color indexed="64"/>
            <rFont val="Arial"/>
            <family val="2"/>
          </rPr>
          <t xml:space="preserve">Depto. Acceso a las Ciencias Modernas, </t>
        </r>
        <r>
          <rPr>
            <sz val="9"/>
            <color indexed="64"/>
            <rFont val="Arial"/>
            <family val="2"/>
          </rPr>
          <t xml:space="preserve">para cubrir apoyo logístico para gastos de refrigerio en la realización de la charla sobre actualizacion del Arroz para técnicos y agricultores </t>
        </r>
        <r>
          <rPr>
            <b/>
            <sz val="9"/>
            <color indexed="64"/>
            <rFont val="Arial"/>
            <family val="2"/>
          </rPr>
          <t>“Manejo Agronómico y Plagas y enfermedades”,</t>
        </r>
        <r>
          <rPr>
            <sz val="9"/>
            <color indexed="64"/>
            <rFont val="Arial"/>
            <family val="2"/>
          </rPr>
          <t xml:space="preserve">  a realizarse en fecha 24 de febrero/17, en Villa Vasquez, Prov. de Montecristi,  según solicitud, presupuesto y documentación. Cheque sujeto a liquidación con documentos en original. </t>
        </r>
      </is>
    </nc>
    <odxf>
      <font>
        <b val="0"/>
        <sz val="9"/>
        <name val="Arial"/>
        <scheme val="none"/>
      </font>
      <alignment horizontal="general" vertical="bottom" readingOrder="0"/>
      <border outline="0">
        <left/>
        <right/>
        <top/>
        <bottom/>
      </border>
    </odxf>
    <ndxf>
      <font>
        <b/>
        <sz val="9"/>
        <name val="Arial"/>
        <scheme val="none"/>
      </font>
      <alignment horizontal="justify" vertical="top" readingOrder="0"/>
      <border outline="0">
        <left style="thin">
          <color indexed="64"/>
        </left>
        <right style="thin">
          <color indexed="64"/>
        </right>
        <top style="thin">
          <color indexed="64"/>
        </top>
        <bottom style="thin">
          <color indexed="64"/>
        </bottom>
      </border>
    </ndxf>
  </rcc>
  <rfmt sheetId="13" sqref="D21" start="0" length="0">
    <dxf>
      <font>
        <b/>
        <sz val="9"/>
        <color indexed="64"/>
        <name val="Arial"/>
        <scheme val="none"/>
      </font>
      <numFmt numFmtId="166" formatCode="_-* #,##0.00\ _p_t_a_-;\-* #,##0.00\ _p_t_a_-;_-* &quot;-&quot;??\ _p_t_a_-;_-@_-"/>
      <border outline="0">
        <left style="thin">
          <color indexed="64"/>
        </left>
        <right style="thin">
          <color indexed="64"/>
        </right>
        <top style="thin">
          <color indexed="64"/>
        </top>
        <bottom style="thin">
          <color indexed="64"/>
        </bottom>
      </border>
    </dxf>
  </rfmt>
  <rcc rId="43599" sId="13" odxf="1" s="1" dxf="1" numFmtId="34">
    <nc r="E21">
      <v>15257</v>
    </nc>
    <odxf>
      <font>
        <b val="0"/>
        <i val="0"/>
        <strike val="0"/>
        <condense val="0"/>
        <extend val="0"/>
        <outline val="0"/>
        <shadow val="0"/>
        <u val="none"/>
        <vertAlign val="baseline"/>
        <sz val="10"/>
        <color indexed="64"/>
        <name val="Arial"/>
        <scheme val="none"/>
      </font>
      <numFmt numFmtId="0" formatCode="General"/>
      <alignment horizontal="center" vertical="bottom" textRotation="0" wrapText="0" indent="0" relativeIndent="0" justifyLastLine="0" shrinkToFit="0" mergeCell="0" readingOrder="0"/>
      <border diagonalUp="0" diagonalDown="0" outline="0">
        <left/>
        <right/>
        <top/>
        <bottom/>
      </border>
    </odxf>
    <ndxf>
      <font>
        <sz val="9"/>
        <color theme="1"/>
        <name val="Arial"/>
        <scheme val="none"/>
      </font>
      <numFmt numFmtId="166" formatCode="_-* #,##0.00\ _p_t_a_-;\-* #,##0.00\ _p_t_a_-;_-* &quot;-&quot;??\ _p_t_a_-;_-@_-"/>
      <border outline="0">
        <left style="thin">
          <color indexed="64"/>
        </left>
        <right style="thin">
          <color indexed="64"/>
        </right>
        <top style="thin">
          <color indexed="64"/>
        </top>
        <bottom style="thin">
          <color indexed="64"/>
        </bottom>
      </border>
    </ndxf>
  </rcc>
  <rcc rId="43600" sId="13" odxf="1" s="1" dxf="1">
    <nc r="F21">
      <f>F20+D21-E21</f>
    </nc>
    <odxf>
      <font>
        <b val="0"/>
        <i val="0"/>
        <strike val="0"/>
        <condense val="0"/>
        <extend val="0"/>
        <outline val="0"/>
        <shadow val="0"/>
        <u val="none"/>
        <vertAlign val="baseline"/>
        <sz val="10"/>
        <color indexed="64"/>
        <name val="Arial"/>
        <scheme val="none"/>
      </font>
      <numFmt numFmtId="0" formatCode="General"/>
      <border diagonalUp="0" diagonalDown="0" outline="0">
        <left/>
        <right/>
        <top/>
        <bottom/>
      </border>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601" sId="13" odxf="1" dxf="1" numFmtId="19">
    <nc r="A22">
      <v>42780</v>
    </nc>
    <odxf>
      <font>
        <sz val="12"/>
        <color indexed="64"/>
        <name val="Verdana"/>
        <scheme val="none"/>
      </font>
      <numFmt numFmtId="0" formatCode="General"/>
      <border outline="0">
        <left/>
        <right/>
        <top/>
        <bottom/>
      </border>
    </odxf>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cc rId="43602" sId="13" odxf="1" dxf="1">
    <nc r="B22">
      <v>14616</v>
    </nc>
    <odxf>
      <font>
        <sz val="12"/>
        <color indexed="64"/>
        <name val="Verdana"/>
        <scheme val="none"/>
      </font>
      <fill>
        <patternFill patternType="none">
          <bgColor indexed="65"/>
        </patternFill>
      </fill>
      <alignment horizontal="general" vertical="bottom" readingOrder="0"/>
      <border outline="0">
        <left/>
        <right/>
        <top/>
        <bottom/>
      </border>
    </odxf>
    <ndxf>
      <font>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603" sId="13" odxf="1" dxf="1">
    <nc r="C22" t="inlineStr">
      <is>
        <r>
          <t xml:space="preserve">SEGUROS UNIVERSAL. </t>
        </r>
        <r>
          <rPr>
            <sz val="9"/>
            <color indexed="64"/>
            <rFont val="Arial"/>
            <family val="2"/>
          </rPr>
          <t>Pago 30% de la factura No.226693 d/f  23/09/16 como aporte del CONIAF a la póliza de seguro AU-184448 del vehículo marca Nissan modelo Frontier, año 2006, placa No. L200086, chasis 1JHCJU22Z0070187,durante el periodo del 13/11/16 al 13/11/17, propiedad de Cesar Augusto Montero Ramírez, Encargado Depto. Producción Animal de nuestra institución, según solicitud y documentos anexos.</t>
        </r>
      </is>
    </nc>
    <odxf>
      <font>
        <b val="0"/>
        <sz val="12"/>
        <color indexed="64"/>
        <name val="Verdana"/>
        <scheme val="none"/>
      </font>
      <fill>
        <patternFill patternType="none">
          <bgColor indexed="65"/>
        </patternFill>
      </fill>
      <alignment horizontal="general" vertical="bottom" readingOrder="0"/>
      <border outline="0">
        <left/>
        <right/>
        <top/>
        <bottom/>
      </border>
    </odxf>
    <ndxf>
      <font>
        <b/>
        <sz val="9"/>
        <color indexed="64"/>
        <name val="Arial"/>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ndxf>
  </rcc>
  <rfmt sheetId="13" sqref="D22" start="0" length="0">
    <dxf>
      <font>
        <sz val="9"/>
        <color indexed="64"/>
        <name val="Arial"/>
        <scheme val="none"/>
      </font>
      <numFmt numFmtId="166" formatCode="_-* #,##0.00\ _p_t_a_-;\-* #,##0.00\ _p_t_a_-;_-* &quot;-&quot;??\ _p_t_a_-;_-@_-"/>
      <border outline="0">
        <left style="thin">
          <color indexed="64"/>
        </left>
        <right style="thin">
          <color indexed="64"/>
        </right>
        <top style="thin">
          <color indexed="64"/>
        </top>
        <bottom style="thin">
          <color indexed="64"/>
        </bottom>
      </border>
    </dxf>
  </rfmt>
  <rcc rId="43604" sId="13" odxf="1" s="1" dxf="1" numFmtId="34">
    <nc r="E22">
      <v>14833.86</v>
    </nc>
    <odxf>
      <numFmt numFmtId="0" formatCode="General"/>
      <border diagonalUp="0" diagonalDown="0" outline="0">
        <left/>
        <right/>
        <top/>
        <bottom/>
      </border>
    </odxf>
    <ndxf>
      <font>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605" sId="13" odxf="1" s="1" dxf="1">
    <nc r="F22">
      <f>F21+D22-E22</f>
    </nc>
    <odxf>
      <numFmt numFmtId="0" formatCode="General"/>
      <border diagonalUp="0" diagonalDown="0" outline="0">
        <left/>
        <right/>
        <top/>
        <bottom/>
      </border>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606" sId="13" odxf="1" dxf="1" numFmtId="19">
    <nc r="A23">
      <v>42780</v>
    </nc>
    <odxf>
      <font>
        <sz val="12"/>
        <color indexed="64"/>
        <name val="Verdana"/>
        <scheme val="none"/>
      </font>
      <numFmt numFmtId="0" formatCode="General"/>
      <border outline="0">
        <left/>
        <right/>
        <top/>
        <bottom/>
      </border>
    </odxf>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cc rId="43607" sId="13" odxf="1" dxf="1">
    <nc r="B23">
      <v>14617</v>
    </nc>
    <odxf>
      <font>
        <sz val="12"/>
        <color indexed="64"/>
        <name val="Verdana"/>
        <scheme val="none"/>
      </font>
      <fill>
        <patternFill patternType="none">
          <bgColor indexed="65"/>
        </patternFill>
      </fill>
      <alignment horizontal="general" vertical="bottom" readingOrder="0"/>
      <border outline="0">
        <left/>
        <right/>
        <top/>
        <bottom/>
      </border>
    </odxf>
    <ndxf>
      <font>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608" sId="13" odxf="1" dxf="1">
    <nc r="C23" t="inlineStr">
      <is>
        <r>
          <rPr>
            <b/>
            <sz val="9"/>
            <color indexed="64"/>
            <rFont val="Arial"/>
            <family val="2"/>
          </rPr>
          <t>ASOCIACION  DOMINICANA DE INGENIEROS AGRONOMOS (ADIA)</t>
        </r>
        <r>
          <rPr>
            <sz val="9"/>
            <color indexed="64"/>
            <rFont val="Arial"/>
            <family val="2"/>
          </rPr>
          <t xml:space="preserve">. Aporte del CONIAF para la publicacion del boletin </t>
        </r>
        <r>
          <rPr>
            <b/>
            <sz val="9"/>
            <color indexed="64"/>
            <rFont val="Arial"/>
            <family val="2"/>
          </rPr>
          <t xml:space="preserve">“Correo de la Adia”, </t>
        </r>
        <r>
          <rPr>
            <sz val="9"/>
            <color indexed="64"/>
            <rFont val="Arial"/>
            <family val="2"/>
          </rPr>
          <t>según solicitud y documentacion anexa.</t>
        </r>
      </is>
    </nc>
    <odxf>
      <font>
        <sz val="12"/>
        <color indexed="64"/>
        <name val="Verdana"/>
        <scheme val="none"/>
      </font>
      <alignment horizontal="general" vertical="bottom" readingOrder="0"/>
      <border outline="0">
        <left/>
        <right/>
        <top/>
        <bottom/>
      </border>
    </odxf>
    <ndxf>
      <font>
        <sz val="9"/>
        <color indexed="64"/>
        <name val="Arial"/>
        <scheme val="none"/>
      </font>
      <alignment horizontal="justify" vertical="top" readingOrder="0"/>
      <border outline="0">
        <left style="thin">
          <color indexed="64"/>
        </left>
        <right style="thin">
          <color indexed="64"/>
        </right>
        <top style="thin">
          <color indexed="64"/>
        </top>
        <bottom style="thin">
          <color indexed="64"/>
        </bottom>
      </border>
    </ndxf>
  </rcc>
  <rfmt sheetId="13" sqref="D23" start="0" length="0">
    <dxf>
      <font>
        <sz val="9"/>
        <color indexed="64"/>
        <name val="Arial"/>
        <scheme val="none"/>
      </font>
      <numFmt numFmtId="166" formatCode="_-* #,##0.00\ _p_t_a_-;\-* #,##0.00\ _p_t_a_-;_-* &quot;-&quot;??\ _p_t_a_-;_-@_-"/>
      <border outline="0">
        <left style="thin">
          <color indexed="64"/>
        </left>
        <right style="thin">
          <color indexed="64"/>
        </right>
        <top style="thin">
          <color indexed="64"/>
        </top>
        <bottom style="thin">
          <color indexed="64"/>
        </bottom>
      </border>
    </dxf>
  </rfmt>
  <rcc rId="43609" sId="13" odxf="1" s="1" dxf="1" numFmtId="34">
    <nc r="E23">
      <v>5000</v>
    </nc>
    <odxf>
      <numFmt numFmtId="0" formatCode="General"/>
      <border diagonalUp="0" diagonalDown="0" outline="0">
        <left/>
        <right/>
        <top/>
        <bottom/>
      </border>
    </odxf>
    <ndxf>
      <font>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610" sId="13" odxf="1" s="1" dxf="1">
    <nc r="F23">
      <f>F22+D23-E23</f>
    </nc>
    <odxf>
      <numFmt numFmtId="0" formatCode="General"/>
      <border diagonalUp="0" diagonalDown="0" outline="0">
        <left/>
        <right/>
        <top/>
        <bottom/>
      </border>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611" sId="13" odxf="1" dxf="1" numFmtId="19">
    <nc r="A24">
      <v>42781</v>
    </nc>
    <odxf>
      <font>
        <sz val="12"/>
        <color indexed="64"/>
        <name val="Verdana"/>
        <scheme val="none"/>
      </font>
      <numFmt numFmtId="0" formatCode="General"/>
      <border outline="0">
        <left/>
        <right/>
        <top/>
        <bottom/>
      </border>
    </odxf>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cc rId="43612" sId="13" odxf="1" dxf="1">
    <nc r="B24">
      <v>14618</v>
    </nc>
    <odxf>
      <font>
        <sz val="12"/>
        <color indexed="64"/>
        <name val="Verdana"/>
        <scheme val="none"/>
      </font>
      <fill>
        <patternFill patternType="none">
          <bgColor indexed="65"/>
        </patternFill>
      </fill>
      <alignment horizontal="general" vertical="bottom" readingOrder="0"/>
      <border outline="0">
        <left/>
        <right/>
        <top/>
        <bottom/>
      </border>
    </odxf>
    <ndxf>
      <font>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613" sId="13" odxf="1" dxf="1">
    <nc r="C24" t="inlineStr">
      <is>
        <r>
          <rPr>
            <b/>
            <sz val="9"/>
            <color indexed="64"/>
            <rFont val="Arial"/>
            <family val="2"/>
          </rPr>
          <t>EYMI YUDESKY DE JESUS ABREU</t>
        </r>
        <r>
          <rPr>
            <sz val="9"/>
            <color indexed="64"/>
            <rFont val="Arial"/>
            <family val="2"/>
          </rPr>
          <t>, Cédula De Identidad No. 026-0125476-2, Transferida temporalmente como Técnico del Depto. de Capacitación y Difusión de Tecnologías de la institución, como apoyo logístico para cubrir gastos de alimentacion, material de practica y combustible en el curso-taller de “Conservacion de Forraje para Ganado Bovino”, el cual será realizado en el Municipio de las Yayas de Viajama, Prov. Azua, los dias 24 y 25 de febrero del 2017, según solicitud, presupuestos  y documentación anexas. Cheque sujeto a liquidación</t>
        </r>
      </is>
    </nc>
    <odxf>
      <font>
        <sz val="12"/>
        <color indexed="64"/>
        <name val="Verdana"/>
        <scheme val="none"/>
      </font>
      <alignment vertical="bottom" wrapText="0" readingOrder="0"/>
      <border outline="0">
        <left/>
        <right/>
        <top/>
        <bottom/>
      </border>
    </odxf>
    <ndxf>
      <font>
        <sz val="9"/>
        <color indexed="64"/>
        <name val="Arial"/>
        <scheme val="none"/>
      </font>
      <alignment vertical="top" wrapText="1" readingOrder="0"/>
      <border outline="0">
        <left style="thin">
          <color indexed="64"/>
        </left>
        <right style="thin">
          <color indexed="64"/>
        </right>
        <top style="thin">
          <color indexed="64"/>
        </top>
        <bottom style="thin">
          <color indexed="64"/>
        </bottom>
      </border>
    </ndxf>
  </rcc>
  <rfmt sheetId="13" sqref="D24" start="0" length="0">
    <dxf>
      <font>
        <sz val="9"/>
        <color indexed="64"/>
        <name val="Arial"/>
        <scheme val="none"/>
      </font>
      <numFmt numFmtId="166" formatCode="_-* #,##0.00\ _p_t_a_-;\-* #,##0.00\ _p_t_a_-;_-* &quot;-&quot;??\ _p_t_a_-;_-@_-"/>
      <border outline="0">
        <left style="thin">
          <color indexed="64"/>
        </left>
        <right style="thin">
          <color indexed="64"/>
        </right>
        <top style="thin">
          <color indexed="64"/>
        </top>
        <bottom style="thin">
          <color indexed="64"/>
        </bottom>
      </border>
    </dxf>
  </rfmt>
  <rcc rId="43614" sId="13" odxf="1" s="1" dxf="1" numFmtId="34">
    <nc r="E24">
      <v>27714</v>
    </nc>
    <odxf>
      <numFmt numFmtId="0" formatCode="General"/>
      <border diagonalUp="0" diagonalDown="0" outline="0">
        <left/>
        <right/>
        <top/>
        <bottom/>
      </border>
    </odxf>
    <ndxf>
      <font>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615" sId="13" odxf="1" s="1" dxf="1">
    <nc r="F24">
      <f>F23+D24-E24</f>
    </nc>
    <odxf>
      <numFmt numFmtId="0" formatCode="General"/>
      <border diagonalUp="0" diagonalDown="0" outline="0">
        <left/>
        <right/>
        <top/>
        <bottom/>
      </border>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616" sId="13" odxf="1" dxf="1" numFmtId="19">
    <nc r="A25">
      <v>42781</v>
    </nc>
    <odxf>
      <font>
        <sz val="12"/>
        <color indexed="64"/>
        <name val="Verdana"/>
        <scheme val="none"/>
      </font>
      <numFmt numFmtId="0" formatCode="General"/>
      <border outline="0">
        <left/>
        <right/>
        <top/>
        <bottom/>
      </border>
    </odxf>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cc rId="43617" sId="13" odxf="1" dxf="1">
    <nc r="B25">
      <v>14619</v>
    </nc>
    <odxf>
      <font>
        <sz val="12"/>
        <color indexed="64"/>
        <name val="Verdana"/>
        <scheme val="none"/>
      </font>
      <fill>
        <patternFill patternType="none">
          <bgColor indexed="65"/>
        </patternFill>
      </fill>
      <alignment horizontal="general" vertical="bottom" readingOrder="0"/>
      <border outline="0">
        <left/>
        <right/>
        <top/>
        <bottom/>
      </border>
    </odxf>
    <ndxf>
      <font>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618" sId="13" odxf="1" dxf="1">
    <nc r="C25" t="inlineStr">
      <is>
        <r>
          <t>PRICESMART DOMINICANA, SRL.,</t>
        </r>
        <r>
          <rPr>
            <sz val="9"/>
            <color indexed="64"/>
            <rFont val="Arial"/>
            <family val="2"/>
          </rPr>
          <t xml:space="preserve"> Por compra de tres (3) plantas electricas Pulsar 1200W, Portable Generador,para ser utilizadas en la institucion, según cotizacion #279255 d/f 02/02/17 y documentación  anexa. Factura original contra entrega de cheque. </t>
        </r>
      </is>
    </nc>
    <odxf>
      <font>
        <b val="0"/>
        <sz val="12"/>
        <color indexed="64"/>
        <name val="Verdana"/>
        <scheme val="none"/>
      </font>
      <fill>
        <patternFill patternType="none">
          <bgColor indexed="65"/>
        </patternFill>
      </fill>
      <alignment horizontal="general" vertical="bottom" readingOrder="0"/>
      <border outline="0">
        <left/>
        <right/>
        <top/>
        <bottom/>
      </border>
    </odxf>
    <ndxf>
      <font>
        <b/>
        <sz val="9"/>
        <color indexed="64"/>
        <name val="Arial"/>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ndxf>
  </rcc>
  <rfmt sheetId="13" sqref="D25" start="0" length="0">
    <dxf>
      <font>
        <sz val="9"/>
        <color indexed="64"/>
        <name val="Arial"/>
        <scheme val="none"/>
      </font>
      <numFmt numFmtId="166" formatCode="_-* #,##0.00\ _p_t_a_-;\-* #,##0.00\ _p_t_a_-;_-* &quot;-&quot;??\ _p_t_a_-;_-@_-"/>
      <border outline="0">
        <left style="thin">
          <color indexed="64"/>
        </left>
        <right style="thin">
          <color indexed="64"/>
        </right>
        <top style="thin">
          <color indexed="64"/>
        </top>
        <bottom style="thin">
          <color indexed="64"/>
        </bottom>
      </border>
    </dxf>
  </rfmt>
  <rcc rId="43619" sId="13" odxf="1" s="1" dxf="1" numFmtId="34">
    <nc r="E25">
      <v>17237.14</v>
    </nc>
    <odxf>
      <numFmt numFmtId="0" formatCode="General"/>
      <border diagonalUp="0" diagonalDown="0" outline="0">
        <left/>
        <right/>
        <top/>
        <bottom/>
      </border>
    </odxf>
    <ndxf>
      <font>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620" sId="13" odxf="1" s="1" dxf="1">
    <nc r="F25">
      <f>F24+D25-E25</f>
    </nc>
    <odxf>
      <numFmt numFmtId="0" formatCode="General"/>
      <border diagonalUp="0" diagonalDown="0" outline="0">
        <left/>
        <right/>
        <top/>
        <bottom/>
      </border>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621" sId="13" odxf="1" dxf="1" numFmtId="19">
    <nc r="A26">
      <v>42781</v>
    </nc>
    <odxf>
      <font>
        <b/>
        <sz val="14"/>
        <color rgb="FF000000"/>
        <name val="Arial"/>
        <scheme val="none"/>
      </font>
      <numFmt numFmtId="0" formatCode="General"/>
      <alignment horizontal="left" vertical="top" readingOrder="0"/>
      <border outline="0">
        <left/>
        <right/>
        <top/>
        <bottom/>
      </border>
    </odxf>
    <ndxf>
      <font>
        <b val="0"/>
        <sz val="9"/>
        <color rgb="FF000000"/>
        <name val="Arial"/>
        <scheme val="none"/>
      </font>
      <numFmt numFmtId="19" formatCode="m/d/yyyy"/>
      <alignment horizontal="general" vertical="bottom" readingOrder="0"/>
      <border outline="0">
        <left style="thin">
          <color indexed="64"/>
        </left>
        <right style="thin">
          <color indexed="64"/>
        </right>
        <top style="thin">
          <color indexed="64"/>
        </top>
        <bottom style="thin">
          <color indexed="64"/>
        </bottom>
      </border>
    </ndxf>
  </rcc>
  <rcc rId="43622" sId="13" odxf="1" dxf="1">
    <nc r="B26">
      <v>14620</v>
    </nc>
    <odxf>
      <font>
        <b/>
        <sz val="14"/>
        <color rgb="FF000000"/>
        <name val="Arial"/>
        <scheme val="none"/>
      </font>
      <fill>
        <patternFill patternType="none">
          <bgColor indexed="65"/>
        </patternFill>
      </fill>
      <alignment horizontal="general" readingOrder="0"/>
      <border outline="0">
        <left/>
        <right/>
        <top/>
        <bottom/>
      </border>
    </odxf>
    <ndxf>
      <font>
        <b val="0"/>
        <sz val="9"/>
        <color rgb="FF000000"/>
        <name val="Arial"/>
        <scheme val="none"/>
      </font>
      <fill>
        <patternFill patternType="solid">
          <bgColor theme="0"/>
        </patternFill>
      </fill>
      <alignment horizontal="right" readingOrder="0"/>
      <border outline="0">
        <left style="thin">
          <color indexed="64"/>
        </left>
        <right style="thin">
          <color indexed="64"/>
        </right>
        <top style="thin">
          <color indexed="64"/>
        </top>
        <bottom style="thin">
          <color indexed="64"/>
        </bottom>
      </border>
    </ndxf>
  </rcc>
  <rcc rId="43623" sId="13" odxf="1" dxf="1">
    <nc r="C26" t="inlineStr">
      <is>
        <t>NULO</t>
      </is>
    </nc>
    <odxf>
      <font>
        <sz val="14"/>
        <color rgb="FF000000"/>
        <name val="Arial"/>
        <scheme val="none"/>
      </font>
      <border outline="0">
        <left/>
        <right/>
        <top/>
        <bottom/>
      </border>
    </odxf>
    <ndxf>
      <font>
        <sz val="9"/>
        <color rgb="FF000000"/>
        <name val="Arial"/>
        <scheme val="none"/>
      </font>
      <border outline="0">
        <left style="thin">
          <color indexed="64"/>
        </left>
        <right style="thin">
          <color indexed="64"/>
        </right>
        <top style="thin">
          <color indexed="64"/>
        </top>
        <bottom style="thin">
          <color indexed="64"/>
        </bottom>
      </border>
    </ndxf>
  </rcc>
  <rfmt sheetId="13" sqref="D26" start="0" length="0">
    <dxf>
      <font>
        <b val="0"/>
        <sz val="9"/>
        <color rgb="FF000000"/>
        <name val="Arial"/>
        <scheme val="none"/>
      </font>
      <numFmt numFmtId="166" formatCode="_-* #,##0.00\ _p_t_a_-;\-* #,##0.00\ _p_t_a_-;_-* &quot;-&quot;??\ _p_t_a_-;_-@_-"/>
      <border outline="0">
        <left style="thin">
          <color indexed="64"/>
        </left>
        <right style="thin">
          <color indexed="64"/>
        </right>
        <top style="thin">
          <color indexed="64"/>
        </top>
        <bottom style="thin">
          <color indexed="64"/>
        </bottom>
      </border>
    </dxf>
  </rfmt>
  <rcc rId="43624" sId="13" odxf="1" s="1" dxf="1" numFmtId="34">
    <nc r="E26">
      <v>0.01</v>
    </nc>
    <odxf>
      <font>
        <b/>
        <i val="0"/>
        <strike val="0"/>
        <condense val="0"/>
        <extend val="0"/>
        <outline val="0"/>
        <shadow val="0"/>
        <u val="none"/>
        <vertAlign val="baseline"/>
        <sz val="14"/>
        <color rgb="FF000000"/>
        <name val="Arial"/>
        <scheme val="none"/>
      </font>
      <numFmt numFmtId="0" formatCode="General"/>
      <alignment horizontal="general" vertical="bottom" textRotation="0" wrapText="0" indent="0" relativeIndent="0" justifyLastLine="0" shrinkToFit="0" mergeCell="0" readingOrder="0"/>
      <border diagonalUp="0" diagonalDown="0" outline="0">
        <left/>
        <right/>
        <top/>
        <bottom/>
      </border>
    </odxf>
    <ndxf>
      <font>
        <sz val="9"/>
        <color rgb="FFFF0000"/>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625" sId="13" odxf="1" s="1" dxf="1">
    <nc r="F26">
      <f>F25+D26-E26</f>
    </nc>
    <odxf>
      <font>
        <b/>
        <i val="0"/>
        <strike val="0"/>
        <condense val="0"/>
        <extend val="0"/>
        <outline val="0"/>
        <shadow val="0"/>
        <u val="none"/>
        <vertAlign val="baseline"/>
        <sz val="14"/>
        <color rgb="FF000000"/>
        <name val="Arial"/>
        <scheme val="none"/>
      </font>
      <numFmt numFmtId="0" formatCode="General"/>
      <alignment horizontal="general" vertical="bottom" textRotation="0" wrapText="0" indent="0" relativeIndent="0" justifyLastLine="0" shrinkToFit="0" mergeCell="0" readingOrder="0"/>
      <border diagonalUp="0" diagonalDown="0" outline="0">
        <left/>
        <right/>
        <top/>
        <bottom/>
      </border>
    </odxf>
    <ndxf>
      <font>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626" sId="13" odxf="1" dxf="1" numFmtId="19">
    <nc r="A27">
      <v>42781</v>
    </nc>
    <odxf>
      <font>
        <sz val="12"/>
        <color indexed="64"/>
        <name val="Verdana"/>
        <scheme val="none"/>
      </font>
      <numFmt numFmtId="0" formatCode="General"/>
      <border outline="0">
        <left/>
        <right/>
        <top/>
        <bottom/>
      </border>
    </odxf>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cc rId="43627" sId="13" odxf="1" dxf="1">
    <nc r="B27">
      <v>14621</v>
    </nc>
    <odxf>
      <font>
        <sz val="12"/>
        <color indexed="64"/>
        <name val="Verdana"/>
        <scheme val="none"/>
      </font>
      <fill>
        <patternFill patternType="none">
          <bgColor indexed="65"/>
        </patternFill>
      </fill>
      <alignment horizontal="general" vertical="bottom" readingOrder="0"/>
      <border outline="0">
        <left/>
        <right/>
        <top/>
        <bottom/>
      </border>
    </odxf>
    <ndxf>
      <font>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628" sId="13" odxf="1" dxf="1">
    <nc r="C27" t="inlineStr">
      <is>
        <t>NULO</t>
      </is>
    </nc>
    <odxf>
      <font>
        <b val="0"/>
        <sz val="12"/>
        <color indexed="64"/>
        <name val="Verdana"/>
        <scheme val="none"/>
      </font>
      <border outline="0">
        <left/>
        <right/>
        <top/>
        <bottom/>
      </border>
    </odxf>
    <ndxf>
      <font>
        <b/>
        <sz val="9"/>
        <color indexed="64"/>
        <name val="Arial"/>
        <scheme val="none"/>
      </font>
      <border outline="0">
        <left style="thin">
          <color indexed="64"/>
        </left>
        <right style="thin">
          <color indexed="64"/>
        </right>
        <top style="thin">
          <color indexed="64"/>
        </top>
        <bottom style="thin">
          <color indexed="64"/>
        </bottom>
      </border>
    </ndxf>
  </rcc>
  <rfmt sheetId="13" sqref="D27" start="0" length="0">
    <dxf>
      <font>
        <sz val="9"/>
        <color indexed="64"/>
        <name val="Arial"/>
        <scheme val="none"/>
      </font>
      <numFmt numFmtId="166" formatCode="_-* #,##0.00\ _p_t_a_-;\-* #,##0.00\ _p_t_a_-;_-* &quot;-&quot;??\ _p_t_a_-;_-@_-"/>
      <border outline="0">
        <left style="thin">
          <color indexed="64"/>
        </left>
        <right style="thin">
          <color indexed="64"/>
        </right>
        <top style="thin">
          <color indexed="64"/>
        </top>
        <bottom style="thin">
          <color indexed="64"/>
        </bottom>
      </border>
    </dxf>
  </rfmt>
  <rcc rId="43629" sId="13" odxf="1" s="1" dxf="1" numFmtId="34">
    <nc r="E27">
      <v>0.01</v>
    </nc>
    <odxf>
      <numFmt numFmtId="0" formatCode="General"/>
      <border diagonalUp="0" diagonalDown="0" outline="0">
        <left/>
        <right/>
        <top/>
        <bottom/>
      </border>
    </odxf>
    <ndxf>
      <font>
        <b/>
        <sz val="9"/>
        <color rgb="FFFF0000"/>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630" sId="13" odxf="1" s="1" dxf="1">
    <nc r="F27">
      <f>F26+D27-E27</f>
    </nc>
    <odxf>
      <numFmt numFmtId="0" formatCode="General"/>
      <border diagonalUp="0" diagonalDown="0" outline="0">
        <left/>
        <right/>
        <top/>
        <bottom/>
      </border>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631" sId="13" odxf="1" dxf="1" numFmtId="19">
    <nc r="A28">
      <v>42781</v>
    </nc>
    <odxf>
      <font>
        <sz val="12"/>
        <color indexed="64"/>
        <name val="Verdana"/>
        <scheme val="none"/>
      </font>
      <numFmt numFmtId="0" formatCode="General"/>
      <border outline="0">
        <left/>
        <right/>
        <top/>
        <bottom/>
      </border>
    </odxf>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cc rId="43632" sId="13" odxf="1" dxf="1">
    <nc r="B28">
      <v>14622</v>
    </nc>
    <odxf>
      <font>
        <b/>
        <name val="Arial"/>
        <scheme val="none"/>
      </font>
      <fill>
        <patternFill patternType="none">
          <bgColor indexed="65"/>
        </patternFill>
      </fill>
      <alignment horizontal="general" readingOrder="0"/>
      <border outline="0">
        <left/>
        <right/>
        <top/>
        <bottom/>
      </border>
    </odxf>
    <ndxf>
      <font>
        <b val="0"/>
        <sz val="9"/>
        <name val="Arial"/>
        <scheme val="none"/>
      </font>
      <fill>
        <patternFill patternType="solid">
          <bgColor theme="0"/>
        </patternFill>
      </fill>
      <alignment horizontal="right" readingOrder="0"/>
      <border outline="0">
        <left style="thin">
          <color indexed="64"/>
        </left>
        <right style="thin">
          <color indexed="64"/>
        </right>
        <top style="thin">
          <color indexed="64"/>
        </top>
        <bottom style="thin">
          <color indexed="64"/>
        </bottom>
      </border>
    </ndxf>
  </rcc>
  <rcc rId="43633" sId="13" odxf="1" dxf="1">
    <nc r="C28" t="inlineStr">
      <is>
        <r>
          <rPr>
            <b/>
            <sz val="9"/>
            <color indexed="64"/>
            <rFont val="Arial"/>
            <family val="2"/>
          </rPr>
          <t xml:space="preserve">ANAFRANC DE LOS SANTOS, </t>
        </r>
        <r>
          <rPr>
            <sz val="9"/>
            <color indexed="64"/>
            <rFont val="Arial"/>
            <family val="2"/>
          </rPr>
          <t>Auxiliar Administrativo I,</t>
        </r>
        <r>
          <rPr>
            <b/>
            <sz val="9"/>
            <color indexed="64"/>
            <rFont val="Arial"/>
            <family val="2"/>
          </rPr>
          <t xml:space="preserve"> </t>
        </r>
        <r>
          <rPr>
            <sz val="9"/>
            <color indexed="64"/>
            <rFont val="Arial"/>
            <family val="2"/>
          </rPr>
          <t>reposición de fondo de caja chica, del comprobante #6821 al #6863, en fecha del 28 de diciembre/16 hasta el 14 de febrero del 2017, según relación de gastos y facturas anexas.</t>
        </r>
      </is>
    </nc>
    <odxf>
      <font>
        <b/>
        <name val="Arial"/>
        <scheme val="none"/>
      </font>
      <alignment horizontal="general" readingOrder="0"/>
      <border outline="0">
        <left/>
        <right/>
        <top/>
        <bottom/>
      </border>
    </odxf>
    <ndxf>
      <font>
        <b val="0"/>
        <sz val="9"/>
        <name val="Arial"/>
        <scheme val="none"/>
      </font>
      <alignment horizontal="justify" readingOrder="0"/>
      <border outline="0">
        <left style="thin">
          <color indexed="64"/>
        </left>
        <right style="thin">
          <color indexed="64"/>
        </right>
        <top style="thin">
          <color indexed="64"/>
        </top>
        <bottom style="thin">
          <color indexed="64"/>
        </bottom>
      </border>
    </ndxf>
  </rcc>
  <rfmt sheetId="13" sqref="D28" start="0" length="0">
    <dxf>
      <font>
        <b val="0"/>
        <sz val="9"/>
        <name val="Arial"/>
        <scheme val="none"/>
      </font>
      <numFmt numFmtId="166" formatCode="_-* #,##0.00\ _p_t_a_-;\-* #,##0.00\ _p_t_a_-;_-* &quot;-&quot;??\ _p_t_a_-;_-@_-"/>
      <border outline="0">
        <left style="thin">
          <color indexed="64"/>
        </left>
        <right style="thin">
          <color indexed="64"/>
        </right>
        <top style="thin">
          <color indexed="64"/>
        </top>
        <bottom style="thin">
          <color indexed="64"/>
        </bottom>
      </border>
    </dxf>
  </rfmt>
  <rcc rId="43634" sId="13" odxf="1" s="1" dxf="1" numFmtId="34">
    <nc r="E28">
      <v>16162</v>
    </nc>
    <odxf>
      <font>
        <b/>
        <i val="0"/>
        <strike val="0"/>
        <condense val="0"/>
        <extend val="0"/>
        <outline val="0"/>
        <shadow val="0"/>
        <u val="none"/>
        <vertAlign val="baseline"/>
        <sz val="12"/>
        <color indexed="64"/>
        <name val="Arial"/>
        <scheme val="none"/>
      </font>
      <numFmt numFmtId="0" formatCode="General"/>
      <alignment horizontal="general" vertical="bottom" textRotation="0" wrapText="0" indent="0" relativeIndent="0" justifyLastLine="0" shrinkToFit="0" mergeCell="0" readingOrder="0"/>
      <border diagonalUp="0" diagonalDown="0" outline="0">
        <left/>
        <right/>
        <top/>
        <bottom/>
      </border>
    </odxf>
    <ndxf>
      <font>
        <b val="0"/>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635" sId="13" odxf="1" s="1" dxf="1">
    <nc r="F28">
      <f>F27+D28-E28</f>
    </nc>
    <odxf>
      <font>
        <b/>
        <i val="0"/>
        <strike val="0"/>
        <condense val="0"/>
        <extend val="0"/>
        <outline val="0"/>
        <shadow val="0"/>
        <u val="none"/>
        <vertAlign val="baseline"/>
        <sz val="12"/>
        <color indexed="64"/>
        <name val="Arial"/>
        <scheme val="none"/>
      </font>
      <numFmt numFmtId="0" formatCode="General"/>
      <alignment horizontal="general" vertical="bottom" textRotation="0" wrapText="0" indent="0" relativeIndent="0" justifyLastLine="0" shrinkToFit="0" mergeCell="0" readingOrder="0"/>
      <border diagonalUp="0" diagonalDown="0" outline="0">
        <left/>
        <right/>
        <top/>
        <bottom/>
      </border>
    </odxf>
    <ndxf>
      <font>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636" sId="13" odxf="1" dxf="1" numFmtId="19">
    <nc r="A29">
      <v>42786</v>
    </nc>
    <odxf>
      <font>
        <sz val="12"/>
        <color indexed="64"/>
        <name val="Verdana"/>
        <scheme val="none"/>
      </font>
      <numFmt numFmtId="0" formatCode="General"/>
      <border outline="0">
        <left/>
        <right/>
        <top/>
        <bottom/>
      </border>
    </odxf>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cc rId="43637" sId="13" odxf="1" dxf="1">
    <nc r="B29">
      <v>14623</v>
    </nc>
    <odxf>
      <font>
        <b/>
        <name val="Arial"/>
        <scheme val="none"/>
      </font>
      <fill>
        <patternFill patternType="none">
          <bgColor indexed="65"/>
        </patternFill>
      </fill>
      <alignment horizontal="general" readingOrder="0"/>
      <border outline="0">
        <left/>
        <right/>
        <top/>
        <bottom/>
      </border>
    </odxf>
    <ndxf>
      <font>
        <b val="0"/>
        <sz val="9"/>
        <name val="Arial"/>
        <scheme val="none"/>
      </font>
      <fill>
        <patternFill patternType="solid">
          <bgColor theme="0"/>
        </patternFill>
      </fill>
      <alignment horizontal="right" readingOrder="0"/>
      <border outline="0">
        <left style="thin">
          <color indexed="64"/>
        </left>
        <right style="thin">
          <color indexed="64"/>
        </right>
        <top style="thin">
          <color indexed="64"/>
        </top>
        <bottom style="thin">
          <color indexed="64"/>
        </bottom>
      </border>
    </ndxf>
  </rcc>
  <rcc rId="43638" sId="13" odxf="1" dxf="1">
    <nc r="C29" t="inlineStr">
      <is>
        <t>NULO</t>
      </is>
    </nc>
    <odxf>
      <font>
        <name val="Arial"/>
        <scheme val="none"/>
      </font>
      <alignment wrapText="0" readingOrder="0"/>
      <border outline="0">
        <left/>
        <right/>
        <top/>
        <bottom/>
      </border>
    </odxf>
    <ndxf>
      <font>
        <sz val="9"/>
        <name val="Arial"/>
        <scheme val="none"/>
      </font>
      <alignment wrapText="1" readingOrder="0"/>
      <border outline="0">
        <left style="thin">
          <color indexed="64"/>
        </left>
        <right style="thin">
          <color indexed="64"/>
        </right>
        <top style="thin">
          <color indexed="64"/>
        </top>
        <bottom style="thin">
          <color indexed="64"/>
        </bottom>
      </border>
    </ndxf>
  </rcc>
  <rfmt sheetId="13" sqref="D29" start="0" length="0">
    <dxf>
      <font>
        <b val="0"/>
        <sz val="9"/>
        <name val="Arial"/>
        <scheme val="none"/>
      </font>
      <numFmt numFmtId="166" formatCode="_-* #,##0.00\ _p_t_a_-;\-* #,##0.00\ _p_t_a_-;_-* &quot;-&quot;??\ _p_t_a_-;_-@_-"/>
      <border outline="0">
        <left style="thin">
          <color indexed="64"/>
        </left>
        <right style="thin">
          <color indexed="64"/>
        </right>
        <top style="thin">
          <color indexed="64"/>
        </top>
        <bottom style="thin">
          <color indexed="64"/>
        </bottom>
      </border>
    </dxf>
  </rfmt>
  <rcc rId="43639" sId="13" odxf="1" s="1" dxf="1" numFmtId="34">
    <nc r="E29">
      <v>0.01</v>
    </nc>
    <odxf>
      <font>
        <b/>
        <i val="0"/>
        <strike val="0"/>
        <condense val="0"/>
        <extend val="0"/>
        <outline val="0"/>
        <shadow val="0"/>
        <u val="none"/>
        <vertAlign val="baseline"/>
        <sz val="12"/>
        <color indexed="64"/>
        <name val="Arial"/>
        <scheme val="none"/>
      </font>
      <numFmt numFmtId="0" formatCode="General"/>
      <alignment horizontal="general" vertical="bottom" textRotation="0" wrapText="0" indent="0" relativeIndent="0" justifyLastLine="0" shrinkToFit="0" mergeCell="0" readingOrder="0"/>
    </odxf>
    <ndxf>
      <font>
        <sz val="9"/>
        <color rgb="FFFF0000"/>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640" sId="13" odxf="1" s="1" dxf="1">
    <nc r="F29">
      <f>F28+D29-E29</f>
    </nc>
    <odxf>
      <font>
        <b/>
        <i val="0"/>
        <strike val="0"/>
        <condense val="0"/>
        <extend val="0"/>
        <outline val="0"/>
        <shadow val="0"/>
        <u val="none"/>
        <vertAlign val="baseline"/>
        <sz val="12"/>
        <color indexed="64"/>
        <name val="Arial"/>
        <scheme val="none"/>
      </font>
      <numFmt numFmtId="0" formatCode="General"/>
      <alignment horizontal="general" vertical="bottom" textRotation="0" wrapText="0" indent="0" relativeIndent="0" justifyLastLine="0" shrinkToFit="0" mergeCell="0" readingOrder="0"/>
    </odxf>
    <ndxf>
      <font>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641" sId="13" odxf="1" dxf="1" numFmtId="19">
    <nc r="A30">
      <v>42786</v>
    </nc>
    <odxf>
      <font>
        <sz val="12"/>
        <color indexed="64"/>
        <name val="Verdana"/>
        <scheme val="none"/>
      </font>
      <numFmt numFmtId="0" formatCode="General"/>
      <border outline="0">
        <left/>
        <right/>
        <top/>
        <bottom/>
      </border>
    </odxf>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cc rId="43642" sId="13" odxf="1" dxf="1">
    <nc r="B30">
      <v>14624</v>
    </nc>
    <odxf>
      <font>
        <b/>
        <name val="Arial"/>
        <scheme val="none"/>
      </font>
      <fill>
        <patternFill patternType="none">
          <bgColor indexed="65"/>
        </patternFill>
      </fill>
      <alignment horizontal="general" readingOrder="0"/>
      <border outline="0">
        <left/>
        <right/>
        <top/>
        <bottom/>
      </border>
    </odxf>
    <ndxf>
      <font>
        <b val="0"/>
        <sz val="9"/>
        <name val="Arial"/>
        <scheme val="none"/>
      </font>
      <fill>
        <patternFill patternType="solid">
          <bgColor theme="0"/>
        </patternFill>
      </fill>
      <alignment horizontal="right" readingOrder="0"/>
      <border outline="0">
        <left style="thin">
          <color indexed="64"/>
        </left>
        <right style="thin">
          <color indexed="64"/>
        </right>
        <top style="thin">
          <color indexed="64"/>
        </top>
        <bottom style="thin">
          <color indexed="64"/>
        </bottom>
      </border>
    </ndxf>
  </rcc>
  <rcc rId="43643" sId="13" odxf="1" dxf="1">
    <nc r="C30" t="inlineStr">
      <is>
        <t>NULO</t>
      </is>
    </nc>
    <odxf>
      <font>
        <name val="Arial"/>
        <scheme val="none"/>
      </font>
      <alignment wrapText="0" readingOrder="0"/>
      <border outline="0">
        <left/>
        <right/>
        <top/>
        <bottom/>
      </border>
    </odxf>
    <ndxf>
      <font>
        <sz val="9"/>
        <name val="Arial"/>
        <scheme val="none"/>
      </font>
      <alignment wrapText="1" readingOrder="0"/>
      <border outline="0">
        <left style="thin">
          <color indexed="64"/>
        </left>
        <right style="thin">
          <color indexed="64"/>
        </right>
        <top style="thin">
          <color indexed="64"/>
        </top>
        <bottom style="thin">
          <color indexed="64"/>
        </bottom>
      </border>
    </ndxf>
  </rcc>
  <rfmt sheetId="13" sqref="D30" start="0" length="0">
    <dxf>
      <font>
        <b val="0"/>
        <sz val="9"/>
        <name val="Arial"/>
        <scheme val="none"/>
      </font>
      <numFmt numFmtId="166" formatCode="_-* #,##0.00\ _p_t_a_-;\-* #,##0.00\ _p_t_a_-;_-* &quot;-&quot;??\ _p_t_a_-;_-@_-"/>
      <border outline="0">
        <left style="thin">
          <color indexed="64"/>
        </left>
        <right style="thin">
          <color indexed="64"/>
        </right>
        <top style="thin">
          <color indexed="64"/>
        </top>
        <bottom style="thin">
          <color indexed="64"/>
        </bottom>
      </border>
    </dxf>
  </rfmt>
  <rcc rId="43644" sId="13" odxf="1" s="1" dxf="1" numFmtId="34">
    <nc r="E30">
      <v>0.01</v>
    </nc>
    <odxf>
      <font>
        <b/>
        <i val="0"/>
        <strike val="0"/>
        <condense val="0"/>
        <extend val="0"/>
        <outline val="0"/>
        <shadow val="0"/>
        <u val="none"/>
        <vertAlign val="baseline"/>
        <sz val="12"/>
        <color indexed="64"/>
        <name val="Arial"/>
        <scheme val="none"/>
      </font>
      <numFmt numFmtId="0" formatCode="General"/>
      <alignment horizontal="general" vertical="bottom" textRotation="0" wrapText="0" indent="0" relativeIndent="0" justifyLastLine="0" shrinkToFit="0" mergeCell="0" readingOrder="0"/>
    </odxf>
    <ndxf>
      <font>
        <sz val="9"/>
        <color rgb="FFFF0000"/>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645" sId="13" odxf="1" s="1" dxf="1">
    <nc r="F30">
      <f>F29+D30-E30</f>
    </nc>
    <odxf>
      <font>
        <b/>
        <i val="0"/>
        <strike val="0"/>
        <condense val="0"/>
        <extend val="0"/>
        <outline val="0"/>
        <shadow val="0"/>
        <u val="none"/>
        <vertAlign val="baseline"/>
        <sz val="12"/>
        <color indexed="64"/>
        <name val="Arial"/>
        <scheme val="none"/>
      </font>
      <numFmt numFmtId="0" formatCode="General"/>
      <alignment horizontal="general" vertical="bottom" textRotation="0" wrapText="0" indent="0" relativeIndent="0" justifyLastLine="0" shrinkToFit="0" mergeCell="0" readingOrder="0"/>
    </odxf>
    <ndxf>
      <font>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646" sId="13" odxf="1" dxf="1" numFmtId="19">
    <nc r="A31">
      <v>42786</v>
    </nc>
    <odxf>
      <font>
        <sz val="12"/>
        <color indexed="64"/>
        <name val="Verdana"/>
        <scheme val="none"/>
      </font>
      <numFmt numFmtId="0" formatCode="General"/>
      <border outline="0">
        <left/>
        <right/>
        <top/>
        <bottom/>
      </border>
    </odxf>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cc rId="43647" sId="13" odxf="1" dxf="1">
    <nc r="B31">
      <v>14625</v>
    </nc>
    <odxf>
      <font>
        <b/>
        <name val="Arial"/>
        <scheme val="none"/>
      </font>
      <fill>
        <patternFill patternType="none">
          <bgColor indexed="65"/>
        </patternFill>
      </fill>
      <alignment horizontal="general" readingOrder="0"/>
      <border outline="0">
        <left/>
        <right/>
        <top/>
        <bottom/>
      </border>
    </odxf>
    <ndxf>
      <font>
        <b val="0"/>
        <sz val="9"/>
        <name val="Arial"/>
        <scheme val="none"/>
      </font>
      <fill>
        <patternFill patternType="solid">
          <bgColor theme="0"/>
        </patternFill>
      </fill>
      <alignment horizontal="right" readingOrder="0"/>
      <border outline="0">
        <left style="thin">
          <color indexed="64"/>
        </left>
        <right style="thin">
          <color indexed="64"/>
        </right>
        <top style="thin">
          <color indexed="64"/>
        </top>
        <bottom style="thin">
          <color indexed="64"/>
        </bottom>
      </border>
    </ndxf>
  </rcc>
  <rcc rId="43648" sId="13" odxf="1" dxf="1">
    <nc r="C31" t="inlineStr">
      <is>
        <r>
          <t>JOSE ANTONIO  NOVA  VASQUEZ, Cedula de Identidad No.001-0007066-3</t>
        </r>
        <r>
          <rPr>
            <sz val="9"/>
            <color indexed="64"/>
            <rFont val="Arial"/>
            <family val="2"/>
          </rPr>
          <t xml:space="preserve">, Enc. Dpto. de Medio Ambiente y Recursos Naturales, para cubrir apoyo logístico en la realización de charla sobre </t>
        </r>
        <r>
          <rPr>
            <b/>
            <sz val="9"/>
            <color indexed="64"/>
            <rFont val="Arial"/>
            <family val="2"/>
          </rPr>
          <t>“Gestión de Suelo y Agua”</t>
        </r>
        <r>
          <rPr>
            <sz val="9"/>
            <color indexed="64"/>
            <rFont val="Arial"/>
            <family val="2"/>
          </rPr>
          <t xml:space="preserve">  y </t>
        </r>
        <r>
          <rPr>
            <b/>
            <sz val="9"/>
            <color indexed="64"/>
            <rFont val="Arial"/>
            <family val="2"/>
          </rPr>
          <t xml:space="preserve">“Empoderamiento y Asociatividad”, </t>
        </r>
        <r>
          <rPr>
            <sz val="9"/>
            <color indexed="64"/>
            <rFont val="Arial"/>
            <family val="2"/>
          </rPr>
          <t xml:space="preserve"> el cual será realizado los dias 23 y 24 de febrero 2017, en Puesto Escondido, Prov. Independencia, según solicitud y documentación anexa. Cheque sujeto a liquidación con documentación en originales.</t>
        </r>
      </is>
    </nc>
    <odxf>
      <font>
        <name val="Arial"/>
        <scheme val="none"/>
      </font>
      <alignment wrapText="0" readingOrder="0"/>
      <border outline="0">
        <left/>
        <right/>
        <top/>
        <bottom/>
      </border>
    </odxf>
    <ndxf>
      <font>
        <sz val="9"/>
        <name val="Arial"/>
        <scheme val="none"/>
      </font>
      <alignment wrapText="1" readingOrder="0"/>
      <border outline="0">
        <left style="thin">
          <color indexed="64"/>
        </left>
        <right style="thin">
          <color indexed="64"/>
        </right>
        <top style="thin">
          <color indexed="64"/>
        </top>
        <bottom style="thin">
          <color indexed="64"/>
        </bottom>
      </border>
    </ndxf>
  </rcc>
  <rfmt sheetId="13" sqref="D31" start="0" length="0">
    <dxf>
      <font>
        <b val="0"/>
        <sz val="9"/>
        <name val="Arial"/>
        <scheme val="none"/>
      </font>
      <numFmt numFmtId="166" formatCode="_-* #,##0.00\ _p_t_a_-;\-* #,##0.00\ _p_t_a_-;_-* &quot;-&quot;??\ _p_t_a_-;_-@_-"/>
      <border outline="0">
        <left style="thin">
          <color indexed="64"/>
        </left>
        <right style="thin">
          <color indexed="64"/>
        </right>
        <top style="thin">
          <color indexed="64"/>
        </top>
        <bottom style="thin">
          <color indexed="64"/>
        </bottom>
      </border>
    </dxf>
  </rfmt>
  <rcc rId="43649" sId="13" odxf="1" s="1" dxf="1" numFmtId="34">
    <nc r="E31">
      <v>24532.2</v>
    </nc>
    <odxf>
      <font>
        <b/>
        <i val="0"/>
        <strike val="0"/>
        <condense val="0"/>
        <extend val="0"/>
        <outline val="0"/>
        <shadow val="0"/>
        <u val="none"/>
        <vertAlign val="baseline"/>
        <sz val="12"/>
        <color indexed="64"/>
        <name val="Arial"/>
        <scheme val="none"/>
      </font>
      <numFmt numFmtId="0" formatCode="General"/>
      <alignment horizontal="general" vertical="bottom" textRotation="0" wrapText="0" indent="0" relativeIndent="0" justifyLastLine="0" shrinkToFit="0" mergeCell="0" readingOrder="0"/>
    </odxf>
    <ndxf>
      <font>
        <b val="0"/>
        <sz val="9"/>
        <color theme="1"/>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650" sId="13" odxf="1" s="1" dxf="1">
    <nc r="F31">
      <f>F30+D31-E31</f>
    </nc>
    <odxf>
      <font>
        <b/>
        <i val="0"/>
        <strike val="0"/>
        <condense val="0"/>
        <extend val="0"/>
        <outline val="0"/>
        <shadow val="0"/>
        <u val="none"/>
        <vertAlign val="baseline"/>
        <sz val="12"/>
        <color indexed="64"/>
        <name val="Arial"/>
        <scheme val="none"/>
      </font>
      <numFmt numFmtId="0" formatCode="General"/>
      <alignment horizontal="general" vertical="bottom" textRotation="0" wrapText="0" indent="0" relativeIndent="0" justifyLastLine="0" shrinkToFit="0" mergeCell="0" readingOrder="0"/>
    </odxf>
    <ndxf>
      <font>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651" sId="13" odxf="1" dxf="1" numFmtId="19">
    <nc r="A32">
      <v>42788</v>
    </nc>
    <odxf>
      <font>
        <sz val="12"/>
        <color indexed="64"/>
        <name val="Verdana"/>
        <scheme val="none"/>
      </font>
      <numFmt numFmtId="0" formatCode="General"/>
      <border outline="0">
        <left/>
        <right/>
        <top/>
        <bottom/>
      </border>
    </odxf>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cc rId="43652" sId="13" odxf="1" dxf="1">
    <nc r="B32" t="inlineStr">
      <is>
        <t>DEPOSITO</t>
      </is>
    </nc>
    <odxf>
      <font>
        <name val="Arial"/>
        <scheme val="none"/>
      </font>
      <fill>
        <patternFill patternType="none">
          <bgColor indexed="65"/>
        </patternFill>
      </fill>
      <alignment horizontal="general" readingOrder="0"/>
      <border outline="0">
        <left/>
        <right/>
        <top/>
        <bottom/>
      </border>
    </odxf>
    <ndxf>
      <font>
        <sz val="9"/>
        <name val="Arial"/>
        <scheme val="none"/>
      </font>
      <fill>
        <patternFill patternType="solid">
          <bgColor theme="0"/>
        </patternFill>
      </fill>
      <alignment horizontal="right" readingOrder="0"/>
      <border outline="0">
        <left style="thin">
          <color indexed="64"/>
        </left>
        <right style="thin">
          <color indexed="64"/>
        </right>
        <top style="thin">
          <color indexed="64"/>
        </top>
        <bottom style="thin">
          <color indexed="64"/>
        </bottom>
      </border>
    </ndxf>
  </rcc>
  <rcc rId="43653" sId="13" odxf="1" dxf="1">
    <nc r="C32" t="inlineStr">
      <is>
        <t>Devolución por reclamación #255753 a la poliza No. 2-2-501-0180921 de vehiculo Nissan Frontier, 2017 de la Direccion Ejecutiva a SEGUROS BANRESERVAS por robo de Goma de Repuesta y Aro, s/solicitud #728962</t>
      </is>
    </nc>
    <odxf>
      <font>
        <name val="Arial"/>
        <scheme val="none"/>
      </font>
      <fill>
        <patternFill patternType="none">
          <bgColor indexed="65"/>
        </patternFill>
      </fill>
      <alignment wrapText="0" readingOrder="0"/>
      <border outline="0">
        <left/>
        <right/>
        <top/>
        <bottom/>
      </border>
    </odxf>
    <ndxf>
      <font>
        <sz val="9"/>
        <name val="Arial"/>
        <scheme val="none"/>
      </font>
      <fill>
        <patternFill patternType="solid">
          <bgColor theme="0"/>
        </patternFill>
      </fill>
      <alignment wrapText="1" readingOrder="0"/>
      <border outline="0">
        <left style="thin">
          <color indexed="64"/>
        </left>
        <right style="thin">
          <color indexed="64"/>
        </right>
        <top style="thin">
          <color indexed="64"/>
        </top>
        <bottom style="thin">
          <color indexed="64"/>
        </bottom>
      </border>
    </ndxf>
  </rcc>
  <rcc rId="43654" sId="13" odxf="1" dxf="1" numFmtId="34">
    <nc r="D32">
      <v>26552.63</v>
    </nc>
    <odxf>
      <font>
        <name val="Arial"/>
        <scheme val="none"/>
      </font>
      <numFmt numFmtId="0" formatCode="General"/>
      <border outline="0">
        <left/>
        <right/>
        <top/>
        <bottom/>
      </border>
    </odxf>
    <ndxf>
      <font>
        <sz val="9"/>
        <name val="Arial"/>
        <scheme val="none"/>
      </font>
      <numFmt numFmtId="166" formatCode="_-* #,##0.00\ _p_t_a_-;\-* #,##0.00\ _p_t_a_-;_-* &quot;-&quot;??\ _p_t_a_-;_-@_-"/>
      <border outline="0">
        <left style="thin">
          <color indexed="64"/>
        </left>
        <right style="thin">
          <color indexed="64"/>
        </right>
        <top style="thin">
          <color indexed="64"/>
        </top>
        <bottom style="thin">
          <color indexed="64"/>
        </bottom>
      </border>
    </ndxf>
  </rcc>
  <rfmt sheetId="13" s="1" sqref="E32" start="0" length="0">
    <dxf>
      <font>
        <b val="0"/>
        <sz val="9"/>
        <color theme="1"/>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dxf>
  </rfmt>
  <rcc rId="43655" sId="13" odxf="1" s="1" dxf="1">
    <nc r="F32">
      <f>F31+D32-E32</f>
    </nc>
    <odxf>
      <font>
        <b/>
        <i val="0"/>
        <strike val="0"/>
        <condense val="0"/>
        <extend val="0"/>
        <outline val="0"/>
        <shadow val="0"/>
        <u val="none"/>
        <vertAlign val="baseline"/>
        <sz val="12"/>
        <color indexed="64"/>
        <name val="Arial"/>
        <scheme val="none"/>
      </font>
      <numFmt numFmtId="0" formatCode="General"/>
      <alignment horizontal="general" vertical="bottom" textRotation="0" wrapText="0" indent="0" relativeIndent="0" justifyLastLine="0" shrinkToFit="0" mergeCell="0" readingOrder="0"/>
    </odxf>
    <ndxf>
      <font>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656" sId="13" odxf="1" dxf="1" numFmtId="19">
    <nc r="A33">
      <v>42789</v>
    </nc>
    <odxf>
      <font>
        <sz val="12"/>
        <color indexed="64"/>
        <name val="Verdana"/>
        <scheme val="none"/>
      </font>
      <numFmt numFmtId="0" formatCode="General"/>
      <border outline="0">
        <left/>
        <right/>
        <top/>
        <bottom/>
      </border>
    </odxf>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cc rId="43657" sId="13" odxf="1" dxf="1">
    <nc r="B33">
      <v>14626</v>
    </nc>
    <odxf>
      <font>
        <sz val="12"/>
        <color indexed="64"/>
        <name val="Verdana"/>
        <scheme val="none"/>
      </font>
      <fill>
        <patternFill patternType="none">
          <bgColor indexed="65"/>
        </patternFill>
      </fill>
      <alignment horizontal="general" vertical="bottom" readingOrder="0"/>
      <border outline="0">
        <left/>
        <right/>
        <top/>
        <bottom/>
      </border>
    </odxf>
    <ndxf>
      <font>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658" sId="13" odxf="1" dxf="1">
    <nc r="C33" t="inlineStr">
      <is>
        <r>
          <t xml:space="preserve">RD$36,108.00 (US$765.00 a una tasa de RD$47.20 x 1) a favor de </t>
        </r>
        <r>
          <rPr>
            <b/>
            <sz val="9"/>
            <color rgb="FFFF0000"/>
            <rFont val="Arial"/>
            <family val="2"/>
          </rPr>
          <t>PONTIFICIA UNIVERSIDAD CATOLICA MADRE Y MAESTRA</t>
        </r>
        <r>
          <rPr>
            <b/>
            <sz val="9"/>
            <color indexed="64"/>
            <rFont val="Arial"/>
            <family val="2"/>
          </rPr>
          <t xml:space="preserve">,  por concepto de pago del 7mo. desembolso como aporte del CONIAF en la realización de Maestría en “Dirección de Proyectos” a </t>
        </r>
        <r>
          <rPr>
            <b/>
            <sz val="9"/>
            <color rgb="FFFF0000"/>
            <rFont val="Arial"/>
            <family val="2"/>
          </rPr>
          <t>Mistral Valenzuela Mateo</t>
        </r>
        <r>
          <rPr>
            <b/>
            <sz val="9"/>
            <color indexed="64"/>
            <rFont val="Arial"/>
            <family val="2"/>
          </rPr>
          <t>, matrícula 2016-5790, s/contrato No.018-2016</t>
        </r>
      </is>
    </nc>
    <odxf>
      <font>
        <b val="0"/>
        <sz val="12"/>
        <color indexed="64"/>
        <name val="Verdana"/>
        <scheme val="none"/>
      </font>
      <alignment vertical="bottom" wrapText="0" readingOrder="0"/>
      <border outline="0">
        <left/>
        <right/>
        <top/>
        <bottom/>
      </border>
    </odxf>
    <ndxf>
      <font>
        <b/>
        <sz val="9"/>
        <color indexed="64"/>
        <name val="Arial"/>
        <scheme val="none"/>
      </font>
      <alignment vertical="top" wrapText="1" readingOrder="0"/>
      <border outline="0">
        <left style="thin">
          <color indexed="64"/>
        </left>
        <right style="thin">
          <color indexed="64"/>
        </right>
        <top style="thin">
          <color indexed="64"/>
        </top>
        <bottom style="thin">
          <color indexed="64"/>
        </bottom>
      </border>
    </ndxf>
  </rcc>
  <rfmt sheetId="13" sqref="D33" start="0" length="0">
    <dxf>
      <font>
        <b/>
        <sz val="9"/>
        <color indexed="64"/>
        <name val="Arial"/>
        <scheme val="none"/>
      </font>
      <numFmt numFmtId="166" formatCode="_-* #,##0.00\ _p_t_a_-;\-* #,##0.00\ _p_t_a_-;_-* &quot;-&quot;??\ _p_t_a_-;_-@_-"/>
      <border outline="0">
        <left style="thin">
          <color indexed="64"/>
        </left>
        <right style="thin">
          <color indexed="64"/>
        </right>
        <top style="thin">
          <color indexed="64"/>
        </top>
        <bottom style="thin">
          <color indexed="64"/>
        </bottom>
      </border>
    </dxf>
  </rfmt>
  <rcc rId="43659" sId="13" odxf="1" s="1" dxf="1" numFmtId="34">
    <nc r="E33">
      <v>36108</v>
    </nc>
    <odxf>
      <numFmt numFmtId="0" formatCode="General"/>
    </odxf>
    <ndxf>
      <font>
        <sz val="9"/>
        <color theme="1"/>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660" sId="13" odxf="1" s="1" dxf="1">
    <nc r="F33">
      <f>F32+D33-E33</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661" sId="13" odxf="1" dxf="1" numFmtId="19">
    <nc r="A34">
      <v>42789</v>
    </nc>
    <odxf>
      <font>
        <sz val="12"/>
        <color indexed="64"/>
        <name val="Verdana"/>
        <scheme val="none"/>
      </font>
      <numFmt numFmtId="0" formatCode="General"/>
      <border outline="0">
        <left/>
        <right/>
        <top/>
        <bottom/>
      </border>
    </odxf>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cc rId="43662" sId="13" odxf="1" dxf="1">
    <nc r="B34">
      <v>14627</v>
    </nc>
    <odxf>
      <font>
        <sz val="12"/>
        <color indexed="64"/>
        <name val="Verdana"/>
        <scheme val="none"/>
      </font>
      <fill>
        <patternFill patternType="none">
          <bgColor indexed="65"/>
        </patternFill>
      </fill>
      <alignment horizontal="general" vertical="bottom" readingOrder="0"/>
      <border outline="0">
        <left/>
        <right/>
        <top/>
        <bottom/>
      </border>
    </odxf>
    <ndxf>
      <font>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663" sId="13" odxf="1" dxf="1">
    <nc r="C34" t="inlineStr">
      <is>
        <r>
          <t>COMPU-OFFICE DOMINICANA SRL.,</t>
        </r>
        <r>
          <rPr>
            <sz val="9"/>
            <color indexed="64"/>
            <rFont val="Arial"/>
            <family val="2"/>
          </rPr>
          <t xml:space="preserve"> Por compra de Materiales de oficina, para ser utilizadas en la institucion, según cotizacion #11558 d/f 21/02/17 y documentación  anexa. </t>
        </r>
      </is>
    </nc>
    <odxf>
      <font>
        <b val="0"/>
        <sz val="12"/>
        <color indexed="64"/>
        <name val="Verdana"/>
        <scheme val="none"/>
      </font>
      <fill>
        <patternFill patternType="none">
          <bgColor indexed="65"/>
        </patternFill>
      </fill>
      <alignment horizontal="general" vertical="bottom" readingOrder="0"/>
      <border outline="0">
        <left/>
        <right/>
        <top/>
        <bottom/>
      </border>
    </odxf>
    <ndxf>
      <font>
        <b/>
        <sz val="9"/>
        <color indexed="64"/>
        <name val="Arial"/>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ndxf>
  </rcc>
  <rfmt sheetId="13" sqref="D34" start="0" length="0">
    <dxf>
      <font>
        <sz val="9"/>
        <color indexed="64"/>
        <name val="Arial"/>
        <scheme val="none"/>
      </font>
      <numFmt numFmtId="166" formatCode="_-* #,##0.00\ _p_t_a_-;\-* #,##0.00\ _p_t_a_-;_-* &quot;-&quot;??\ _p_t_a_-;_-@_-"/>
      <alignment vertical="top" wrapText="1" readingOrder="0"/>
      <border outline="0">
        <left style="thin">
          <color indexed="64"/>
        </left>
        <right style="thin">
          <color indexed="64"/>
        </right>
        <top style="thin">
          <color indexed="64"/>
        </top>
        <bottom style="thin">
          <color indexed="64"/>
        </bottom>
      </border>
    </dxf>
  </rfmt>
  <rcc rId="43664" sId="13" odxf="1" s="1" dxf="1" numFmtId="34">
    <nc r="E34">
      <v>10223.11</v>
    </nc>
    <odxf>
      <numFmt numFmtId="0" formatCode="General"/>
    </odxf>
    <ndxf>
      <font>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665" sId="13" odxf="1" s="1" dxf="1">
    <nc r="F34">
      <f>F33+D34-E34</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666" sId="13" odxf="1" dxf="1" numFmtId="19">
    <nc r="A35">
      <v>42790</v>
    </nc>
    <odxf>
      <font>
        <sz val="12"/>
        <color indexed="64"/>
        <name val="Verdana"/>
        <scheme val="none"/>
      </font>
      <numFmt numFmtId="0" formatCode="General"/>
      <border outline="0">
        <left/>
        <right/>
        <top/>
        <bottom/>
      </border>
    </odxf>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cc rId="43667" sId="13" odxf="1" dxf="1">
    <nc r="B35">
      <v>14628</v>
    </nc>
    <odxf>
      <font>
        <b val="0"/>
        <sz val="12"/>
        <color indexed="64"/>
        <name val="Verdana"/>
        <scheme val="none"/>
      </font>
      <fill>
        <patternFill patternType="none">
          <bgColor indexed="65"/>
        </patternFill>
      </fill>
      <alignment horizontal="general" vertical="bottom" readingOrder="0"/>
      <border outline="0">
        <left/>
        <right/>
        <top/>
        <bottom/>
      </border>
    </odxf>
    <n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668" sId="13" odxf="1" dxf="1">
    <nc r="C35" t="inlineStr">
      <is>
        <t>NULO</t>
      </is>
    </nc>
    <odxf>
      <font>
        <b val="0"/>
        <sz val="12"/>
        <color indexed="64"/>
        <name val="Verdana"/>
        <scheme val="none"/>
      </font>
      <fill>
        <patternFill patternType="none">
          <bgColor indexed="65"/>
        </patternFill>
      </fill>
      <alignment horizontal="general" vertical="bottom" readingOrder="0"/>
      <border outline="0">
        <left/>
        <right/>
        <top/>
        <bottom/>
      </border>
    </odxf>
    <ndxf>
      <font>
        <b/>
        <sz val="9"/>
        <color indexed="64"/>
        <name val="Arial"/>
        <scheme val="none"/>
      </font>
      <fill>
        <patternFill patternType="solid">
          <bgColor theme="0"/>
        </patternFill>
      </fill>
      <alignment horizontal="justify" vertical="top" readingOrder="0"/>
      <border outline="0">
        <left style="thin">
          <color indexed="64"/>
        </left>
        <right style="thin">
          <color indexed="64"/>
        </right>
        <top style="thin">
          <color indexed="64"/>
        </top>
        <bottom style="thin">
          <color indexed="64"/>
        </bottom>
      </border>
    </ndxf>
  </rcc>
  <rfmt sheetId="13" sqref="D35" start="0" length="0">
    <dxf>
      <font>
        <b/>
        <sz val="9"/>
        <color indexed="64"/>
        <name val="Arial"/>
        <scheme val="none"/>
      </font>
      <numFmt numFmtId="166" formatCode="_-* #,##0.00\ _p_t_a_-;\-* #,##0.00\ _p_t_a_-;_-* &quot;-&quot;??\ _p_t_a_-;_-@_-"/>
      <border outline="0">
        <left style="thin">
          <color indexed="64"/>
        </left>
        <right style="thin">
          <color indexed="64"/>
        </right>
        <top style="thin">
          <color indexed="64"/>
        </top>
        <bottom style="thin">
          <color indexed="64"/>
        </bottom>
      </border>
    </dxf>
  </rfmt>
  <rcc rId="43669" sId="13" odxf="1" s="1" dxf="1" numFmtId="34">
    <nc r="E35">
      <v>0.01</v>
    </nc>
    <odxf>
      <numFmt numFmtId="0" formatCode="General"/>
    </odxf>
    <ndxf>
      <font>
        <b/>
        <sz val="9"/>
        <color rgb="FFFF0000"/>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670" sId="13" odxf="1" s="1" dxf="1">
    <nc r="F35">
      <f>F34+D35-E35</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671" sId="13" odxf="1" dxf="1" numFmtId="19">
    <nc r="A36">
      <v>42791</v>
    </nc>
    <odxf>
      <font>
        <sz val="12"/>
        <color indexed="64"/>
        <name val="Verdana"/>
        <scheme val="none"/>
      </font>
      <numFmt numFmtId="0" formatCode="General"/>
      <border outline="0">
        <left/>
        <right/>
        <top/>
        <bottom/>
      </border>
    </odxf>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cc rId="43672" sId="13" odxf="1" dxf="1">
    <nc r="B36">
      <v>14629</v>
    </nc>
    <odxf>
      <font>
        <b val="0"/>
        <sz val="12"/>
        <color indexed="64"/>
        <name val="Verdana"/>
        <scheme val="none"/>
      </font>
      <fill>
        <patternFill patternType="none">
          <bgColor indexed="65"/>
        </patternFill>
      </fill>
      <alignment horizontal="general" vertical="bottom" readingOrder="0"/>
      <border outline="0">
        <left/>
        <right/>
        <top/>
        <bottom/>
      </border>
    </odxf>
    <n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673" sId="13" odxf="1" dxf="1">
    <nc r="C36" t="inlineStr">
      <is>
        <t>NULO</t>
      </is>
    </nc>
    <odxf>
      <font>
        <b val="0"/>
        <sz val="12"/>
        <color indexed="64"/>
        <name val="Verdana"/>
        <scheme val="none"/>
      </font>
      <fill>
        <patternFill patternType="none">
          <bgColor indexed="65"/>
        </patternFill>
      </fill>
      <alignment vertical="bottom" wrapText="0" readingOrder="0"/>
      <border outline="0">
        <left/>
        <right/>
        <top/>
        <bottom/>
      </border>
    </odxf>
    <n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fmt sheetId="13" sqref="D36" start="0" length="0">
    <dxf>
      <font>
        <b/>
        <sz val="9"/>
        <color indexed="64"/>
        <name val="Arial"/>
        <scheme val="none"/>
      </font>
      <numFmt numFmtId="166" formatCode="_-* #,##0.00\ _p_t_a_-;\-* #,##0.00\ _p_t_a_-;_-* &quot;-&quot;??\ _p_t_a_-;_-@_-"/>
      <border outline="0">
        <left style="thin">
          <color indexed="64"/>
        </left>
        <right style="thin">
          <color indexed="64"/>
        </right>
        <top style="thin">
          <color indexed="64"/>
        </top>
        <bottom style="thin">
          <color indexed="64"/>
        </bottom>
      </border>
    </dxf>
  </rfmt>
  <rcc rId="43674" sId="13" odxf="1" s="1" dxf="1" numFmtId="34">
    <nc r="E36">
      <v>0.01</v>
    </nc>
    <odxf>
      <numFmt numFmtId="0" formatCode="General"/>
    </odxf>
    <ndxf>
      <font>
        <b/>
        <sz val="9"/>
        <color rgb="FFFF0000"/>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675" sId="13" odxf="1" s="1" dxf="1">
    <nc r="F36">
      <f>F35+D36-E36</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676" sId="13" odxf="1" dxf="1" numFmtId="19">
    <nc r="A37">
      <v>42792</v>
    </nc>
    <odxf>
      <font>
        <sz val="12"/>
        <color indexed="64"/>
        <name val="Verdana"/>
        <scheme val="none"/>
      </font>
      <numFmt numFmtId="0" formatCode="General"/>
      <border outline="0">
        <left/>
        <right/>
        <top/>
        <bottom/>
      </border>
    </odxf>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cc rId="43677" sId="13" odxf="1" dxf="1">
    <nc r="B37">
      <v>14630</v>
    </nc>
    <odxf>
      <font>
        <b val="0"/>
        <sz val="12"/>
        <color indexed="64"/>
        <name val="Verdana"/>
        <scheme val="none"/>
      </font>
      <fill>
        <patternFill patternType="none">
          <bgColor indexed="65"/>
        </patternFill>
      </fill>
      <alignment horizontal="general" vertical="bottom" readingOrder="0"/>
      <border outline="0">
        <left/>
        <right/>
        <top/>
        <bottom/>
      </border>
    </odxf>
    <n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678" sId="13" odxf="1" dxf="1">
    <nc r="C37" t="inlineStr">
      <is>
        <t>NULO</t>
      </is>
    </nc>
    <odxf>
      <font>
        <b val="0"/>
        <sz val="12"/>
        <color indexed="64"/>
        <name val="Verdana"/>
        <scheme val="none"/>
      </font>
      <fill>
        <patternFill patternType="none">
          <bgColor indexed="65"/>
        </patternFill>
      </fill>
      <alignment vertical="bottom" wrapText="0" readingOrder="0"/>
      <border outline="0">
        <left/>
        <right/>
        <top/>
        <bottom/>
      </border>
    </odxf>
    <n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fmt sheetId="13" sqref="D37" start="0" length="0">
    <dxf>
      <font>
        <sz val="9"/>
        <color indexed="64"/>
        <name val="Arial"/>
        <scheme val="none"/>
      </font>
      <numFmt numFmtId="166" formatCode="_-* #,##0.00\ _p_t_a_-;\-* #,##0.00\ _p_t_a_-;_-* &quot;-&quot;??\ _p_t_a_-;_-@_-"/>
      <border outline="0">
        <left style="thin">
          <color indexed="64"/>
        </left>
        <right style="thin">
          <color indexed="64"/>
        </right>
        <top style="thin">
          <color indexed="64"/>
        </top>
        <bottom style="thin">
          <color indexed="64"/>
        </bottom>
      </border>
    </dxf>
  </rfmt>
  <rcc rId="43679" sId="13" odxf="1" s="1" dxf="1" numFmtId="34">
    <nc r="E37">
      <v>0.01</v>
    </nc>
    <odxf>
      <numFmt numFmtId="0" formatCode="General"/>
    </odxf>
    <ndxf>
      <font>
        <b/>
        <sz val="9"/>
        <color rgb="FFFF0000"/>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680" sId="13" odxf="1" s="1" dxf="1">
    <nc r="F37">
      <f>F36+D37-E37</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681" sId="13" odxf="1" dxf="1" numFmtId="19">
    <nc r="A38">
      <v>42794</v>
    </nc>
    <odxf>
      <font>
        <sz val="12"/>
        <color indexed="64"/>
        <name val="Verdana"/>
        <scheme val="none"/>
      </font>
      <numFmt numFmtId="0" formatCode="General"/>
      <border outline="0">
        <left/>
        <right/>
        <top/>
        <bottom/>
      </border>
    </odxf>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fmt sheetId="13" sqref="B38" start="0" length="0">
    <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dxf>
  </rfmt>
  <rcc rId="43682" sId="13" odxf="1" dxf="1">
    <nc r="C38" t="inlineStr">
      <is>
        <t>Cargos bancarios</t>
      </is>
    </nc>
    <odxf>
      <font>
        <b val="0"/>
        <sz val="12"/>
        <color indexed="64"/>
        <name val="Verdana"/>
        <scheme val="none"/>
      </font>
      <border outline="0">
        <left/>
        <right/>
        <top/>
        <bottom/>
      </border>
    </odxf>
    <ndxf>
      <font>
        <b/>
        <sz val="9"/>
        <color indexed="64"/>
        <name val="Arial"/>
        <scheme val="none"/>
      </font>
      <border outline="0">
        <left style="thin">
          <color indexed="64"/>
        </left>
        <right style="thin">
          <color indexed="64"/>
        </right>
        <top style="thin">
          <color indexed="64"/>
        </top>
        <bottom style="thin">
          <color indexed="64"/>
        </bottom>
      </border>
    </ndxf>
  </rcc>
  <rfmt sheetId="13" sqref="D38" start="0" length="0">
    <dxf>
      <font>
        <sz val="9"/>
        <color indexed="64"/>
        <name val="Arial"/>
        <scheme val="none"/>
      </font>
      <numFmt numFmtId="166" formatCode="_-* #,##0.00\ _p_t_a_-;\-* #,##0.00\ _p_t_a_-;_-* &quot;-&quot;??\ _p_t_a_-;_-@_-"/>
      <border outline="0">
        <left style="thin">
          <color indexed="64"/>
        </left>
        <right style="thin">
          <color indexed="64"/>
        </right>
        <top style="thin">
          <color indexed="64"/>
        </top>
        <bottom style="thin">
          <color indexed="64"/>
        </bottom>
      </border>
    </dxf>
  </rfmt>
  <rcc rId="43683" sId="13" odxf="1" s="1" dxf="1" numFmtId="34">
    <nc r="E38">
      <v>8455.23</v>
    </nc>
    <odxf>
      <numFmt numFmtId="0" formatCode="General"/>
    </odxf>
    <ndxf>
      <font>
        <sz val="9"/>
        <color theme="1"/>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684" sId="13" odxf="1" s="1" dxf="1">
    <nc r="F38">
      <f>F37+D38-E38</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685" sId="13" odxf="1" dxf="1" numFmtId="19">
    <nc r="A39">
      <v>42794</v>
    </nc>
    <odxf>
      <font>
        <sz val="12"/>
        <color indexed="64"/>
        <name val="Verdana"/>
        <scheme val="none"/>
      </font>
      <numFmt numFmtId="0" formatCode="General"/>
      <border outline="0">
        <left/>
        <right/>
        <top/>
        <bottom/>
      </border>
    </odxf>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cc rId="43686" sId="13" odxf="1" dxf="1">
    <nc r="B39" t="inlineStr">
      <is>
        <t>INTERESES</t>
      </is>
    </nc>
    <odxf>
      <font>
        <b val="0"/>
        <sz val="12"/>
        <color indexed="64"/>
        <name val="Verdana"/>
        <scheme val="none"/>
      </font>
      <numFmt numFmtId="0" formatCode="General"/>
      <fill>
        <patternFill patternType="none">
          <bgColor indexed="65"/>
        </patternFill>
      </fill>
      <alignment horizontal="general" vertical="bottom" readingOrder="0"/>
      <border outline="0">
        <left/>
        <right/>
        <top/>
        <bottom/>
      </border>
    </odxf>
    <ndxf>
      <font>
        <b/>
        <sz val="9"/>
        <color theme="1"/>
        <name val="Arial"/>
        <scheme val="none"/>
      </font>
      <numFmt numFmtId="30" formatCode="@"/>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687" sId="13" odxf="1" dxf="1">
    <nc r="C39" t="inlineStr">
      <is>
        <t>Intereses ganadas sobre certificads financieros</t>
      </is>
    </nc>
    <odxf>
      <font>
        <b val="0"/>
        <sz val="12"/>
        <color indexed="64"/>
        <name val="Verdana"/>
        <scheme val="none"/>
      </font>
      <fill>
        <patternFill patternType="none">
          <bgColor indexed="65"/>
        </patternFill>
      </fill>
      <alignment vertical="bottom" wrapText="0" readingOrder="0"/>
      <border outline="0">
        <left/>
        <right/>
        <top/>
        <bottom/>
      </border>
    </odxf>
    <n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cc rId="43688" sId="13" odxf="1" dxf="1" numFmtId="34">
    <nc r="D39">
      <v>58875</v>
    </nc>
    <odxf>
      <font>
        <b val="0"/>
        <sz val="12"/>
        <color indexed="64"/>
        <name val="Verdana"/>
        <scheme val="none"/>
      </font>
      <numFmt numFmtId="0" formatCode="General"/>
      <border outline="0">
        <left/>
        <right/>
        <top/>
        <bottom/>
      </border>
    </odxf>
    <ndxf>
      <font>
        <b/>
        <sz val="9"/>
        <color indexed="64"/>
        <name val="Arial"/>
        <scheme val="none"/>
      </font>
      <numFmt numFmtId="166" formatCode="_-* #,##0.00\ _p_t_a_-;\-* #,##0.00\ _p_t_a_-;_-* &quot;-&quot;??\ _p_t_a_-;_-@_-"/>
      <border outline="0">
        <left style="thin">
          <color indexed="64"/>
        </left>
        <right style="thin">
          <color indexed="64"/>
        </right>
        <top style="thin">
          <color indexed="64"/>
        </top>
        <bottom style="thin">
          <color indexed="64"/>
        </bottom>
      </border>
    </ndxf>
  </rcc>
  <rfmt sheetId="13" s="1" sqref="E39" start="0" length="0">
    <dxf>
      <font>
        <b/>
        <sz val="9"/>
        <color rgb="FFFF0000"/>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dxf>
  </rfmt>
  <rcc rId="43689" sId="13" odxf="1" s="1" dxf="1">
    <nc r="F39">
      <f>F38+D39-E39</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690" sId="13" odxf="1" dxf="1" numFmtId="19">
    <nc r="A40">
      <v>42794</v>
    </nc>
    <odxf>
      <font>
        <sz val="12"/>
        <color indexed="64"/>
        <name val="Verdana"/>
        <scheme val="none"/>
      </font>
      <numFmt numFmtId="0" formatCode="General"/>
      <border outline="0">
        <left/>
        <right/>
        <top/>
        <bottom/>
      </border>
    </odxf>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fmt sheetId="13" sqref="B40" start="0" length="0">
    <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dxf>
  </rfmt>
  <rcc rId="43691" sId="13" odxf="1" dxf="1">
    <nc r="C40" t="inlineStr">
      <is>
        <t>Transferencias estudiantes</t>
      </is>
    </nc>
    <odxf>
      <font>
        <b val="0"/>
        <sz val="12"/>
        <color indexed="64"/>
        <name val="Verdana"/>
        <scheme val="none"/>
      </font>
      <fill>
        <patternFill patternType="none">
          <bgColor indexed="65"/>
        </patternFill>
      </fill>
      <alignment vertical="bottom" wrapText="0" readingOrder="0"/>
      <border outline="0">
        <left/>
        <right/>
        <top/>
        <bottom/>
      </border>
    </odxf>
    <n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fmt sheetId="13" sqref="D40" start="0" length="0">
    <dxf>
      <font>
        <sz val="9"/>
        <color indexed="64"/>
        <name val="Arial"/>
        <scheme val="none"/>
      </font>
      <numFmt numFmtId="166" formatCode="_-* #,##0.00\ _p_t_a_-;\-* #,##0.00\ _p_t_a_-;_-* &quot;-&quot;??\ _p_t_a_-;_-@_-"/>
      <border outline="0">
        <left style="thin">
          <color indexed="64"/>
        </left>
        <right style="thin">
          <color indexed="64"/>
        </right>
        <top style="thin">
          <color indexed="64"/>
        </top>
        <bottom style="thin">
          <color indexed="64"/>
        </bottom>
      </border>
    </dxf>
  </rfmt>
  <rcc rId="43692" sId="13" odxf="1" s="1" dxf="1">
    <nc r="E40">
      <f>E6+E7+E8+E11</f>
    </nc>
    <odxf>
      <numFmt numFmtId="0" formatCode="General"/>
    </odxf>
    <ndxf>
      <font>
        <b/>
        <sz val="9"/>
        <color theme="1"/>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fmt sheetId="13" s="1" sqref="F40" start="0" length="0">
    <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dxf>
  </rfmt>
  <rcc rId="43693" sId="13" odxf="1" dxf="1" numFmtId="19">
    <nc r="A41">
      <v>42794</v>
    </nc>
    <odxf>
      <font>
        <sz val="12"/>
        <color indexed="64"/>
        <name val="Verdana"/>
        <scheme val="none"/>
      </font>
      <numFmt numFmtId="0" formatCode="General"/>
      <border outline="0">
        <left/>
        <right/>
        <top/>
        <bottom/>
      </border>
    </odxf>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fmt sheetId="13" sqref="B41" start="0" length="0">
    <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dxf>
  </rfmt>
  <rcc rId="43694" sId="13" odxf="1" dxf="1">
    <nc r="C41" t="inlineStr">
      <is>
        <t>Cheques emitidos</t>
      </is>
    </nc>
    <odxf>
      <font>
        <b val="0"/>
        <sz val="12"/>
        <color indexed="64"/>
        <name val="Verdana"/>
        <scheme val="none"/>
      </font>
      <fill>
        <patternFill patternType="none">
          <bgColor indexed="65"/>
        </patternFill>
      </fill>
      <alignment vertical="bottom" wrapText="0" readingOrder="0"/>
      <border outline="0">
        <left/>
        <right/>
        <top/>
        <bottom/>
      </border>
    </odxf>
    <n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fmt sheetId="13" sqref="D41" start="0" length="0">
    <dxf>
      <font>
        <sz val="9"/>
        <color indexed="64"/>
        <name val="Arial"/>
        <scheme val="none"/>
      </font>
      <numFmt numFmtId="166" formatCode="_-* #,##0.00\ _p_t_a_-;\-* #,##0.00\ _p_t_a_-;_-* &quot;-&quot;??\ _p_t_a_-;_-@_-"/>
      <border outline="0">
        <left style="thin">
          <color indexed="64"/>
        </left>
        <right style="thin">
          <color indexed="64"/>
        </right>
        <top style="thin">
          <color indexed="64"/>
        </top>
        <bottom style="thin">
          <color indexed="64"/>
        </bottom>
      </border>
    </dxf>
  </rfmt>
  <rcc rId="43695" sId="13" odxf="1" s="1" dxf="1">
    <nc r="E41">
      <f>E9+E5+E10+E12+E15+E16+E17+E18+E19+E20+E21+E22+E23+E24+E25+E26+E27+E28+E29+E30+E31+E33+E34+E35+E36+E37</f>
    </nc>
    <odxf>
      <numFmt numFmtId="0" formatCode="General"/>
    </odxf>
    <ndxf>
      <font>
        <b/>
        <sz val="9"/>
        <color theme="1"/>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fmt sheetId="13" s="1" sqref="F41" start="0" length="0">
    <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dxf>
  </rfmt>
  <rcc rId="43696" sId="13" odxf="1" dxf="1" numFmtId="19">
    <nc r="A42">
      <v>42794</v>
    </nc>
    <odxf>
      <font>
        <sz val="12"/>
        <color indexed="64"/>
        <name val="Verdana"/>
        <scheme val="none"/>
      </font>
      <numFmt numFmtId="0" formatCode="General"/>
      <border outline="0">
        <left/>
        <right/>
        <top/>
        <bottom/>
      </border>
    </odxf>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cc rId="43697" sId="13" odxf="1" dxf="1">
    <nc r="B42" t="inlineStr">
      <is>
        <t>DEPOSITO</t>
      </is>
    </nc>
    <odxf>
      <font>
        <b val="0"/>
        <sz val="12"/>
        <color indexed="64"/>
        <name val="Verdana"/>
        <scheme val="none"/>
      </font>
      <fill>
        <patternFill patternType="none">
          <bgColor indexed="65"/>
        </patternFill>
      </fill>
      <alignment horizontal="general" vertical="bottom" readingOrder="0"/>
      <border outline="0">
        <left/>
        <right/>
        <top/>
        <bottom/>
      </border>
    </odxf>
    <n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698" sId="13" odxf="1" dxf="1">
    <nc r="C42" t="inlineStr">
      <is>
        <t>TOTAL</t>
      </is>
    </nc>
    <odxf>
      <font>
        <b val="0"/>
        <sz val="12"/>
        <color indexed="64"/>
        <name val="Verdana"/>
        <scheme val="none"/>
      </font>
      <fill>
        <patternFill patternType="none">
          <bgColor indexed="65"/>
        </patternFill>
      </fill>
      <alignment vertical="bottom" wrapText="0" readingOrder="0"/>
      <border outline="0">
        <left/>
        <right/>
        <top/>
        <bottom/>
      </border>
    </odxf>
    <n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cc rId="43699" sId="13" odxf="1" dxf="1">
    <nc r="D42">
      <f>SUM(D5:D39)</f>
    </nc>
    <odxf>
      <font>
        <b val="0"/>
        <sz val="12"/>
        <color indexed="64"/>
        <name val="Verdana"/>
        <scheme val="none"/>
      </font>
      <numFmt numFmtId="0" formatCode="General"/>
      <border outline="0">
        <left/>
        <right/>
        <top/>
        <bottom/>
      </border>
    </odxf>
    <ndxf>
      <font>
        <b/>
        <sz val="9"/>
        <color indexed="64"/>
        <name val="Arial"/>
        <scheme val="none"/>
      </font>
      <numFmt numFmtId="166" formatCode="_-* #,##0.00\ _p_t_a_-;\-* #,##0.00\ _p_t_a_-;_-* &quot;-&quot;??\ _p_t_a_-;_-@_-"/>
      <border outline="0">
        <left style="thin">
          <color indexed="64"/>
        </left>
        <right style="thin">
          <color indexed="64"/>
        </right>
        <top style="thin">
          <color indexed="64"/>
        </top>
        <bottom style="thin">
          <color indexed="64"/>
        </bottom>
      </border>
    </ndxf>
  </rcc>
  <rcc rId="43700" sId="13" odxf="1" s="1" dxf="1">
    <nc r="E42">
      <f>SUM(E38:E41)</f>
    </nc>
    <odxf>
      <numFmt numFmtId="0" formatCode="General"/>
    </odxf>
    <ndxf>
      <font>
        <b/>
        <sz val="9"/>
        <color theme="1"/>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fmt sheetId="13" s="1" sqref="F42" start="0" length="0">
    <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dxf>
  </rfmt>
  <rfmt sheetId="13" sqref="C5">
    <dxf>
      <alignment wrapText="0" readingOrder="0"/>
    </dxf>
  </rfmt>
  <rfmt sheetId="13" sqref="C8">
    <dxf>
      <alignment wrapText="0" readingOrder="0"/>
    </dxf>
  </rfmt>
  <rfmt sheetId="13" sqref="C11">
    <dxf>
      <alignment wrapText="0" readingOrder="0"/>
    </dxf>
  </rfmt>
  <rfmt sheetId="13" sqref="C11">
    <dxf>
      <alignment wrapText="1" readingOrder="0"/>
    </dxf>
  </rfmt>
  <rfmt sheetId="13" sqref="C13">
    <dxf>
      <alignment wrapText="0" readingOrder="0"/>
    </dxf>
  </rfmt>
  <rfmt sheetId="13" sqref="C13">
    <dxf>
      <alignment wrapText="1" readingOrder="0"/>
    </dxf>
  </rfmt>
  <rfmt sheetId="13" sqref="C14">
    <dxf>
      <alignment wrapText="0" readingOrder="0"/>
    </dxf>
  </rfmt>
  <rfmt sheetId="13" sqref="C14">
    <dxf>
      <alignment wrapText="1" readingOrder="0"/>
    </dxf>
  </rfmt>
  <rfmt sheetId="13" sqref="C31">
    <dxf>
      <alignment wrapText="0" readingOrder="0"/>
    </dxf>
  </rfmt>
  <rfmt sheetId="13" sqref="C31">
    <dxf>
      <alignment wrapText="1" readingOrder="0"/>
    </dxf>
  </rfmt>
  <rfmt sheetId="13" sqref="C33">
    <dxf>
      <alignment wrapText="0" readingOrder="0"/>
    </dxf>
  </rfmt>
  <rcv guid="{42CC8B4D-7DBB-4762-B1E5-9831FAA8E6A5}" action="delete"/>
  <rcv guid="{42CC8B4D-7DBB-4762-B1E5-9831FAA8E6A5}" action="add"/>
</revisions>
</file>

<file path=xl/revisions/revisionLog1201.xml><?xml version="1.0" encoding="utf-8"?>
<revisions xmlns="http://schemas.openxmlformats.org/spreadsheetml/2006/main" xmlns:r="http://schemas.openxmlformats.org/officeDocument/2006/relationships">
  <rcc rId="42946" sId="11" numFmtId="34">
    <oc r="E229">
      <v>32500</v>
    </oc>
    <nc r="E229">
      <v>32484</v>
    </nc>
  </rcc>
  <rcv guid="{A4F024A0-B144-4722-804A-716CE18877E5}" action="delete"/>
  <rcv guid="{A4F024A0-B144-4722-804A-716CE18877E5}" action="add"/>
</revisions>
</file>

<file path=xl/revisions/revisionLog120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2012.xml><?xml version="1.0" encoding="utf-8"?>
<revisions xmlns="http://schemas.openxmlformats.org/spreadsheetml/2006/main" xmlns:r="http://schemas.openxmlformats.org/officeDocument/2006/relationships">
  <rfmt sheetId="11" sqref="E185" start="0" length="2147483647">
    <dxf>
      <font>
        <b/>
      </font>
    </dxf>
  </rfmt>
  <rcc rId="42911" sId="11">
    <nc r="D211">
      <v>54688.89</v>
    </nc>
  </rcc>
  <rfmt sheetId="11" sqref="D211">
    <dxf>
      <numFmt numFmtId="167" formatCode="_-* #,##0.00\ _p_t_a_-;\-* #,##0.00\ _p_t_a_-;_-* &quot;-&quot;??\ _p_t_a_-;_-@_-"/>
    </dxf>
  </rfmt>
  <rcc rId="42912" sId="11">
    <oc r="D214">
      <f>D181+D182+D184</f>
    </oc>
    <nc r="D214">
      <f>D181+D182+D184+D211</f>
    </nc>
  </rcc>
  <rfmt sheetId="11" sqref="D211" start="0" length="2147483647">
    <dxf>
      <font>
        <b/>
      </font>
    </dxf>
  </rfmt>
  <rcc rId="42913" sId="11" numFmtId="34">
    <nc r="E210">
      <v>10748.58</v>
    </nc>
  </rcc>
  <rfmt sheetId="11" sqref="E210" start="0" length="2147483647">
    <dxf>
      <font>
        <b/>
      </font>
    </dxf>
  </rfmt>
  <rcc rId="42914" sId="11">
    <nc r="F210">
      <f>F209+D210-E210</f>
    </nc>
  </rcc>
  <rcc rId="42915" sId="11">
    <nc r="F211">
      <f>F210+D211-E211</f>
    </nc>
  </rcc>
  <rcc rId="42916" sId="11">
    <nc r="F214">
      <f>F211</f>
    </nc>
  </rcc>
  <rcv guid="{A4F024A0-B144-4722-804A-716CE18877E5}" action="delete"/>
  <rcv guid="{A4F024A0-B144-4722-804A-716CE18877E5}" action="add"/>
</revisions>
</file>

<file path=xl/revisions/revisionLog120121.xml><?xml version="1.0" encoding="utf-8"?>
<revisions xmlns="http://schemas.openxmlformats.org/spreadsheetml/2006/main" xmlns:r="http://schemas.openxmlformats.org/officeDocument/2006/relationships">
  <rcc rId="42879" sId="11">
    <oc r="B218" t="inlineStr">
      <is>
        <t>TRANSF. 00029</t>
      </is>
    </oc>
    <nc r="B218" t="inlineStr">
      <is>
        <t>TRANSF. 0029</t>
      </is>
    </nc>
  </rcc>
  <rcc rId="42880" sId="11">
    <oc r="B219" t="inlineStr">
      <is>
        <t>TRANSF. 00030</t>
      </is>
    </oc>
    <nc r="B219" t="inlineStr">
      <is>
        <t>TRANSF. 0030</t>
      </is>
    </nc>
  </rcc>
  <rcc rId="42881" sId="11">
    <oc r="B220" t="inlineStr">
      <is>
        <t>TRANSF. 00031</t>
      </is>
    </oc>
    <nc r="B220" t="inlineStr">
      <is>
        <t>TRANSF. 0031</t>
      </is>
    </nc>
  </rcc>
  <rcc rId="42882" sId="11">
    <oc r="B221" t="inlineStr">
      <is>
        <t>TRANSF. 00032</t>
      </is>
    </oc>
    <nc r="B221" t="inlineStr">
      <is>
        <t>TRANSF. 0032</t>
      </is>
    </nc>
  </rcc>
  <rcv guid="{A4F024A0-B144-4722-804A-716CE18877E5}" action="delete"/>
  <rcv guid="{A4F024A0-B144-4722-804A-716CE18877E5}" action="add"/>
</revisions>
</file>

<file path=xl/revisions/revisionLog1201211.xml><?xml version="1.0" encoding="utf-8"?>
<revisions xmlns="http://schemas.openxmlformats.org/spreadsheetml/2006/main" xmlns:r="http://schemas.openxmlformats.org/officeDocument/2006/relationships">
  <rfmt sheetId="11" sqref="D213">
    <dxf>
      <alignment vertical="bottom" readingOrder="0"/>
    </dxf>
  </rfmt>
  <rfmt sheetId="11" sqref="C216" start="0" length="0">
    <dxf>
      <font>
        <b/>
        <sz val="9"/>
        <name val="Arial"/>
        <scheme val="none"/>
      </font>
    </dxf>
  </rfmt>
  <rcc rId="42851" sId="11">
    <nc r="B216">
      <v>14703</v>
    </nc>
  </rcc>
  <rfmt sheetId="11" sqref="B216" start="0" length="2147483647">
    <dxf>
      <font>
        <b/>
      </font>
    </dxf>
  </rfmt>
  <rcc rId="42852" sId="11">
    <oc r="C216" t="inlineStr">
      <is>
        <r>
          <rPr>
            <b/>
            <sz val="9"/>
            <color indexed="64"/>
            <rFont val="Arial"/>
            <family val="2"/>
          </rPr>
          <t>ERIDANIA DEL VILLAR DE LOS SANTOS</t>
        </r>
        <r>
          <rPr>
            <sz val="9"/>
            <color indexed="64"/>
            <rFont val="Arial"/>
            <family val="2"/>
          </rPr>
          <t>.Compensación por gastos de alimentación a personal administrativo de la institución, correspondiente junio/17</t>
        </r>
      </is>
    </oc>
    <nc r="C216" t="inlineStr">
      <is>
        <r>
          <t xml:space="preserve">ERIDANIA DEL VILLAR DE LOS SANTOS, </t>
        </r>
        <r>
          <rPr>
            <sz val="9"/>
            <color indexed="64"/>
            <rFont val="Arial"/>
            <family val="2"/>
          </rPr>
          <t xml:space="preserve">Pago por concepto de aporte para ayuda, correspondiente marzo/17, s/documentación anexa. </t>
        </r>
      </is>
    </nc>
  </rcc>
  <rcv guid="{A4F024A0-B144-4722-804A-716CE18877E5}" action="delete"/>
  <rcv guid="{A4F024A0-B144-4722-804A-716CE18877E5}" action="add"/>
</revisions>
</file>

<file path=xl/revisions/revisionLog120121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202.xml><?xml version="1.0" encoding="utf-8"?>
<revisions xmlns="http://schemas.openxmlformats.org/spreadsheetml/2006/main" xmlns:r="http://schemas.openxmlformats.org/officeDocument/2006/relationships">
  <rfmt sheetId="11" sqref="A168" start="0" length="0">
    <dxf>
      <font>
        <b/>
        <sz val="9"/>
        <color auto="1"/>
        <name val="Arial"/>
        <scheme val="none"/>
      </font>
      <numFmt numFmtId="0" formatCode="General"/>
      <fill>
        <patternFill patternType="none">
          <bgColor indexed="65"/>
        </patternFill>
      </fill>
    </dxf>
  </rfmt>
  <rcc rId="42550" sId="11" odxf="1" dxf="1">
    <nc r="B168" t="inlineStr">
      <is>
        <t>Cta. 240-006802-4</t>
      </is>
    </nc>
    <odxf>
      <font>
        <b val="0"/>
        <sz val="9"/>
        <name val="Arial"/>
        <scheme val="none"/>
      </font>
      <fill>
        <patternFill patternType="solid">
          <bgColor theme="0"/>
        </patternFill>
      </fill>
      <alignment horizontal="right" readingOrder="0"/>
    </odxf>
    <ndxf>
      <font>
        <b/>
        <sz val="9"/>
        <color auto="1"/>
        <name val="Arial"/>
        <scheme val="none"/>
      </font>
      <fill>
        <patternFill patternType="none">
          <bgColor indexed="65"/>
        </patternFill>
      </fill>
      <alignment horizontal="general" readingOrder="0"/>
    </ndxf>
  </rcc>
  <rfmt sheetId="11" sqref="C168" start="0" length="0">
    <dxf>
      <font>
        <b val="0"/>
        <sz val="9"/>
        <name val="Arial"/>
        <scheme val="none"/>
      </font>
      <fill>
        <patternFill patternType="none">
          <bgColor indexed="65"/>
        </patternFill>
      </fill>
      <alignment vertical="bottom" wrapText="0" readingOrder="0"/>
    </dxf>
  </rfmt>
  <rfmt sheetId="11" sqref="D168" start="0" length="0">
    <dxf>
      <font>
        <sz val="9"/>
        <color auto="1"/>
        <name val="Arial"/>
        <scheme val="none"/>
      </font>
      <numFmt numFmtId="4" formatCode="#,##0.00"/>
      <fill>
        <patternFill patternType="none">
          <bgColor indexed="65"/>
        </patternFill>
      </fill>
    </dxf>
  </rfmt>
  <rfmt sheetId="11" sqref="E168" start="0" length="0">
    <dxf>
      <font>
        <b val="0"/>
        <sz val="9"/>
        <color auto="1"/>
        <name val="Arial"/>
        <scheme val="none"/>
      </font>
      <fill>
        <patternFill patternType="none">
          <bgColor indexed="65"/>
        </patternFill>
      </fill>
    </dxf>
  </rfmt>
  <rfmt sheetId="11" s="1" sqref="F168" start="0" length="0">
    <dxf>
      <font>
        <b val="0"/>
        <sz val="9"/>
        <color indexed="64"/>
        <name val="Arial"/>
        <scheme val="none"/>
      </font>
      <numFmt numFmtId="35" formatCode="_(* #,##0.00_);_(* \(#,##0.00\);_(* &quot;-&quot;??_);_(@_)"/>
      <alignment horizontal="general" readingOrder="0"/>
      <border outline="0">
        <left/>
        <right/>
        <top style="thin">
          <color indexed="64"/>
        </top>
        <bottom/>
      </border>
    </dxf>
  </rfmt>
  <rcc rId="42551" sId="11" odxf="1" dxf="1">
    <nc r="A169" t="inlineStr">
      <is>
        <t>Fecha</t>
      </is>
    </nc>
    <odxf>
      <font>
        <sz val="9"/>
        <name val="Arial"/>
        <scheme val="none"/>
      </font>
      <fill>
        <patternFill>
          <bgColor theme="0"/>
        </patternFill>
      </fill>
      <alignment horizontal="general" vertical="bottom" readingOrder="0"/>
      <border outline="0">
        <bottom style="thin">
          <color indexed="64"/>
        </bottom>
      </border>
    </odxf>
    <ndxf>
      <font>
        <sz val="9"/>
        <color auto="1"/>
        <name val="Arial"/>
        <scheme val="none"/>
      </font>
      <fill>
        <patternFill>
          <bgColor indexed="41"/>
        </patternFill>
      </fill>
      <alignment horizontal="center" vertical="top" readingOrder="0"/>
      <border outline="0">
        <bottom/>
      </border>
    </ndxf>
  </rcc>
  <rcc rId="42552" sId="11" odxf="1" dxf="1">
    <nc r="B169" t="inlineStr">
      <is>
        <t>Cheque</t>
      </is>
    </nc>
    <odxf>
      <font>
        <b val="0"/>
        <sz val="9"/>
        <name val="Arial"/>
        <scheme val="none"/>
      </font>
      <fill>
        <patternFill>
          <bgColor theme="0"/>
        </patternFill>
      </fill>
      <alignment horizontal="right" readingOrder="0"/>
    </odxf>
    <ndxf>
      <font>
        <b/>
        <sz val="9"/>
        <color auto="1"/>
        <name val="Arial"/>
        <scheme val="none"/>
      </font>
      <fill>
        <patternFill>
          <bgColor indexed="41"/>
        </patternFill>
      </fill>
      <alignment horizontal="center" readingOrder="0"/>
    </ndxf>
  </rcc>
  <rcc rId="42553" sId="11" odxf="1" dxf="1">
    <nc r="C169" t="inlineStr">
      <is>
        <t>CONCEPTO</t>
      </is>
    </nc>
    <odxf>
      <font>
        <sz val="9"/>
        <name val="Arial"/>
        <scheme val="none"/>
      </font>
      <fill>
        <patternFill>
          <bgColor theme="0"/>
        </patternFill>
      </fill>
      <alignment horizontal="general" wrapText="1" readingOrder="0"/>
      <border outline="0">
        <left/>
        <right/>
        <top/>
      </border>
    </odxf>
    <ndxf>
      <font>
        <sz val="9"/>
        <color auto="1"/>
        <name val="Arial"/>
        <scheme val="none"/>
      </font>
      <fill>
        <patternFill>
          <bgColor indexed="41"/>
        </patternFill>
      </fill>
      <alignment horizontal="center" wrapText="0" readingOrder="0"/>
      <border outline="0">
        <left style="thin">
          <color indexed="64"/>
        </left>
        <right style="thin">
          <color indexed="64"/>
        </right>
        <top style="thin">
          <color indexed="64"/>
        </top>
      </border>
    </ndxf>
  </rcc>
  <rcc rId="42554" sId="11" odxf="1" dxf="1">
    <nc r="D169" t="inlineStr">
      <is>
        <t>DEBITO</t>
      </is>
    </nc>
    <odxf>
      <font>
        <b val="0"/>
        <sz val="9"/>
        <name val="Arial"/>
        <scheme val="none"/>
      </font>
      <numFmt numFmtId="167" formatCode="_-* #,##0.00\ _p_t_a_-;\-* #,##0.00\ _p_t_a_-;_-* &quot;-&quot;??\ _p_t_a_-;_-@_-"/>
      <fill>
        <patternFill>
          <bgColor theme="0"/>
        </patternFill>
      </fill>
      <alignment horizontal="general" vertical="bottom" readingOrder="0"/>
      <border outline="0">
        <bottom style="thin">
          <color indexed="64"/>
        </bottom>
      </border>
    </odxf>
    <ndxf>
      <font>
        <b/>
        <sz val="9"/>
        <color auto="1"/>
        <name val="Arial"/>
        <scheme val="none"/>
      </font>
      <numFmt numFmtId="4" formatCode="#,##0.00"/>
      <fill>
        <patternFill>
          <bgColor indexed="41"/>
        </patternFill>
      </fill>
      <alignment horizontal="center" vertical="top" readingOrder="0"/>
      <border outline="0">
        <bottom/>
      </border>
    </ndxf>
  </rcc>
  <rcc rId="42555" sId="11" odxf="1" dxf="1">
    <nc r="E169" t="inlineStr">
      <is>
        <t>CREDITO</t>
      </is>
    </nc>
    <odxf>
      <font>
        <b val="0"/>
        <sz val="9"/>
        <name val="Arial"/>
        <scheme val="none"/>
      </font>
      <fill>
        <patternFill>
          <bgColor theme="0"/>
        </patternFill>
      </fill>
      <border outline="0">
        <bottom style="thin">
          <color indexed="64"/>
        </bottom>
      </border>
    </odxf>
    <ndxf>
      <font>
        <b/>
        <sz val="9"/>
        <color auto="1"/>
        <name val="Arial"/>
        <scheme val="none"/>
      </font>
      <fill>
        <patternFill>
          <bgColor indexed="41"/>
        </patternFill>
      </fill>
      <border outline="0">
        <bottom/>
      </border>
    </ndxf>
  </rcc>
  <rcc rId="42556" sId="11" odxf="1" dxf="1">
    <nc r="F169" t="inlineStr">
      <is>
        <t>SALDO</t>
      </is>
    </nc>
    <odxf>
      <font>
        <sz val="9"/>
        <name val="Arial"/>
        <scheme val="none"/>
      </font>
      <numFmt numFmtId="167" formatCode="_-* #,##0.00\ _p_t_a_-;\-* #,##0.00\ _p_t_a_-;_-* &quot;-&quot;??\ _p_t_a_-;_-@_-"/>
      <fill>
        <patternFill patternType="none">
          <bgColor indexed="65"/>
        </patternFill>
      </fill>
      <border outline="0">
        <top/>
        <bottom style="thin">
          <color indexed="64"/>
        </bottom>
      </border>
    </odxf>
    <ndxf>
      <font>
        <sz val="9"/>
        <color auto="1"/>
        <name val="Arial"/>
        <scheme val="none"/>
      </font>
      <numFmt numFmtId="35" formatCode="_(* #,##0.00_);_(* \(#,##0.00\);_(* &quot;-&quot;??_);_(@_)"/>
      <fill>
        <patternFill patternType="solid">
          <bgColor indexed="41"/>
        </patternFill>
      </fill>
      <border outline="0">
        <top style="thin">
          <color indexed="64"/>
        </top>
        <bottom/>
      </border>
    </ndxf>
  </rcc>
  <rfmt sheetId="11" sqref="A170" start="0" length="0">
    <dxf>
      <font>
        <b/>
        <sz val="9"/>
        <color auto="1"/>
        <name val="Arial"/>
        <scheme val="none"/>
      </font>
      <fill>
        <patternFill>
          <bgColor indexed="41"/>
        </patternFill>
      </fill>
      <alignment horizontal="center" vertical="center" readingOrder="0"/>
      <border outline="0">
        <top/>
      </border>
    </dxf>
  </rfmt>
  <rcc rId="42557" sId="11" odxf="1" dxf="1">
    <nc r="B170" t="inlineStr">
      <is>
        <t>No.</t>
      </is>
    </nc>
    <odxf>
      <font>
        <sz val="9"/>
        <name val="Arial"/>
        <scheme val="none"/>
      </font>
      <fill>
        <patternFill>
          <bgColor theme="0"/>
        </patternFill>
      </fill>
      <alignment horizontal="right" readingOrder="0"/>
      <border outline="0">
        <top style="thin">
          <color indexed="64"/>
        </top>
      </border>
    </odxf>
    <ndxf>
      <font>
        <sz val="9"/>
        <color auto="1"/>
        <name val="Arial"/>
        <scheme val="none"/>
      </font>
      <fill>
        <patternFill>
          <bgColor indexed="41"/>
        </patternFill>
      </fill>
      <alignment horizontal="center" readingOrder="0"/>
      <border outline="0">
        <top/>
      </border>
    </ndxf>
  </rcc>
  <rfmt sheetId="11" sqref="C170" start="0" length="0">
    <dxf>
      <font>
        <b/>
        <sz val="9"/>
        <color auto="1"/>
        <name val="Arial"/>
        <scheme val="none"/>
      </font>
      <fill>
        <patternFill>
          <bgColor indexed="41"/>
        </patternFill>
      </fill>
      <alignment horizontal="center" wrapText="0" readingOrder="0"/>
      <border outline="0">
        <top/>
      </border>
    </dxf>
  </rfmt>
  <rfmt sheetId="11" sqref="D170" start="0" length="0">
    <dxf>
      <font>
        <b/>
        <sz val="9"/>
        <color auto="1"/>
        <name val="Arial"/>
        <scheme val="none"/>
      </font>
      <numFmt numFmtId="4" formatCode="#,##0.00"/>
      <fill>
        <patternFill>
          <bgColor indexed="41"/>
        </patternFill>
      </fill>
      <alignment horizontal="center" vertical="top" readingOrder="0"/>
      <border outline="0">
        <top/>
      </border>
    </dxf>
  </rfmt>
  <rfmt sheetId="11" sqref="E170" start="0" length="0">
    <dxf>
      <font>
        <sz val="9"/>
        <color auto="1"/>
        <name val="Arial"/>
        <scheme val="none"/>
      </font>
      <fill>
        <patternFill>
          <bgColor indexed="41"/>
        </patternFill>
      </fill>
      <border outline="0">
        <top/>
      </border>
    </dxf>
  </rfmt>
  <rfmt sheetId="11" s="1" sqref="F170" start="0" length="0">
    <dxf>
      <font>
        <b val="0"/>
        <sz val="9"/>
        <color auto="1"/>
        <name val="Arial"/>
        <scheme val="none"/>
      </font>
      <numFmt numFmtId="35" formatCode="_(* #,##0.00_);_(* \(#,##0.00\);_(* &quot;-&quot;??_);_(@_)"/>
      <fill>
        <patternFill patternType="solid">
          <bgColor indexed="41"/>
        </patternFill>
      </fill>
      <alignment horizontal="general" readingOrder="0"/>
      <border outline="0">
        <left/>
        <right/>
        <bottom/>
      </border>
    </dxf>
  </rfmt>
  <rfmt sheetId="11" sqref="A171" start="0" length="0">
    <dxf>
      <fill>
        <patternFill patternType="none">
          <bgColor indexed="65"/>
        </patternFill>
      </fill>
    </dxf>
  </rfmt>
  <rfmt sheetId="11" sqref="B171" start="0" length="0">
    <dxf>
      <font>
        <sz val="9"/>
        <color auto="1"/>
        <name val="Arial"/>
        <scheme val="none"/>
      </font>
      <alignment horizontal="general" readingOrder="0"/>
    </dxf>
  </rfmt>
  <rfmt sheetId="11" sqref="C171" start="0" length="0">
    <dxf>
      <font>
        <b/>
        <sz val="9"/>
        <color auto="1"/>
        <name val="Arial"/>
        <scheme val="none"/>
      </font>
      <fill>
        <patternFill patternType="none">
          <bgColor indexed="65"/>
        </patternFill>
      </fill>
    </dxf>
  </rfmt>
  <rfmt sheetId="11" sqref="D171" start="0" length="0">
    <dxf>
      <numFmt numFmtId="0" formatCode="General"/>
      <border outline="0">
        <bottom/>
      </border>
    </dxf>
  </rfmt>
  <rfmt sheetId="11" sqref="E171" start="0" length="0">
    <dxf>
      <font>
        <sz val="9"/>
        <color auto="1"/>
        <name val="Arial"/>
        <scheme val="none"/>
      </font>
    </dxf>
  </rfmt>
  <rfmt sheetId="11" sqref="F171" start="0" length="0">
    <dxf>
      <border outline="0">
        <top style="thin">
          <color indexed="64"/>
        </top>
      </border>
    </dxf>
  </rfmt>
  <rfmt sheetId="11" sqref="C172" start="0" length="0">
    <dxf>
      <fill>
        <patternFill patternType="none">
          <bgColor indexed="65"/>
        </patternFill>
      </fill>
      <alignment horizontal="justify" wrapText="0" readingOrder="0"/>
      <border outline="0">
        <left style="thin">
          <color indexed="64"/>
        </left>
        <right style="thin">
          <color indexed="64"/>
        </right>
        <top style="thin">
          <color indexed="64"/>
        </top>
        <bottom style="thin">
          <color indexed="64"/>
        </bottom>
      </border>
    </dxf>
  </rfmt>
  <rfmt sheetId="11" sqref="D172" start="0" length="0">
    <dxf>
      <font>
        <b/>
        <sz val="9"/>
        <name val="Arial"/>
        <scheme val="none"/>
      </font>
    </dxf>
  </rfmt>
  <rfmt sheetId="11" sqref="E172" start="0" length="0">
    <dxf>
      <font>
        <sz val="9"/>
        <color theme="1"/>
        <name val="Arial"/>
        <scheme val="none"/>
      </font>
    </dxf>
  </rfmt>
  <rcc rId="42558" sId="11">
    <nc r="F172">
      <f>F171+D172-E172</f>
    </nc>
  </rcc>
  <rfmt sheetId="11" sqref="C173" start="0" length="0">
    <dxf>
      <fill>
        <patternFill patternType="none">
          <bgColor indexed="65"/>
        </patternFill>
      </fill>
      <alignment horizontal="justify" wrapText="0" readingOrder="0"/>
    </dxf>
  </rfmt>
  <rfmt sheetId="11" sqref="C174" start="0" length="0">
    <dxf>
      <fill>
        <patternFill patternType="none">
          <bgColor indexed="65"/>
        </patternFill>
      </fill>
      <border outline="0">
        <left style="thin">
          <color indexed="64"/>
        </left>
        <right style="thin">
          <color indexed="64"/>
        </right>
        <top style="thin">
          <color indexed="64"/>
        </top>
        <bottom style="thin">
          <color indexed="64"/>
        </bottom>
      </border>
    </dxf>
  </rfmt>
  <rfmt sheetId="11" sqref="D174" start="0" length="0">
    <dxf>
      <numFmt numFmtId="167" formatCode="_-* #,##0.00\ _p_t_a_-;\-* #,##0.00\ _p_t_a_-;_-* &quot;-&quot;??\ _p_t_a_-;_-@_-"/>
    </dxf>
  </rfmt>
  <rfmt sheetId="11" sqref="A169">
    <dxf>
      <alignment wrapText="1" readingOrder="0"/>
    </dxf>
  </rfmt>
  <rfmt sheetId="11" sqref="A169">
    <dxf>
      <alignment vertical="bottom" readingOrder="0"/>
    </dxf>
  </rfmt>
  <rcc rId="42559" sId="11" numFmtId="19">
    <nc r="A171">
      <v>42857</v>
    </nc>
  </rcc>
  <rcc rId="42560" sId="11" odxf="1" dxf="1" numFmtId="19">
    <nc r="A172">
      <v>42857</v>
    </nc>
    <ndxf>
      <fill>
        <patternFill patternType="none">
          <bgColor indexed="65"/>
        </patternFill>
      </fill>
    </ndxf>
  </rcc>
  <rcc rId="42561" sId="11">
    <nc r="C171" t="inlineStr">
      <is>
        <t>Balance inicial al 01 de mayo  2017</t>
      </is>
    </nc>
  </rcc>
  <rcc rId="42562" sId="11" numFmtId="34">
    <nc r="F171">
      <f>F162</f>
    </nc>
  </rcc>
  <rcc rId="42563" sId="11" numFmtId="34">
    <nc r="E172">
      <v>22000</v>
    </nc>
  </rcc>
  <rfmt sheetId="11" sqref="C172" start="0" length="0">
    <dxf>
      <font>
        <sz val="12"/>
        <color indexed="64"/>
        <name val="Verdana"/>
        <scheme val="none"/>
      </font>
      <alignment horizontal="general" vertical="bottom" readingOrder="0"/>
      <border outline="0">
        <left/>
        <right/>
        <top/>
        <bottom/>
      </border>
    </dxf>
  </rfmt>
  <rfmt sheetId="11" sqref="C172" start="0" length="0">
    <dxf>
      <font>
        <b/>
        <i/>
        <sz val="14"/>
        <color indexed="64"/>
        <name val="Times New Roman"/>
        <scheme val="none"/>
      </font>
    </dxf>
  </rfmt>
  <rfmt sheetId="11" xfDxf="1" sqref="C172" start="0" length="0">
    <dxf>
      <font>
        <b/>
        <i/>
        <sz val="14"/>
        <name val="Times New Roman"/>
        <scheme val="none"/>
      </font>
    </dxf>
  </rfmt>
  <rfmt sheetId="11" sqref="C172">
    <dxf>
      <alignment wrapText="1" readingOrder="0"/>
    </dxf>
  </rfmt>
  <rfmt sheetId="11" sqref="C172" start="0" length="2147483647">
    <dxf>
      <font>
        <sz val="9"/>
      </font>
    </dxf>
  </rfmt>
  <rfmt sheetId="11" sqref="C172" start="0" length="2147483647">
    <dxf>
      <font>
        <name val="Arial"/>
        <scheme val="none"/>
      </font>
    </dxf>
  </rfmt>
  <rfmt sheetId="11" sqref="C172" start="0" length="2147483647">
    <dxf>
      <font>
        <i val="0"/>
      </font>
    </dxf>
  </rfmt>
  <rcc rId="42564" sId="11">
    <nc r="C172" t="inlineStr">
      <is>
        <r>
          <t>JOSE DE LOS ANGELES CEPEDA UREÑA, Enc</t>
        </r>
        <r>
          <rPr>
            <sz val="9"/>
            <color indexed="64"/>
            <rFont val="Arial"/>
            <family val="2"/>
          </rPr>
          <t xml:space="preserve">. </t>
        </r>
        <r>
          <rPr>
            <b/>
            <sz val="9"/>
            <color indexed="64"/>
            <rFont val="Arial"/>
            <family val="2"/>
          </rPr>
          <t xml:space="preserve">Depto. Acceso a las Ciencias Modernas, </t>
        </r>
        <r>
          <rPr>
            <sz val="9"/>
            <color indexed="64"/>
            <rFont val="Arial"/>
            <family val="2"/>
          </rPr>
          <t>p/cubrir apoyo logístico p/gastos de almuerzo y refrigerio en la realización del curso sobre “</t>
        </r>
        <r>
          <rPr>
            <b/>
            <sz val="9"/>
            <color indexed="64"/>
            <rFont val="Arial"/>
            <family val="2"/>
          </rPr>
          <t>Actualización en</t>
        </r>
        <r>
          <rPr>
            <sz val="9"/>
            <color indexed="64"/>
            <rFont val="Arial"/>
            <family val="2"/>
          </rPr>
          <t xml:space="preserve"> </t>
        </r>
        <r>
          <rPr>
            <b/>
            <sz val="9"/>
            <color indexed="64"/>
            <rFont val="Arial"/>
            <family val="2"/>
          </rPr>
          <t>Producción de Arroz</t>
        </r>
        <r>
          <rPr>
            <sz val="9"/>
            <color indexed="64"/>
            <rFont val="Arial"/>
            <family val="2"/>
          </rPr>
          <t>”</t>
        </r>
        <r>
          <rPr>
            <b/>
            <sz val="9"/>
            <color indexed="64"/>
            <rFont val="Arial"/>
            <family val="2"/>
          </rPr>
          <t>,</t>
        </r>
        <r>
          <rPr>
            <sz val="9"/>
            <color indexed="64"/>
            <rFont val="Arial"/>
            <family val="2"/>
          </rPr>
          <t xml:space="preserve"> a realizarse en fecha 13 de mayo/17, en El Factor, Provincia maria Trinidad Sánchez, s/solicitud, presupuesto y documentación.</t>
        </r>
      </is>
    </nc>
  </rcc>
  <rfmt sheetId="11" sqref="B171" start="0" length="0">
    <dxf>
      <numFmt numFmtId="19" formatCode="dd/mm/yyyy"/>
    </dxf>
  </rfmt>
  <rfmt sheetId="11" sqref="B171" start="0" length="2147483647">
    <dxf>
      <font>
        <b val="0"/>
      </font>
    </dxf>
  </rfmt>
  <rfmt sheetId="11" sqref="B172" start="0" length="0">
    <dxf>
      <font>
        <b val="0"/>
        <sz val="9"/>
        <color auto="1"/>
        <name val="Arial"/>
        <scheme val="none"/>
      </font>
      <numFmt numFmtId="19" formatCode="dd/mm/yyyy"/>
      <alignment horizontal="general" readingOrder="0"/>
    </dxf>
  </rfmt>
  <rcc rId="42565" sId="11">
    <nc r="A168" t="inlineStr">
      <is>
        <t>MAYO 2017</t>
      </is>
    </nc>
  </rcc>
  <rfmt sheetId="11" sqref="B172" start="0" length="0">
    <dxf>
      <font>
        <b/>
        <sz val="9"/>
        <color auto="1"/>
        <name val="Arial"/>
        <scheme val="none"/>
      </font>
      <numFmt numFmtId="0" formatCode="General"/>
      <alignment horizontal="right" readingOrder="0"/>
    </dxf>
  </rfmt>
  <rcc rId="42566" sId="11">
    <nc r="B172">
      <v>14680</v>
    </nc>
  </rcc>
  <rcv guid="{A4F024A0-B144-4722-804A-716CE18877E5}" action="delete"/>
  <rcv guid="{A4F024A0-B144-4722-804A-716CE18877E5}" action="add"/>
</revisions>
</file>

<file path=xl/revisions/revisionLog1202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202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202111.xml><?xml version="1.0" encoding="utf-8"?>
<revisions xmlns="http://schemas.openxmlformats.org/spreadsheetml/2006/main" xmlns:r="http://schemas.openxmlformats.org/officeDocument/2006/relationships">
  <rfmt sheetId="11" sqref="C118" start="0" length="0">
    <dxf>
      <font>
        <b/>
        <sz val="9"/>
        <name val="Arial"/>
        <scheme val="none"/>
      </font>
    </dxf>
  </rfmt>
  <rcc rId="42288" sId="11">
    <nc r="C118" t="inlineStr">
      <is>
        <t>Pago cuota seguro médico Francisco Morel Correspondiente al mes de Marzo 2017.</t>
      </is>
    </nc>
  </rcc>
  <rcc rId="42289" sId="11">
    <nc r="B118" t="inlineStr">
      <is>
        <t>DEPOSITO</t>
      </is>
    </nc>
  </rcc>
  <rcc rId="42290" sId="11" numFmtId="19">
    <nc r="A118">
      <v>42823</v>
    </nc>
  </rcc>
  <rcc rId="42291" sId="11" numFmtId="34">
    <nc r="D118">
      <v>2430</v>
    </nc>
  </rcc>
  <rcv guid="{A4F024A0-B144-4722-804A-716CE18877E5}" action="delete"/>
  <rcv guid="{A4F024A0-B144-4722-804A-716CE18877E5}" action="add"/>
</revisions>
</file>

<file path=xl/revisions/revisionLog12021111.xml><?xml version="1.0" encoding="utf-8"?>
<revisions xmlns="http://schemas.openxmlformats.org/spreadsheetml/2006/main" xmlns:r="http://schemas.openxmlformats.org/officeDocument/2006/relationships">
  <rcc rId="41988" sId="11">
    <oc r="C74" t="inlineStr">
      <is>
        <r>
          <t>SANTO DOMINGO MOTORS COMAPNY, S. A.,</t>
        </r>
        <r>
          <rPr>
            <sz val="10"/>
            <color indexed="64"/>
            <rFont val="Arial"/>
            <family val="2"/>
          </rPr>
          <t xml:space="preserve"> Por concepto de Mantenimiento al Vehiculo Camioneta Nissan Frontier año 2017, de uso de la Direccion Ejecutiva de Nuestra Institución, según Prefactura #1750204119 d/f 24/02/17y documentación  anexa. Factura original contra entrega de cheque.</t>
        </r>
      </is>
    </oc>
    <nc r="C74" t="inlineStr">
      <is>
        <t>NULO</t>
      </is>
    </nc>
  </rcc>
  <rfmt sheetId="11" sqref="C74">
    <dxf>
      <fill>
        <patternFill>
          <bgColor theme="0"/>
        </patternFill>
      </fill>
    </dxf>
  </rfmt>
  <rcc rId="41989" sId="11" numFmtId="34">
    <oc r="E74">
      <v>3285.06</v>
    </oc>
    <nc r="E74">
      <v>0.01</v>
    </nc>
  </rcc>
  <rfmt sheetId="11" sqref="E74" start="0" length="2147483647">
    <dxf>
      <font>
        <color rgb="FFFF0000"/>
      </font>
    </dxf>
  </rfmt>
  <rcc rId="41990" sId="11">
    <oc r="F74">
      <f>F73+D74-E74</f>
    </oc>
    <nc r="F74">
      <f>F73+D74-E74</f>
    </nc>
  </rcc>
  <rcc rId="41991" sId="11">
    <oc r="F75">
      <f>F74+D75-E75</f>
    </oc>
    <nc r="F75">
      <f>F74+D75-E75</f>
    </nc>
  </rcc>
  <rcc rId="41992" sId="11">
    <oc r="F76">
      <f>F75+D76-E76</f>
    </oc>
    <nc r="F76">
      <f>F75+D76-E76</f>
    </nc>
  </rcc>
  <rcv guid="{A4F024A0-B144-4722-804A-716CE18877E5}" action="delete"/>
  <rcv guid="{A4F024A0-B144-4722-804A-716CE18877E5}" action="add"/>
</revisions>
</file>

<file path=xl/revisions/revisionLog1202112.xml><?xml version="1.0" encoding="utf-8"?>
<revisions xmlns="http://schemas.openxmlformats.org/spreadsheetml/2006/main" xmlns:r="http://schemas.openxmlformats.org/officeDocument/2006/relationships">
  <rfmt sheetId="11" sqref="A136:F144" start="0" length="2147483647">
    <dxf>
      <font>
        <sz val="9"/>
      </font>
    </dxf>
  </rfmt>
  <rfmt sheetId="11" sqref="A136:F144" start="0" length="2147483647">
    <dxf>
      <font/>
    </dxf>
  </rfmt>
  <rcv guid="{A4F024A0-B144-4722-804A-716CE18877E5}" action="delete"/>
  <rcv guid="{A4F024A0-B144-4722-804A-716CE18877E5}" action="add"/>
</revisions>
</file>

<file path=xl/revisions/revisionLog1203.xml><?xml version="1.0" encoding="utf-8"?>
<revisions xmlns="http://schemas.openxmlformats.org/spreadsheetml/2006/main" xmlns:r="http://schemas.openxmlformats.org/officeDocument/2006/relationships">
  <rfmt sheetId="11" sqref="C114" start="0" length="2147483647">
    <dxf>
      <font>
        <sz val="9"/>
      </font>
    </dxf>
  </rfmt>
  <rcv guid="{A4F024A0-B144-4722-804A-716CE18877E5}" action="delete"/>
  <rcv guid="{A4F024A0-B144-4722-804A-716CE18877E5}" action="add"/>
</revisions>
</file>

<file path=xl/revisions/revisionLog1204.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21.xml><?xml version="1.0" encoding="utf-8"?>
<revisions xmlns="http://schemas.openxmlformats.org/spreadsheetml/2006/main" xmlns:r="http://schemas.openxmlformats.org/officeDocument/2006/relationships">
  <rcc rId="43701" sId="14" odxf="1" dxf="1">
    <nc r="A3" t="inlineStr">
      <is>
        <t>MARZO 2017</t>
      </is>
    </nc>
    <odxf>
      <font>
        <b val="0"/>
        <sz val="12"/>
        <color indexed="64"/>
        <name val="Verdana"/>
        <scheme val="none"/>
      </font>
      <border outline="0">
        <left/>
        <right/>
        <top/>
        <bottom/>
      </border>
    </odxf>
    <ndxf>
      <font>
        <b/>
        <sz val="9"/>
        <color auto="1"/>
        <name val="Arial"/>
        <scheme val="none"/>
      </font>
      <border outline="0">
        <left style="thin">
          <color indexed="64"/>
        </left>
        <right style="thin">
          <color indexed="64"/>
        </right>
        <top style="thin">
          <color indexed="64"/>
        </top>
        <bottom style="thin">
          <color indexed="64"/>
        </bottom>
      </border>
    </ndxf>
  </rcc>
  <rcc rId="43702" sId="14" odxf="1" dxf="1">
    <nc r="B3" t="inlineStr">
      <is>
        <t>Cta. 240-006802-4</t>
      </is>
    </nc>
    <odxf>
      <font>
        <b val="0"/>
        <sz val="12"/>
        <color indexed="64"/>
        <name val="Verdana"/>
        <scheme val="none"/>
      </font>
      <border outline="0">
        <left/>
        <right/>
        <top/>
        <bottom/>
      </border>
    </odxf>
    <ndxf>
      <font>
        <b/>
        <sz val="9"/>
        <color auto="1"/>
        <name val="Arial"/>
        <scheme val="none"/>
      </font>
      <border outline="0">
        <left style="thin">
          <color indexed="64"/>
        </left>
        <right style="thin">
          <color indexed="64"/>
        </right>
        <top style="thin">
          <color indexed="64"/>
        </top>
        <bottom style="thin">
          <color indexed="64"/>
        </bottom>
      </border>
    </ndxf>
  </rcc>
  <rfmt sheetId="14" sqref="C3" start="0" length="0">
    <dxf>
      <font>
        <sz val="9"/>
        <color indexed="64"/>
        <name val="Arial"/>
        <scheme val="none"/>
      </font>
      <border outline="0">
        <left style="thin">
          <color indexed="64"/>
        </left>
        <right style="thin">
          <color indexed="64"/>
        </right>
        <top style="thin">
          <color indexed="64"/>
        </top>
        <bottom style="thin">
          <color indexed="64"/>
        </bottom>
      </border>
    </dxf>
  </rfmt>
  <rfmt sheetId="14" sqref="D3" start="0" length="0">
    <dxf>
      <font>
        <sz val="9"/>
        <color auto="1"/>
        <name val="Arial"/>
        <scheme val="none"/>
      </font>
      <numFmt numFmtId="4" formatCode="#,##0.00"/>
      <border outline="0">
        <left style="thin">
          <color indexed="64"/>
        </left>
        <right style="thin">
          <color indexed="64"/>
        </right>
        <top style="thin">
          <color indexed="64"/>
        </top>
        <bottom style="thin">
          <color indexed="64"/>
        </bottom>
      </border>
    </dxf>
  </rfmt>
  <rfmt sheetId="14" s="1" sqref="E3" start="0" length="0">
    <dxf>
      <font>
        <sz val="9"/>
        <color auto="1"/>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dxf>
  </rfmt>
  <rfmt sheetId="14" sqref="F3" start="0" length="0">
    <dxf>
      <font>
        <sz val="9"/>
        <color indexed="64"/>
        <name val="Arial"/>
        <scheme val="none"/>
      </font>
      <numFmt numFmtId="35" formatCode="_(* #,##0.00_);_(* \(#,##0.00\);_(* &quot;-&quot;??_);_(@_)"/>
      <border outline="0">
        <left style="thin">
          <color indexed="64"/>
        </left>
        <right style="thin">
          <color indexed="64"/>
        </right>
        <top style="thin">
          <color indexed="64"/>
        </top>
        <bottom style="thin">
          <color indexed="64"/>
        </bottom>
      </border>
    </dxf>
  </rfmt>
  <rcc rId="43703" sId="14" odxf="1" dxf="1">
    <nc r="A4" t="inlineStr">
      <is>
        <t>Fecha</t>
      </is>
    </nc>
    <odxf>
      <font>
        <b/>
      </font>
      <numFmt numFmtId="0" formatCode="General"/>
      <fill>
        <patternFill patternType="none">
          <bgColor indexed="65"/>
        </patternFill>
      </fill>
      <border outline="0">
        <left/>
        <right/>
        <top/>
      </border>
    </odxf>
    <ndxf>
      <font>
        <b val="0"/>
        <sz val="9"/>
        <color auto="1"/>
        <name val="Arial"/>
        <scheme val="none"/>
      </font>
      <numFmt numFmtId="19" formatCode="m/d/yyyy"/>
      <fill>
        <patternFill patternType="solid">
          <bgColor indexed="41"/>
        </patternFill>
      </fill>
      <border outline="0">
        <left style="thin">
          <color indexed="64"/>
        </left>
        <right style="thin">
          <color indexed="64"/>
        </right>
        <top style="thin">
          <color indexed="64"/>
        </top>
      </border>
    </ndxf>
  </rcc>
  <rcc rId="43704" sId="14" odxf="1" dxf="1">
    <nc r="B4" t="inlineStr">
      <is>
        <t>Cheque</t>
      </is>
    </nc>
    <odxf>
      <font/>
      <fill>
        <patternFill patternType="none">
          <bgColor indexed="65"/>
        </patternFill>
      </fill>
      <border outline="0">
        <left/>
        <right/>
        <top/>
        <bottom/>
      </border>
    </odxf>
    <ndxf>
      <font>
        <sz val="9"/>
        <color auto="1"/>
        <name val="Arial"/>
        <scheme val="none"/>
      </font>
      <fill>
        <patternFill patternType="solid">
          <bgColor indexed="41"/>
        </patternFill>
      </fill>
      <border outline="0">
        <left style="thin">
          <color indexed="64"/>
        </left>
        <right style="thin">
          <color indexed="64"/>
        </right>
        <top style="thin">
          <color indexed="64"/>
        </top>
        <bottom style="thin">
          <color indexed="64"/>
        </bottom>
      </border>
    </ndxf>
  </rcc>
  <rcc rId="43705" sId="14" odxf="1" dxf="1">
    <nc r="C4" t="inlineStr">
      <is>
        <t>CONCEPTO</t>
      </is>
    </nc>
    <odxf>
      <font/>
      <fill>
        <patternFill patternType="none">
          <bgColor indexed="65"/>
        </patternFill>
      </fill>
      <border outline="0">
        <left/>
        <right/>
        <top/>
      </border>
    </odxf>
    <ndxf>
      <font>
        <sz val="9"/>
        <color auto="1"/>
        <name val="Arial"/>
        <scheme val="none"/>
      </font>
      <fill>
        <patternFill patternType="solid">
          <bgColor indexed="41"/>
        </patternFill>
      </fill>
      <border outline="0">
        <left style="thin">
          <color indexed="64"/>
        </left>
        <right style="thin">
          <color indexed="64"/>
        </right>
        <top style="thin">
          <color indexed="64"/>
        </top>
      </border>
    </ndxf>
  </rcc>
  <rcc rId="43706" sId="14" odxf="1" dxf="1">
    <nc r="D4" t="inlineStr">
      <is>
        <t>DEBITO</t>
      </is>
    </nc>
    <odxf>
      <font>
        <b val="0"/>
        <sz val="12"/>
        <color indexed="64"/>
        <name val="Verdana"/>
        <scheme val="none"/>
      </font>
      <numFmt numFmtId="0" formatCode="General"/>
      <fill>
        <patternFill patternType="none">
          <bgColor indexed="65"/>
        </patternFill>
      </fill>
      <alignment horizontal="general" vertical="bottom" readingOrder="0"/>
      <border outline="0">
        <left/>
        <right/>
        <top/>
      </border>
    </odxf>
    <ndxf>
      <font>
        <b/>
        <sz val="9"/>
        <color auto="1"/>
        <name val="Arial"/>
        <scheme val="none"/>
      </font>
      <numFmt numFmtId="4" formatCode="#,##0.00"/>
      <fill>
        <patternFill patternType="solid">
          <bgColor indexed="41"/>
        </patternFill>
      </fill>
      <alignment horizontal="center" vertical="top" readingOrder="0"/>
      <border outline="0">
        <left style="thin">
          <color indexed="64"/>
        </left>
        <right style="thin">
          <color indexed="64"/>
        </right>
        <top style="thin">
          <color indexed="64"/>
        </top>
      </border>
    </ndxf>
  </rcc>
  <rcc rId="43707" sId="14" odxf="1" s="1" dxf="1">
    <nc r="E4" t="inlineStr">
      <is>
        <t>CREDITO</t>
      </is>
    </nc>
    <odxf>
      <numFmt numFmtId="0" formatCode="General"/>
      <border diagonalUp="0" diagonalDown="0" outline="0">
        <left/>
        <right/>
        <top/>
        <bottom/>
      </border>
    </odxf>
    <ndxf>
      <font>
        <b/>
        <sz val="9"/>
        <color auto="1"/>
        <name val="Arial"/>
        <scheme val="none"/>
      </font>
      <numFmt numFmtId="166" formatCode="_-* #,##0.00\ _p_t_a_-;\-* #,##0.00\ _p_t_a_-;_-* &quot;-&quot;??\ _p_t_a_-;_-@_-"/>
      <fill>
        <patternFill patternType="solid">
          <bgColor indexed="41"/>
        </patternFill>
      </fill>
      <alignment horizontal="center" readingOrder="0"/>
      <border outline="0">
        <left style="thin">
          <color indexed="64"/>
        </left>
        <right style="thin">
          <color indexed="64"/>
        </right>
        <top style="thin">
          <color indexed="64"/>
        </top>
      </border>
    </ndxf>
  </rcc>
  <rcc rId="43708" sId="14" odxf="1" s="1" dxf="1">
    <nc r="F4" t="inlineStr">
      <is>
        <t>SALDO</t>
      </is>
    </nc>
    <odxf>
      <numFmt numFmtId="0" formatCode="General"/>
    </odxf>
    <ndxf>
      <font>
        <b/>
        <sz val="9"/>
        <color auto="1"/>
        <name val="Arial"/>
        <scheme val="none"/>
      </font>
      <numFmt numFmtId="35" formatCode="_(* #,##0.00_);_(* \(#,##0.00\);_(* &quot;-&quot;??_);_(@_)"/>
      <fill>
        <patternFill patternType="solid">
          <bgColor indexed="41"/>
        </patternFill>
      </fill>
      <alignment horizontal="center" readingOrder="0"/>
      <border outline="0">
        <left style="thin">
          <color indexed="64"/>
        </left>
        <right style="thin">
          <color indexed="64"/>
        </right>
        <top style="thin">
          <color indexed="64"/>
        </top>
      </border>
    </ndxf>
  </rcc>
  <rfmt sheetId="14" sqref="A5" start="0" length="0">
    <dxf>
      <font>
        <b/>
        <sz val="9"/>
        <color auto="1"/>
        <name val="Arial"/>
        <scheme val="none"/>
      </font>
      <numFmt numFmtId="19" formatCode="m/d/yyyy"/>
      <fill>
        <patternFill patternType="solid">
          <bgColor indexed="41"/>
        </patternFill>
      </fill>
      <alignment horizontal="center" vertical="center" readingOrder="0"/>
      <border outline="0">
        <left style="thin">
          <color indexed="64"/>
        </left>
        <right style="thin">
          <color indexed="64"/>
        </right>
        <bottom style="thin">
          <color indexed="64"/>
        </bottom>
      </border>
    </dxf>
  </rfmt>
  <rcc rId="43709" sId="14" odxf="1" dxf="1">
    <nc r="B5" t="inlineStr">
      <is>
        <t>No.</t>
      </is>
    </nc>
    <odxf>
      <font>
        <b val="0"/>
        <sz val="11"/>
      </font>
      <fill>
        <patternFill patternType="none">
          <bgColor indexed="65"/>
        </patternFill>
      </fill>
      <border outline="0">
        <left/>
        <right/>
        <bottom/>
      </border>
    </odxf>
    <ndxf>
      <font>
        <b/>
        <sz val="9"/>
        <color auto="1"/>
        <name val="Arial"/>
        <scheme val="none"/>
      </font>
      <fill>
        <patternFill patternType="solid">
          <bgColor indexed="41"/>
        </patternFill>
      </fill>
      <border outline="0">
        <left style="thin">
          <color indexed="64"/>
        </left>
        <right style="thin">
          <color indexed="64"/>
        </right>
        <bottom style="thin">
          <color indexed="64"/>
        </bottom>
      </border>
    </ndxf>
  </rcc>
  <rfmt sheetId="14" sqref="C5" start="0" length="0">
    <dxf>
      <font>
        <b/>
        <sz val="9"/>
        <color auto="1"/>
        <name val="Arial"/>
        <scheme val="none"/>
      </font>
      <fill>
        <patternFill patternType="solid">
          <bgColor indexed="41"/>
        </patternFill>
      </fill>
      <alignment horizontal="center" vertical="top" readingOrder="0"/>
      <border outline="0">
        <left style="thin">
          <color indexed="64"/>
        </left>
        <right style="thin">
          <color indexed="64"/>
        </right>
        <bottom style="thin">
          <color indexed="64"/>
        </bottom>
      </border>
    </dxf>
  </rfmt>
  <rfmt sheetId="14" sqref="D5" start="0" length="0">
    <dxf>
      <font>
        <b/>
        <sz val="9"/>
        <color auto="1"/>
        <name val="Arial"/>
        <scheme val="none"/>
      </font>
      <numFmt numFmtId="4" formatCode="#,##0.00"/>
      <fill>
        <patternFill patternType="solid">
          <bgColor indexed="41"/>
        </patternFill>
      </fill>
      <alignment horizontal="center" vertical="top" readingOrder="0"/>
      <border outline="0">
        <left style="thin">
          <color indexed="64"/>
        </left>
        <right style="thin">
          <color indexed="64"/>
        </right>
        <bottom style="thin">
          <color indexed="64"/>
        </bottom>
      </border>
    </dxf>
  </rfmt>
  <rfmt sheetId="14" s="1" sqref="E5" start="0" length="0">
    <dxf>
      <font>
        <b/>
        <sz val="9"/>
        <color auto="1"/>
        <name val="Arial"/>
        <scheme val="none"/>
      </font>
      <numFmt numFmtId="166" formatCode="_-* #,##0.00\ _p_t_a_-;\-* #,##0.00\ _p_t_a_-;_-* &quot;-&quot;??\ _p_t_a_-;_-@_-"/>
      <fill>
        <patternFill patternType="solid">
          <bgColor indexed="41"/>
        </patternFill>
      </fill>
      <alignment horizontal="center" readingOrder="0"/>
      <border outline="0">
        <left style="thin">
          <color indexed="64"/>
        </left>
        <right style="thin">
          <color indexed="64"/>
        </right>
        <bottom style="thin">
          <color indexed="64"/>
        </bottom>
      </border>
    </dxf>
  </rfmt>
  <rfmt sheetId="14" sqref="F5" start="0" length="0">
    <dxf>
      <font>
        <sz val="9"/>
        <color auto="1"/>
        <name val="Arial"/>
        <scheme val="none"/>
      </font>
      <numFmt numFmtId="35" formatCode="_(* #,##0.00_);_(* \(#,##0.00\);_(* &quot;-&quot;??_);_(@_)"/>
      <fill>
        <patternFill patternType="solid">
          <bgColor indexed="41"/>
        </patternFill>
      </fill>
      <border outline="0">
        <left style="thin">
          <color indexed="64"/>
        </left>
        <right style="thin">
          <color indexed="64"/>
        </right>
        <bottom style="thin">
          <color indexed="64"/>
        </bottom>
      </border>
    </dxf>
  </rfmt>
  <rcc rId="43710" sId="14" odxf="1" dxf="1" numFmtId="19">
    <nc r="A6">
      <v>42795</v>
    </nc>
    <odxf>
      <font>
        <sz val="11"/>
      </font>
      <numFmt numFmtId="0" formatCode="General"/>
      <border outline="0">
        <left/>
        <right/>
        <top/>
        <bottom/>
      </border>
    </odxf>
    <ndxf>
      <font>
        <sz val="9"/>
        <name val="Arial"/>
        <scheme val="none"/>
      </font>
      <numFmt numFmtId="19" formatCode="m/d/yyyy"/>
      <border outline="0">
        <left style="thin">
          <color indexed="64"/>
        </left>
        <right style="thin">
          <color indexed="64"/>
        </right>
        <top style="thin">
          <color indexed="64"/>
        </top>
        <bottom style="thin">
          <color indexed="64"/>
        </bottom>
      </border>
    </ndxf>
  </rcc>
  <rfmt sheetId="14" sqref="B6" start="0" length="0">
    <dxf>
      <font>
        <b/>
        <sz val="9"/>
        <color auto="1"/>
        <name val="Arial"/>
        <scheme val="none"/>
      </font>
      <fill>
        <patternFill patternType="solid">
          <bgColor theme="0"/>
        </patternFill>
      </fill>
      <alignment horizontal="general" readingOrder="0"/>
      <border outline="0">
        <left style="thin">
          <color indexed="64"/>
        </left>
        <right style="thin">
          <color indexed="64"/>
        </right>
        <top style="thin">
          <color indexed="64"/>
        </top>
        <bottom style="thin">
          <color indexed="64"/>
        </bottom>
      </border>
    </dxf>
  </rfmt>
  <rcc rId="43711" sId="14" odxf="1" dxf="1">
    <nc r="C6" t="inlineStr">
      <is>
        <t>Balance inicial al 01 de marzo  2017</t>
      </is>
    </nc>
    <odxf>
      <font>
        <b val="0"/>
        <sz val="11"/>
      </font>
      <alignment vertical="justify" wrapText="0" readingOrder="0"/>
      <border outline="0">
        <left/>
        <right/>
        <top/>
        <bottom/>
      </border>
    </odxf>
    <ndxf>
      <font>
        <b/>
        <sz val="9"/>
        <color auto="1"/>
        <name val="Arial"/>
        <scheme val="none"/>
      </font>
      <alignment vertical="top" wrapText="1" readingOrder="0"/>
      <border outline="0">
        <left style="thin">
          <color indexed="64"/>
        </left>
        <right style="thin">
          <color indexed="64"/>
        </right>
        <top style="thin">
          <color indexed="64"/>
        </top>
        <bottom style="thin">
          <color indexed="64"/>
        </bottom>
      </border>
    </ndxf>
  </rcc>
  <rfmt sheetId="14" sqref="D6" start="0" length="0">
    <dxf>
      <font>
        <sz val="9"/>
        <color indexed="64"/>
        <name val="Arial"/>
        <scheme val="none"/>
      </font>
      <fill>
        <patternFill patternType="solid">
          <bgColor theme="0"/>
        </patternFill>
      </fill>
      <border outline="0">
        <left style="thin">
          <color indexed="64"/>
        </left>
        <right style="thin">
          <color indexed="64"/>
        </right>
        <top style="thin">
          <color indexed="64"/>
        </top>
      </border>
    </dxf>
  </rfmt>
  <rfmt sheetId="14" s="1" sqref="E6" start="0" length="0">
    <dxf>
      <font>
        <b/>
        <sz val="9"/>
        <color auto="1"/>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dxf>
  </rfmt>
  <rcc rId="43712" sId="14" odxf="1" s="1" dxf="1">
    <nc r="F6">
      <f>#REF!</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713" sId="14" odxf="1" dxf="1" numFmtId="19">
    <nc r="A7">
      <v>42795</v>
    </nc>
    <odxf>
      <font>
        <sz val="11"/>
      </font>
      <numFmt numFmtId="0" formatCode="General"/>
      <alignment vertical="justify" readingOrder="0"/>
      <border outline="0">
        <left/>
        <right/>
        <top/>
        <bottom/>
      </border>
    </odxf>
    <ndxf>
      <font>
        <sz val="9"/>
        <name val="Arial"/>
        <scheme val="none"/>
      </font>
      <numFmt numFmtId="19" formatCode="m/d/yyyy"/>
      <alignment vertical="bottom" readingOrder="0"/>
      <border outline="0">
        <left style="thin">
          <color indexed="64"/>
        </left>
        <right style="thin">
          <color indexed="64"/>
        </right>
        <top style="thin">
          <color indexed="64"/>
        </top>
        <bottom style="thin">
          <color indexed="64"/>
        </bottom>
      </border>
    </ndxf>
  </rcc>
  <rcc rId="43714" sId="14" odxf="1" dxf="1">
    <nc r="B7">
      <v>14631</v>
    </nc>
    <odxf>
      <font>
        <b val="0"/>
        <sz val="11"/>
      </font>
      <fill>
        <patternFill patternType="none">
          <bgColor indexed="65"/>
        </patternFill>
      </fill>
      <alignment horizontal="center" readingOrder="0"/>
      <border outline="0">
        <left/>
        <right/>
        <top/>
        <bottom/>
      </border>
    </odxf>
    <ndxf>
      <font>
        <b/>
        <sz val="9"/>
        <name val="Arial"/>
        <scheme val="none"/>
      </font>
      <fill>
        <patternFill patternType="solid">
          <bgColor theme="0"/>
        </patternFill>
      </fill>
      <alignment horizontal="right" readingOrder="0"/>
      <border outline="0">
        <left style="thin">
          <color indexed="64"/>
        </left>
        <right style="thin">
          <color indexed="64"/>
        </right>
        <top style="thin">
          <color indexed="64"/>
        </top>
        <bottom style="thin">
          <color indexed="64"/>
        </bottom>
      </border>
    </ndxf>
  </rcc>
  <rcc rId="43715" sId="14" odxf="1" dxf="1">
    <nc r="C7" t="inlineStr">
      <is>
        <r>
          <t xml:space="preserve">SEGUROS BANRESERVAS. </t>
        </r>
        <r>
          <rPr>
            <sz val="9"/>
            <color indexed="64"/>
            <rFont val="Arial"/>
            <family val="2"/>
          </rPr>
          <t>Pago 30% de la factura No.6288152 d/f  15/02/17 como aporte del CONIAF a la póliza de seguro 2-2-501-0173502 para la renovación al vehículo marca Hyundai modelo Tucson, año 2013, placa No. G295844, chasis KMHJT81BBDU690480, durante el periodo del 15/04/17 al 15/04/18, propiedad de Carmen Isabel Mestre Sánchez, Analista del Departamento Planificación y Desarrollo de nuestra institución</t>
        </r>
      </is>
    </nc>
    <odxf>
      <font>
        <b val="0"/>
        <sz val="11"/>
      </font>
      <fill>
        <patternFill patternType="none">
          <bgColor indexed="65"/>
        </patternFill>
      </fill>
      <alignment vertical="justify" wrapText="0" readingOrder="0"/>
      <border outline="0">
        <left/>
        <right/>
        <top/>
        <bottom/>
      </border>
    </odxf>
    <ndxf>
      <font>
        <b/>
        <sz val="9"/>
        <name val="Arial"/>
        <scheme val="none"/>
      </font>
      <fill>
        <patternFill patternType="solid">
          <bgColor rgb="FFFFFF00"/>
        </patternFill>
      </fill>
      <alignment vertical="top" wrapText="1" readingOrder="0"/>
      <border outline="0">
        <left style="thin">
          <color indexed="64"/>
        </left>
        <right style="thin">
          <color indexed="64"/>
        </right>
        <top style="thin">
          <color indexed="64"/>
        </top>
        <bottom style="thin">
          <color indexed="64"/>
        </bottom>
      </border>
    </ndxf>
  </rcc>
  <rfmt sheetId="14" sqref="D7" start="0" length="0">
    <dxf>
      <font>
        <sz val="9"/>
        <color indexed="64"/>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43716" sId="14" odxf="1" s="1" dxf="1" numFmtId="34">
    <nc r="E7">
      <v>9898.02</v>
    </nc>
    <odxf>
      <numFmt numFmtId="0" formatCode="General"/>
      <border diagonalUp="0" diagonalDown="0" outline="0">
        <left/>
        <right/>
        <top/>
        <bottom/>
      </border>
    </odxf>
    <ndxf>
      <font>
        <b/>
        <sz val="9"/>
        <color theme="1"/>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3717" sId="14" odxf="1" s="1" dxf="1">
    <nc r="F7">
      <f>F6+D7-E7</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718" sId="14" odxf="1" dxf="1" numFmtId="19">
    <nc r="A8">
      <v>42795</v>
    </nc>
    <odxf>
      <font>
        <sz val="11"/>
      </font>
      <numFmt numFmtId="0" formatCode="General"/>
      <border outline="0">
        <left/>
        <right/>
        <top/>
        <bottom/>
      </border>
    </odxf>
    <ndxf>
      <font>
        <sz val="9"/>
        <name val="Arial"/>
        <scheme val="none"/>
      </font>
      <numFmt numFmtId="19" formatCode="m/d/yyyy"/>
      <border outline="0">
        <left style="thin">
          <color indexed="64"/>
        </left>
        <right style="thin">
          <color indexed="64"/>
        </right>
        <top style="thin">
          <color indexed="64"/>
        </top>
        <bottom style="thin">
          <color indexed="64"/>
        </bottom>
      </border>
    </ndxf>
  </rcc>
  <rcc rId="43719" sId="14" odxf="1" dxf="1">
    <nc r="B8">
      <v>14632</v>
    </nc>
    <odxf>
      <font>
        <b val="0"/>
        <sz val="11"/>
      </font>
      <fill>
        <patternFill patternType="none">
          <bgColor indexed="65"/>
        </patternFill>
      </fill>
      <alignment horizontal="center" readingOrder="0"/>
      <border outline="0">
        <left/>
        <right/>
        <top/>
        <bottom/>
      </border>
    </odxf>
    <ndxf>
      <font>
        <b/>
        <sz val="9"/>
        <name val="Arial"/>
        <scheme val="none"/>
      </font>
      <fill>
        <patternFill patternType="solid">
          <bgColor theme="0"/>
        </patternFill>
      </fill>
      <alignment horizontal="right" readingOrder="0"/>
      <border outline="0">
        <left style="thin">
          <color indexed="64"/>
        </left>
        <right style="thin">
          <color indexed="64"/>
        </right>
        <top style="thin">
          <color indexed="64"/>
        </top>
        <bottom style="thin">
          <color indexed="64"/>
        </bottom>
      </border>
    </ndxf>
  </rcc>
  <rcc rId="43720" sId="14" odxf="1" dxf="1">
    <nc r="C8" t="inlineStr">
      <is>
        <r>
          <t xml:space="preserve">JUAN MODESTO CHAVEZ VARGAS, Director Ejecutivo, </t>
        </r>
        <r>
          <rPr>
            <sz val="9"/>
            <color indexed="64"/>
            <rFont val="Arial"/>
            <family val="2"/>
          </rPr>
          <t xml:space="preserve"> Pago por reembolso debido que cuando fueron a retirar el vehículo Nissan Frontier, año 2017 de nuetra institución a Santo Domingo Motors Company, S.A., el viernes 24/02/2017 en la tardes, el cheque #14629 d/f 24/02/17 tenia un error y no fue recibido por la compañía, según recibo de pago #1400010961 d/f 24/02/17</t>
        </r>
      </is>
    </nc>
    <odxf>
      <font>
        <b val="0"/>
        <sz val="11"/>
      </font>
      <alignment vertical="justify" wrapText="0" readingOrder="0"/>
      <border outline="0">
        <left/>
        <right/>
        <top/>
        <bottom/>
      </border>
    </odxf>
    <ndxf>
      <font>
        <b/>
        <sz val="9"/>
        <name val="Arial"/>
        <scheme val="none"/>
      </font>
      <alignment vertical="top" wrapText="1" readingOrder="0"/>
      <border outline="0">
        <left style="thin">
          <color indexed="64"/>
        </left>
        <right style="thin">
          <color indexed="64"/>
        </right>
        <top style="thin">
          <color indexed="64"/>
        </top>
        <bottom style="thin">
          <color indexed="64"/>
        </bottom>
      </border>
    </ndxf>
  </rcc>
  <rfmt sheetId="14" sqref="D8" start="0" length="0">
    <dxf>
      <font>
        <sz val="9"/>
        <color indexed="64"/>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43721" sId="14" odxf="1" s="1" dxf="1" numFmtId="34">
    <nc r="E8">
      <v>3285.65</v>
    </nc>
    <odxf>
      <numFmt numFmtId="0" formatCode="General"/>
      <border diagonalUp="0" diagonalDown="0" outline="0">
        <left/>
        <right/>
        <top/>
        <bottom/>
      </border>
    </odxf>
    <ndxf>
      <font>
        <b/>
        <sz val="9"/>
        <color theme="1"/>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3722" sId="14" odxf="1" s="1" dxf="1">
    <nc r="F8">
      <f>F7+D8-E8</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723" sId="14" odxf="1" dxf="1" numFmtId="19">
    <nc r="A9">
      <v>42796</v>
    </nc>
    <odxf>
      <font>
        <sz val="11"/>
      </font>
      <numFmt numFmtId="0" formatCode="General"/>
      <fill>
        <patternFill patternType="none">
          <bgColor indexed="65"/>
        </patternFill>
      </fill>
      <border outline="0">
        <left/>
        <right/>
        <top/>
        <bottom/>
      </border>
    </odxf>
    <ndxf>
      <font>
        <sz val="9"/>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43724" sId="14" odxf="1" dxf="1">
    <nc r="B9">
      <v>14633</v>
    </nc>
    <odxf>
      <font>
        <b val="0"/>
        <sz val="11"/>
      </font>
      <fill>
        <patternFill patternType="none">
          <bgColor indexed="65"/>
        </patternFill>
      </fill>
      <alignment horizontal="center" readingOrder="0"/>
      <border outline="0">
        <left/>
        <right/>
        <top/>
        <bottom/>
      </border>
    </odxf>
    <ndxf>
      <font>
        <b/>
        <sz val="9"/>
        <name val="Arial"/>
        <scheme val="none"/>
      </font>
      <fill>
        <patternFill patternType="solid">
          <bgColor theme="0"/>
        </patternFill>
      </fill>
      <alignment horizontal="right" readingOrder="0"/>
      <border outline="0">
        <left style="thin">
          <color indexed="64"/>
        </left>
        <right style="thin">
          <color indexed="64"/>
        </right>
        <top style="thin">
          <color indexed="64"/>
        </top>
        <bottom style="thin">
          <color indexed="64"/>
        </bottom>
      </border>
    </ndxf>
  </rcc>
  <rcc rId="43725" sId="14" odxf="1" dxf="1">
    <nc r="C9" t="inlineStr">
      <is>
        <r>
          <t>ERIDANIA DEL VILLAR DE LOS SANTOS.</t>
        </r>
        <r>
          <rPr>
            <sz val="9"/>
            <color indexed="64"/>
            <rFont val="Arial"/>
            <family val="2"/>
          </rPr>
          <t xml:space="preserve"> </t>
        </r>
        <r>
          <rPr>
            <b/>
            <sz val="9"/>
            <color indexed="64"/>
            <rFont val="Arial"/>
            <family val="2"/>
          </rPr>
          <t>Cédula de Identidad Electoral No.052-0013813-8,</t>
        </r>
        <r>
          <rPr>
            <sz val="9"/>
            <color indexed="64"/>
            <rFont val="Arial"/>
            <family val="2"/>
          </rPr>
          <t xml:space="preserve"> Pago por concepto de aporte para ayuda, correspondiente marzo/17, s/documentación anexa. </t>
        </r>
      </is>
    </nc>
    <odxf>
      <font>
        <b val="0"/>
        <sz val="11"/>
      </font>
      <alignment horizontal="general" vertical="justify" readingOrder="0"/>
      <border outline="0">
        <left/>
        <right/>
        <top/>
        <bottom/>
      </border>
    </odxf>
    <ndxf>
      <font>
        <b/>
        <sz val="9"/>
        <name val="Arial"/>
        <scheme val="none"/>
      </font>
      <alignment horizontal="justify" vertical="top" readingOrder="0"/>
      <border outline="0">
        <left style="thin">
          <color indexed="64"/>
        </left>
        <right style="thin">
          <color indexed="64"/>
        </right>
        <top style="thin">
          <color indexed="64"/>
        </top>
        <bottom style="thin">
          <color indexed="64"/>
        </bottom>
      </border>
    </ndxf>
  </rcc>
  <rfmt sheetId="14" sqref="D9" start="0" length="0">
    <dxf>
      <font>
        <sz val="9"/>
        <color indexed="64"/>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43726" sId="14" odxf="1" s="1" dxf="1" numFmtId="34">
    <nc r="E9">
      <v>5000</v>
    </nc>
    <odxf>
      <numFmt numFmtId="0" formatCode="General"/>
      <border diagonalUp="0" diagonalDown="0" outline="0">
        <left/>
        <right/>
        <top/>
        <bottom/>
      </border>
    </odxf>
    <ndxf>
      <font>
        <b/>
        <sz val="9"/>
        <color auto="1"/>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3727" sId="14" odxf="1" s="1" dxf="1">
    <nc r="F9">
      <f>F8+D9-E9</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728" sId="14" odxf="1" dxf="1" numFmtId="19">
    <nc r="A10">
      <v>42796</v>
    </nc>
    <odxf>
      <font>
        <sz val="11"/>
      </font>
      <numFmt numFmtId="0" formatCode="General"/>
      <fill>
        <patternFill patternType="none">
          <bgColor indexed="65"/>
        </patternFill>
      </fill>
      <border outline="0">
        <left/>
        <right/>
        <top/>
        <bottom/>
      </border>
    </odxf>
    <ndxf>
      <font>
        <sz val="9"/>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43729" sId="14" odxf="1" dxf="1">
    <nc r="B10" t="inlineStr">
      <is>
        <t>TRANSF. 0009</t>
      </is>
    </nc>
    <odxf>
      <font>
        <b val="0"/>
        <sz val="11"/>
      </font>
      <fill>
        <patternFill patternType="none">
          <bgColor indexed="65"/>
        </patternFill>
      </fill>
      <alignment horizontal="center" wrapText="0" readingOrder="0"/>
      <border outline="0">
        <left/>
        <right/>
        <top/>
        <bottom/>
      </border>
    </odxf>
    <ndxf>
      <font>
        <b/>
        <sz val="9"/>
        <name val="Arial"/>
        <scheme val="none"/>
      </font>
      <fill>
        <patternFill patternType="solid">
          <bgColor theme="0"/>
        </patternFill>
      </fill>
      <alignment horizontal="right" wrapText="1" readingOrder="0"/>
      <border outline="0">
        <left style="thin">
          <color indexed="64"/>
        </left>
        <right style="thin">
          <color indexed="64"/>
        </right>
        <top style="thin">
          <color indexed="64"/>
        </top>
        <bottom style="thin">
          <color indexed="64"/>
        </bottom>
      </border>
    </ndxf>
  </rcc>
  <rcc rId="43730" sId="14" odxf="1" dxf="1">
    <nc r="C10" t="inlineStr">
      <is>
        <r>
          <t xml:space="preserve">RD$59,037.50 (U$1,250.00 a una tasa de RD 47.23) a nombre de </t>
        </r>
        <r>
          <rPr>
            <b/>
            <sz val="9"/>
            <color rgb="FFFF0000"/>
            <rFont val="Arial"/>
            <family val="2"/>
          </rPr>
          <t>FELIPE ELMY ERNESTO PEGUERO PÉREZ</t>
        </r>
        <r>
          <rPr>
            <b/>
            <sz val="9"/>
            <color indexed="64"/>
            <rFont val="Arial"/>
            <family val="2"/>
          </rPr>
          <t xml:space="preserve">, como 32vo. desembolso para cubrir manutencion en la realización de estudios de Doctorado en Economía Agrícola, en la Universidad de Luisiana, Estados Unidos, según contrato 045-14 </t>
        </r>
      </is>
    </nc>
    <odxf>
      <font>
        <b val="0"/>
        <sz val="11"/>
      </font>
      <alignment vertical="justify" wrapText="0" readingOrder="0"/>
    </odxf>
    <ndxf>
      <font>
        <b/>
        <sz val="9"/>
        <name val="Arial"/>
        <scheme val="none"/>
      </font>
      <alignment vertical="top" wrapText="1" readingOrder="0"/>
    </ndxf>
  </rcc>
  <rfmt sheetId="14" sqref="D10" start="0" length="0">
    <dxf>
      <font>
        <sz val="9"/>
        <color indexed="64"/>
        <name val="Arial"/>
        <scheme val="none"/>
      </font>
      <numFmt numFmtId="166" formatCode="_-* #,##0.00\ _p_t_a_-;\-* #,##0.00\ _p_t_a_-;_-* &quot;-&quot;??\ _p_t_a_-;_-@_-"/>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cc rId="43731" sId="14" odxf="1" s="1" dxf="1" numFmtId="34">
    <nc r="E10">
      <v>59037.5</v>
    </nc>
    <odxf>
      <numFmt numFmtId="0" formatCode="General"/>
      <border diagonalUp="0" diagonalDown="0" outline="0">
        <left/>
        <right/>
        <top/>
        <bottom/>
      </border>
    </odxf>
    <ndxf>
      <font>
        <b/>
        <sz val="9"/>
        <color theme="1"/>
        <name val="Arial"/>
        <scheme val="none"/>
      </font>
      <numFmt numFmtId="166" formatCode="_-* #,##0.00\ _p_t_a_-;\-* #,##0.00\ _p_t_a_-;_-* &quot;-&quot;??\ _p_t_a_-;_-@_-"/>
      <fill>
        <patternFill patternType="solid">
          <bgColor theme="0"/>
        </patternFill>
      </fill>
      <alignment horizontal="center" wrapText="1" readingOrder="0"/>
      <border outline="0">
        <left style="thin">
          <color indexed="64"/>
        </left>
        <right style="thin">
          <color indexed="64"/>
        </right>
        <top style="thin">
          <color indexed="64"/>
        </top>
        <bottom style="thin">
          <color indexed="64"/>
        </bottom>
      </border>
    </ndxf>
  </rcc>
  <rcc rId="43732" sId="14" odxf="1" s="1" dxf="1">
    <nc r="F10">
      <f>F9+D10-E10</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733" sId="14" odxf="1" dxf="1" numFmtId="19">
    <nc r="A11">
      <v>42796</v>
    </nc>
    <odxf>
      <font>
        <sz val="11"/>
      </font>
      <numFmt numFmtId="0" formatCode="General"/>
      <fill>
        <patternFill patternType="none">
          <bgColor indexed="65"/>
        </patternFill>
      </fill>
      <alignment vertical="justify" readingOrder="0"/>
      <border outline="0">
        <left/>
        <right/>
        <top/>
        <bottom/>
      </border>
    </odxf>
    <ndxf>
      <font>
        <sz val="9"/>
        <name val="Arial"/>
        <scheme val="none"/>
      </font>
      <numFmt numFmtId="19" formatCode="m/d/yyyy"/>
      <fill>
        <patternFill patternType="solid">
          <bgColor theme="0"/>
        </patternFill>
      </fill>
      <alignment vertical="bottom" readingOrder="0"/>
      <border outline="0">
        <left style="thin">
          <color indexed="64"/>
        </left>
        <right style="thin">
          <color indexed="64"/>
        </right>
        <top style="thin">
          <color indexed="64"/>
        </top>
        <bottom style="thin">
          <color indexed="64"/>
        </bottom>
      </border>
    </ndxf>
  </rcc>
  <rcc rId="43734" sId="14" odxf="1" dxf="1">
    <nc r="B11" t="inlineStr">
      <is>
        <t>TRANSF. 0010</t>
      </is>
    </nc>
    <odxf>
      <font>
        <b val="0"/>
        <sz val="11"/>
      </font>
      <fill>
        <patternFill patternType="none">
          <bgColor indexed="65"/>
        </patternFill>
      </fill>
      <alignment horizontal="center" wrapText="0" readingOrder="0"/>
      <border outline="0">
        <left/>
        <right/>
        <top/>
        <bottom/>
      </border>
    </odxf>
    <ndxf>
      <font>
        <b/>
        <sz val="9"/>
        <name val="Arial"/>
        <scheme val="none"/>
      </font>
      <fill>
        <patternFill patternType="solid">
          <bgColor theme="0"/>
        </patternFill>
      </fill>
      <alignment horizontal="right" wrapText="1" readingOrder="0"/>
      <border outline="0">
        <left style="thin">
          <color indexed="64"/>
        </left>
        <right style="thin">
          <color indexed="64"/>
        </right>
        <top style="thin">
          <color indexed="64"/>
        </top>
        <bottom style="thin">
          <color indexed="64"/>
        </bottom>
      </border>
    </ndxf>
  </rcc>
  <rcc rId="43735" sId="14" odxf="1" dxf="1">
    <nc r="C11" t="inlineStr">
      <is>
        <r>
          <t>RD$51,953.00  (US$1,100.00 a una tasa de RD$47.23) a nombre de</t>
        </r>
        <r>
          <rPr>
            <b/>
            <sz val="9"/>
            <color rgb="FFFF0000"/>
            <rFont val="Arial"/>
            <family val="2"/>
          </rPr>
          <t xml:space="preserve"> JOSE MIGUEL GARCIA PEÑA</t>
        </r>
        <r>
          <rPr>
            <b/>
            <sz val="9"/>
            <color indexed="64"/>
            <rFont val="Arial"/>
            <family val="2"/>
          </rPr>
          <t>, 33vo. desembolso para cubrir manutención, como aporte de CONIAF en estadía estudios de Doctorado en “Biología” en la Universidad de Puerto Rico, Río Piedra, según contrato 035-2014</t>
        </r>
      </is>
    </nc>
    <odxf>
      <font>
        <b val="0"/>
        <sz val="11"/>
      </font>
      <alignment vertical="justify" wrapText="0" readingOrder="0"/>
      <border outline="0">
        <left/>
        <right/>
        <top/>
        <bottom/>
      </border>
    </odxf>
    <ndxf>
      <font>
        <b/>
        <sz val="9"/>
        <name val="Arial"/>
        <scheme val="none"/>
      </font>
      <alignment vertical="top" wrapText="1" readingOrder="0"/>
      <border outline="0">
        <left style="thin">
          <color indexed="64"/>
        </left>
        <right style="thin">
          <color indexed="64"/>
        </right>
        <top style="thin">
          <color indexed="64"/>
        </top>
        <bottom style="thin">
          <color indexed="64"/>
        </bottom>
      </border>
    </ndxf>
  </rcc>
  <rfmt sheetId="14" sqref="D11" start="0" length="0">
    <dxf>
      <font>
        <sz val="9"/>
        <color indexed="64"/>
        <name val="Arial"/>
        <scheme val="none"/>
      </font>
      <numFmt numFmtId="166" formatCode="_-* #,##0.00\ _p_t_a_-;\-* #,##0.00\ _p_t_a_-;_-* &quot;-&quot;??\ _p_t_a_-;_-@_-"/>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cc rId="43736" sId="14" odxf="1" s="1" dxf="1" numFmtId="34">
    <nc r="E11">
      <v>51953</v>
    </nc>
    <odxf>
      <numFmt numFmtId="0" formatCode="General"/>
      <border diagonalUp="0" diagonalDown="0" outline="0">
        <left/>
        <right/>
        <top/>
        <bottom/>
      </border>
    </odxf>
    <ndxf>
      <font>
        <b/>
        <sz val="9"/>
        <color theme="1"/>
        <name val="Arial"/>
        <scheme val="none"/>
      </font>
      <numFmt numFmtId="166" formatCode="_-* #,##0.00\ _p_t_a_-;\-* #,##0.00\ _p_t_a_-;_-* &quot;-&quot;??\ _p_t_a_-;_-@_-"/>
      <fill>
        <patternFill patternType="solid">
          <bgColor theme="0"/>
        </patternFill>
      </fill>
      <alignment horizontal="center" wrapText="1" readingOrder="0"/>
      <border outline="0">
        <left style="thin">
          <color indexed="64"/>
        </left>
        <right style="thin">
          <color indexed="64"/>
        </right>
        <top style="thin">
          <color indexed="64"/>
        </top>
        <bottom style="thin">
          <color indexed="64"/>
        </bottom>
      </border>
    </ndxf>
  </rcc>
  <rcc rId="43737" sId="14" odxf="1" s="1" dxf="1">
    <nc r="F11">
      <f>F10+D11-E11</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738" sId="14" odxf="1" dxf="1" numFmtId="19">
    <nc r="A12">
      <v>42796</v>
    </nc>
    <odxf>
      <font>
        <sz val="12"/>
        <color indexed="64"/>
        <name val="Verdana"/>
        <scheme val="none"/>
      </font>
      <numFmt numFmtId="0" formatCode="General"/>
      <fill>
        <patternFill patternType="none">
          <bgColor indexed="65"/>
        </patternFill>
      </fill>
      <border outline="0">
        <left/>
        <right/>
        <top/>
        <bottom/>
      </border>
    </odxf>
    <n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43739" sId="14" odxf="1" dxf="1">
    <nc r="B12" t="inlineStr">
      <is>
        <t>TRANSF. 0011</t>
      </is>
    </nc>
    <odxf>
      <font>
        <b val="0"/>
        <sz val="12"/>
        <color indexed="64"/>
        <name val="Verdana"/>
        <scheme val="none"/>
      </font>
      <fill>
        <patternFill patternType="none">
          <bgColor indexed="65"/>
        </patternFill>
      </fill>
      <alignment horizontal="center" wrapText="0" readingOrder="0"/>
      <border outline="0">
        <left/>
        <right/>
        <top/>
        <bottom/>
      </border>
    </odxf>
    <ndxf>
      <font>
        <b/>
        <sz val="9"/>
        <color indexed="64"/>
        <name val="Arial"/>
        <scheme val="none"/>
      </font>
      <fill>
        <patternFill patternType="solid">
          <bgColor theme="0"/>
        </patternFill>
      </fill>
      <alignment horizontal="right" wrapText="1" readingOrder="0"/>
      <border outline="0">
        <left style="thin">
          <color indexed="64"/>
        </left>
        <right style="thin">
          <color indexed="64"/>
        </right>
        <top style="thin">
          <color indexed="64"/>
        </top>
        <bottom style="thin">
          <color indexed="64"/>
        </bottom>
      </border>
    </ndxf>
  </rcc>
  <rcc rId="43740" sId="14" odxf="1" dxf="1">
    <nc r="C12" t="inlineStr">
      <is>
        <r>
          <t xml:space="preserve">RD$61,399.00 (U$1,300.00 a una tasa de RD$47.23) a  favor de </t>
        </r>
        <r>
          <rPr>
            <b/>
            <sz val="9"/>
            <color rgb="FFFF0000"/>
            <rFont val="Arial"/>
            <family val="2"/>
          </rPr>
          <t>PAULA VIRGINIA PEREZ PEREZ.</t>
        </r>
        <r>
          <rPr>
            <b/>
            <sz val="9"/>
            <color indexed="64"/>
            <rFont val="Arial"/>
            <family val="2"/>
          </rPr>
          <t xml:space="preserve"> 34vo. desembolso como aporte del CONIAF para cubrir manutencion en estudios en el Programa de Doctorado en Empaque, Universidad de Michigan State, EE.UU, s/contrato 029-2014</t>
        </r>
      </is>
    </nc>
    <odxf>
      <font>
        <b val="0"/>
        <sz val="12"/>
        <color indexed="64"/>
        <name val="Verdana"/>
        <scheme val="none"/>
      </font>
      <alignment vertical="bottom" wrapText="0" readingOrder="0"/>
    </odxf>
    <ndxf>
      <font>
        <b/>
        <sz val="9"/>
        <color indexed="64"/>
        <name val="Arial"/>
        <scheme val="none"/>
      </font>
      <alignment vertical="top" wrapText="1" readingOrder="0"/>
    </ndxf>
  </rcc>
  <rfmt sheetId="14" sqref="D12" start="0" length="0">
    <dxf>
      <font>
        <sz val="9"/>
        <color indexed="64"/>
        <name val="Arial"/>
        <scheme val="none"/>
      </font>
      <numFmt numFmtId="166" formatCode="_-* #,##0.00\ _p_t_a_-;\-* #,##0.00\ _p_t_a_-;_-* &quot;-&quot;??\ _p_t_a_-;_-@_-"/>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cc rId="43741" sId="14" odxf="1" s="1" dxf="1" numFmtId="34">
    <nc r="E12">
      <v>61399</v>
    </nc>
    <odxf>
      <numFmt numFmtId="0" formatCode="General"/>
      <border diagonalUp="0" diagonalDown="0" outline="0">
        <left/>
        <right/>
        <top/>
        <bottom/>
      </border>
    </odxf>
    <ndxf>
      <font>
        <b/>
        <sz val="9"/>
        <color theme="1"/>
        <name val="Arial"/>
        <scheme val="none"/>
      </font>
      <numFmt numFmtId="166" formatCode="_-* #,##0.00\ _p_t_a_-;\-* #,##0.00\ _p_t_a_-;_-* &quot;-&quot;??\ _p_t_a_-;_-@_-"/>
      <fill>
        <patternFill patternType="solid">
          <bgColor theme="0"/>
        </patternFill>
      </fill>
      <alignment horizontal="center" wrapText="1" readingOrder="0"/>
      <border outline="0">
        <left style="thin">
          <color indexed="64"/>
        </left>
        <right style="thin">
          <color indexed="64"/>
        </right>
        <top style="thin">
          <color indexed="64"/>
        </top>
        <bottom style="thin">
          <color indexed="64"/>
        </bottom>
      </border>
    </ndxf>
  </rcc>
  <rcc rId="43742" sId="14" odxf="1" s="1" dxf="1">
    <nc r="F12">
      <f>F11+D12-E12</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743" sId="14" odxf="1" dxf="1" numFmtId="19">
    <nc r="A13">
      <v>42796</v>
    </nc>
    <odxf>
      <font>
        <sz val="12"/>
        <color indexed="64"/>
        <name val="Verdana"/>
        <scheme val="none"/>
      </font>
      <numFmt numFmtId="0" formatCode="General"/>
      <fill>
        <patternFill patternType="none">
          <bgColor indexed="65"/>
        </patternFill>
      </fill>
      <border outline="0">
        <left/>
        <right/>
        <top/>
        <bottom/>
      </border>
    </odxf>
    <n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43744" sId="14" odxf="1" dxf="1">
    <nc r="B13" t="inlineStr">
      <is>
        <t>TRANSF. 0012</t>
      </is>
    </nc>
    <odxf>
      <font>
        <b val="0"/>
        <sz val="12"/>
        <color indexed="64"/>
        <name val="Verdana"/>
        <scheme val="none"/>
      </font>
      <fill>
        <patternFill patternType="none">
          <bgColor indexed="65"/>
        </patternFill>
      </fill>
      <alignment horizontal="center" wrapText="0" readingOrder="0"/>
      <border outline="0">
        <left/>
        <right/>
        <top/>
        <bottom/>
      </border>
    </odxf>
    <ndxf>
      <font>
        <b/>
        <sz val="9"/>
        <color indexed="64"/>
        <name val="Arial"/>
        <scheme val="none"/>
      </font>
      <fill>
        <patternFill patternType="solid">
          <bgColor theme="0"/>
        </patternFill>
      </fill>
      <alignment horizontal="right" wrapText="1" readingOrder="0"/>
      <border outline="0">
        <left style="thin">
          <color indexed="64"/>
        </left>
        <right style="thin">
          <color indexed="64"/>
        </right>
        <top style="thin">
          <color indexed="64"/>
        </top>
        <bottom style="thin">
          <color indexed="64"/>
        </bottom>
      </border>
    </ndxf>
  </rcc>
  <rcc rId="43745" sId="14" odxf="1" dxf="1">
    <nc r="C13" t="inlineStr">
      <is>
        <r>
          <t xml:space="preserve">RD$18,892.00 (US$400.00 a una tasa de RD$47.23) a nombre de </t>
        </r>
        <r>
          <rPr>
            <b/>
            <sz val="9"/>
            <color rgb="FFFF0000"/>
            <rFont val="Arial"/>
            <family val="2"/>
          </rPr>
          <t>JENNY ROSA ELVIRA RODRIGUEZ JIMENEZ</t>
        </r>
        <r>
          <rPr>
            <b/>
            <sz val="9"/>
            <color indexed="64"/>
            <rFont val="Arial"/>
            <family val="2"/>
          </rPr>
          <t>. 33vo. desembolso para cubrir manutención como aporte de CONIAF por estadia en estudios de Doctorado en “Ciencias con Acentuación en Alimentos” en la Universidad Autónoma de Nuevo León, México, según contrato 031-2014</t>
        </r>
      </is>
    </nc>
    <odxf>
      <font>
        <b val="0"/>
        <sz val="12"/>
        <color indexed="64"/>
        <name val="Verdana"/>
        <scheme val="none"/>
      </font>
      <alignment vertical="bottom" wrapText="0" readingOrder="0"/>
      <border outline="0">
        <left/>
        <right/>
        <top/>
        <bottom/>
      </border>
    </odxf>
    <ndxf>
      <font>
        <b/>
        <sz val="9"/>
        <color indexed="64"/>
        <name val="Arial"/>
        <scheme val="none"/>
      </font>
      <alignment vertical="top" wrapText="1" readingOrder="0"/>
      <border outline="0">
        <left style="thin">
          <color indexed="64"/>
        </left>
        <right style="thin">
          <color indexed="64"/>
        </right>
        <top style="thin">
          <color indexed="64"/>
        </top>
        <bottom style="thin">
          <color indexed="64"/>
        </bottom>
      </border>
    </ndxf>
  </rcc>
  <rfmt sheetId="14" sqref="D13" start="0" length="0">
    <dxf>
      <font>
        <sz val="9"/>
        <color indexed="64"/>
        <name val="Arial"/>
        <scheme val="none"/>
      </font>
      <numFmt numFmtId="166" formatCode="_-* #,##0.00\ _p_t_a_-;\-* #,##0.00\ _p_t_a_-;_-* &quot;-&quot;??\ _p_t_a_-;_-@_-"/>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cc rId="43746" sId="14" odxf="1" s="1" dxf="1" numFmtId="34">
    <nc r="E13">
      <v>18892</v>
    </nc>
    <odxf>
      <numFmt numFmtId="0" formatCode="General"/>
      <border diagonalUp="0" diagonalDown="0" outline="0">
        <left/>
        <right/>
        <top/>
        <bottom/>
      </border>
    </odxf>
    <ndxf>
      <font>
        <b/>
        <sz val="9"/>
        <color theme="1"/>
        <name val="Arial"/>
        <scheme val="none"/>
      </font>
      <numFmt numFmtId="166" formatCode="_-* #,##0.00\ _p_t_a_-;\-* #,##0.00\ _p_t_a_-;_-* &quot;-&quot;??\ _p_t_a_-;_-@_-"/>
      <fill>
        <patternFill patternType="solid">
          <bgColor theme="0"/>
        </patternFill>
      </fill>
      <alignment horizontal="center" wrapText="1" readingOrder="0"/>
      <border outline="0">
        <left style="thin">
          <color indexed="64"/>
        </left>
        <right style="thin">
          <color indexed="64"/>
        </right>
        <top style="thin">
          <color indexed="64"/>
        </top>
        <bottom style="thin">
          <color indexed="64"/>
        </bottom>
      </border>
    </ndxf>
  </rcc>
  <rcc rId="43747" sId="14" odxf="1" s="1" dxf="1">
    <nc r="F13">
      <f>F12+D13-E13</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748" sId="14" odxf="1" dxf="1" numFmtId="19">
    <nc r="A14">
      <v>42797</v>
    </nc>
    <odxf>
      <font>
        <sz val="12"/>
        <color indexed="64"/>
        <name val="Verdana"/>
        <scheme val="none"/>
      </font>
      <numFmt numFmtId="0" formatCode="General"/>
      <fill>
        <patternFill patternType="none">
          <bgColor indexed="65"/>
        </patternFill>
      </fill>
      <alignment vertical="bottom" wrapText="0" readingOrder="0"/>
      <border outline="0">
        <left/>
        <right/>
        <top/>
        <bottom/>
      </border>
    </odxf>
    <n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cc rId="43749" sId="14" odxf="1" dxf="1">
    <nc r="B14" t="inlineStr">
      <is>
        <t>TRANSF. 0013</t>
      </is>
    </nc>
    <odxf>
      <font>
        <b val="0"/>
        <sz val="12"/>
        <color indexed="64"/>
        <name val="Verdana"/>
        <scheme val="none"/>
      </font>
      <fill>
        <patternFill patternType="none">
          <bgColor indexed="65"/>
        </patternFill>
      </fill>
      <alignment horizontal="center" wrapText="0" readingOrder="0"/>
      <border outline="0">
        <left/>
        <right/>
        <top/>
        <bottom/>
      </border>
    </odxf>
    <ndxf>
      <font>
        <b/>
        <sz val="9"/>
        <color indexed="64"/>
        <name val="Arial"/>
        <scheme val="none"/>
      </font>
      <fill>
        <patternFill patternType="solid">
          <bgColor theme="0"/>
        </patternFill>
      </fill>
      <alignment horizontal="right" wrapText="1" readingOrder="0"/>
      <border outline="0">
        <left style="thin">
          <color indexed="64"/>
        </left>
        <right style="thin">
          <color indexed="64"/>
        </right>
        <top style="thin">
          <color indexed="64"/>
        </top>
        <bottom style="thin">
          <color indexed="64"/>
        </bottom>
      </border>
    </ndxf>
  </rcc>
  <rcc rId="43750" sId="14" odxf="1" dxf="1">
    <nc r="C14" t="inlineStr">
      <is>
        <r>
          <t xml:space="preserve">RD$67,312.50 (€1,000.00 a una tasa de RD$53.85) a nombre de </t>
        </r>
        <r>
          <rPr>
            <b/>
            <sz val="9"/>
            <color rgb="FFFF0000"/>
            <rFont val="Arial"/>
            <family val="2"/>
          </rPr>
          <t>JANIELLE GARCIA BAEZ.</t>
        </r>
        <r>
          <rPr>
            <b/>
            <sz val="9"/>
            <color indexed="64"/>
            <rFont val="Arial"/>
            <family val="2"/>
          </rPr>
          <t xml:space="preserve"> 24vo. y último desembolso como aporte del CONIAF para cubrir pasaje de regreso al país, la cual cursó estudios de Maestría en “Ciencias Mención Genética” en la Universidad de Austral de Chile, según contrato No.042-2014 </t>
        </r>
      </is>
    </nc>
    <odxf>
      <font>
        <b val="0"/>
        <sz val="12"/>
        <color indexed="64"/>
        <name val="Verdana"/>
        <scheme val="none"/>
      </font>
      <alignment vertical="bottom" wrapText="0" readingOrder="0"/>
    </odxf>
    <ndxf>
      <font>
        <b/>
        <sz val="9"/>
        <color indexed="64"/>
        <name val="Arial"/>
        <scheme val="none"/>
      </font>
      <alignment vertical="top" wrapText="1" readingOrder="0"/>
    </ndxf>
  </rcc>
  <rfmt sheetId="14" sqref="D14" start="0" length="0">
    <dxf>
      <font>
        <b/>
        <sz val="9"/>
        <color indexed="64"/>
        <name val="Arial"/>
        <scheme val="none"/>
      </font>
      <numFmt numFmtId="166" formatCode="_-* #,##0.00\ _p_t_a_-;\-* #,##0.00\ _p_t_a_-;_-* &quot;-&quot;??\ _p_t_a_-;_-@_-"/>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cc rId="43751" sId="14" odxf="1" s="1" dxf="1" numFmtId="34">
    <nc r="E14">
      <v>67312.5</v>
    </nc>
    <odxf>
      <numFmt numFmtId="0" formatCode="General"/>
      <border diagonalUp="0" diagonalDown="0" outline="0">
        <left/>
        <right/>
        <top/>
        <bottom/>
      </border>
    </odxf>
    <ndxf>
      <font>
        <b/>
        <sz val="9"/>
        <color theme="1"/>
        <name val="Arial"/>
        <scheme val="none"/>
      </font>
      <numFmt numFmtId="166" formatCode="_-* #,##0.00\ _p_t_a_-;\-* #,##0.00\ _p_t_a_-;_-* &quot;-&quot;??\ _p_t_a_-;_-@_-"/>
      <fill>
        <patternFill patternType="solid">
          <bgColor theme="0"/>
        </patternFill>
      </fill>
      <alignment horizontal="center" wrapText="1" readingOrder="0"/>
      <border outline="0">
        <left style="thin">
          <color indexed="64"/>
        </left>
        <right style="thin">
          <color indexed="64"/>
        </right>
        <top style="thin">
          <color indexed="64"/>
        </top>
        <bottom style="thin">
          <color indexed="64"/>
        </bottom>
      </border>
    </ndxf>
  </rcc>
  <rcc rId="43752" sId="14" odxf="1" s="1" dxf="1">
    <nc r="F14">
      <f>F13+D14-E14</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753" sId="14" odxf="1" dxf="1" numFmtId="19">
    <nc r="A15">
      <v>42797</v>
    </nc>
    <odxf>
      <font>
        <sz val="12"/>
        <color indexed="64"/>
        <name val="Verdana"/>
        <scheme val="none"/>
      </font>
      <numFmt numFmtId="0" formatCode="General"/>
      <fill>
        <patternFill patternType="none">
          <bgColor indexed="65"/>
        </patternFill>
      </fill>
      <alignment vertical="bottom" wrapText="0" readingOrder="0"/>
      <border outline="0">
        <left/>
        <right/>
        <top/>
        <bottom/>
      </border>
    </odxf>
    <n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cc rId="43754" sId="14" odxf="1" dxf="1">
    <nc r="B15" t="inlineStr">
      <is>
        <t>14634</t>
      </is>
    </nc>
    <odxf>
      <font>
        <b val="0"/>
        <sz val="12"/>
        <color indexed="64"/>
        <name val="Verdana"/>
        <scheme val="none"/>
      </font>
      <numFmt numFmtId="0" formatCode="General"/>
      <fill>
        <patternFill patternType="none">
          <bgColor indexed="65"/>
        </patternFill>
      </fill>
      <alignment horizontal="center" wrapText="0" readingOrder="0"/>
      <border outline="0">
        <left/>
        <right/>
        <top/>
        <bottom/>
      </border>
    </odxf>
    <ndxf>
      <font>
        <b/>
        <sz val="9"/>
        <color theme="1"/>
        <name val="Arial"/>
        <scheme val="none"/>
      </font>
      <numFmt numFmtId="30" formatCode="@"/>
      <fill>
        <patternFill patternType="solid">
          <bgColor theme="0"/>
        </patternFill>
      </fill>
      <alignment horizontal="right" wrapText="1" readingOrder="0"/>
      <border outline="0">
        <left style="thin">
          <color indexed="64"/>
        </left>
        <right style="thin">
          <color indexed="64"/>
        </right>
        <top style="thin">
          <color indexed="64"/>
        </top>
        <bottom style="thin">
          <color indexed="64"/>
        </bottom>
      </border>
    </ndxf>
  </rcc>
  <rcc rId="43755" sId="14" odxf="1" dxf="1">
    <nc r="C15" t="inlineStr">
      <is>
        <r>
          <t xml:space="preserve">CARLOS MANUEL ANTONIO SANQUINTIN BERAS,  Asesor de la Dirección Ejecutiva de esta Institución, Cédula de Identidad No. 001-0095128-4,  </t>
        </r>
        <r>
          <rPr>
            <sz val="9"/>
            <color indexed="64"/>
            <rFont val="Arial"/>
            <family val="2"/>
          </rPr>
          <t>pago de sueldo correspondiente al mes de febrero 2017</t>
        </r>
      </is>
    </nc>
    <odxf>
      <font>
        <b val="0"/>
        <sz val="12"/>
        <color indexed="64"/>
        <name val="Verdana"/>
        <scheme val="none"/>
      </font>
      <fill>
        <patternFill patternType="none">
          <bgColor indexed="65"/>
        </patternFill>
      </fill>
      <alignment vertical="bottom" wrapText="0" readingOrder="0"/>
      <border outline="0">
        <left/>
        <right/>
        <top/>
        <bottom/>
      </border>
    </odxf>
    <ndxf>
      <font>
        <b/>
        <sz val="9"/>
        <color indexed="64"/>
        <name val="Arial"/>
        <scheme val="none"/>
      </font>
      <fill>
        <patternFill patternType="solid">
          <bgColor rgb="FFFFFF00"/>
        </patternFill>
      </fill>
      <alignment vertical="top" wrapText="1" readingOrder="0"/>
      <border outline="0">
        <left style="thin">
          <color indexed="64"/>
        </left>
        <right style="thin">
          <color indexed="64"/>
        </right>
        <top style="thin">
          <color indexed="64"/>
        </top>
        <bottom style="thin">
          <color indexed="64"/>
        </bottom>
      </border>
    </ndxf>
  </rcc>
  <rfmt sheetId="14" sqref="D15" start="0" length="0">
    <dxf>
      <font>
        <b/>
        <sz val="9"/>
        <color indexed="64"/>
        <name val="Arial"/>
        <scheme val="none"/>
      </font>
      <numFmt numFmtId="166" formatCode="_-* #,##0.00\ _p_t_a_-;\-* #,##0.00\ _p_t_a_-;_-* &quot;-&quot;??\ _p_t_a_-;_-@_-"/>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cc rId="43756" sId="14" odxf="1" s="1" dxf="1" numFmtId="34">
    <nc r="E15">
      <v>105855.42</v>
    </nc>
    <odxf>
      <numFmt numFmtId="0" formatCode="General"/>
      <border diagonalUp="0" diagonalDown="0" outline="0">
        <left/>
        <right/>
        <top/>
        <bottom/>
      </border>
    </odxf>
    <ndxf>
      <font>
        <sz val="9"/>
        <color theme="1"/>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757" sId="14" odxf="1" s="1" dxf="1">
    <nc r="F15">
      <f>F14+D15-E15</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758" sId="14" odxf="1" dxf="1" numFmtId="19">
    <nc r="A16">
      <v>42800</v>
    </nc>
    <odxf>
      <font>
        <sz val="12"/>
        <color indexed="64"/>
        <name val="Verdana"/>
        <scheme val="none"/>
      </font>
      <numFmt numFmtId="0" formatCode="General"/>
      <fill>
        <patternFill patternType="none">
          <bgColor indexed="65"/>
        </patternFill>
      </fill>
      <alignment vertical="bottom" wrapText="0" readingOrder="0"/>
      <border outline="0">
        <left/>
        <right/>
        <top/>
        <bottom/>
      </border>
    </odxf>
    <n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cc rId="43759" sId="14" odxf="1" dxf="1">
    <nc r="B16" t="inlineStr">
      <is>
        <t>DEPOSITO</t>
      </is>
    </nc>
    <odxf>
      <font>
        <b val="0"/>
        <sz val="12"/>
        <color indexed="64"/>
        <name val="Verdana"/>
        <scheme val="none"/>
      </font>
      <fill>
        <patternFill patternType="none">
          <bgColor indexed="65"/>
        </patternFill>
      </fill>
      <alignment horizontal="general" vertical="bottom" readingOrder="0"/>
      <border outline="0">
        <left/>
        <right/>
        <top/>
        <bottom/>
      </border>
    </odxf>
    <n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760" sId="14" odxf="1" dxf="1">
    <nc r="C16" t="inlineStr">
      <is>
        <t>Pago cuota seguro médico Francisco Morel Correspondiente al mes de Febrero 2017.</t>
      </is>
    </nc>
    <odxf>
      <font>
        <b val="0"/>
        <sz val="12"/>
        <color indexed="64"/>
        <name val="Verdana"/>
        <scheme val="none"/>
      </font>
      <fill>
        <patternFill patternType="none">
          <bgColor indexed="65"/>
        </patternFill>
      </fill>
      <alignment vertical="bottom" wrapText="0" readingOrder="0"/>
      <border outline="0">
        <left/>
        <right/>
        <top/>
        <bottom/>
      </border>
    </odxf>
    <n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cc rId="43761" sId="14" odxf="1" dxf="1" numFmtId="34">
    <nc r="D16">
      <v>2430</v>
    </nc>
    <odxf>
      <font>
        <b val="0"/>
        <sz val="12"/>
        <color indexed="64"/>
        <name val="Verdana"/>
        <scheme val="none"/>
      </font>
      <numFmt numFmtId="0" formatCode="General"/>
      <fill>
        <patternFill patternType="none">
          <bgColor indexed="65"/>
        </patternFill>
      </fill>
      <alignment vertical="bottom" wrapText="0" readingOrder="0"/>
      <border outline="0">
        <left/>
        <right/>
        <top/>
        <bottom/>
      </border>
    </odxf>
    <ndxf>
      <font>
        <b/>
        <sz val="9"/>
        <color indexed="64"/>
        <name val="Arial"/>
        <scheme val="none"/>
      </font>
      <numFmt numFmtId="166" formatCode="_-* #,##0.00\ _p_t_a_-;\-* #,##0.00\ _p_t_a_-;_-* &quot;-&quot;??\ _p_t_a_-;_-@_-"/>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fmt sheetId="14" s="1" sqref="E16" start="0" length="0">
    <dxf>
      <font>
        <sz val="9"/>
        <color theme="1"/>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dxf>
  </rfmt>
  <rcc rId="43762" sId="14" odxf="1" s="1" dxf="1">
    <nc r="F16">
      <f>F15+D16-E16</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763" sId="14" odxf="1" dxf="1" numFmtId="19">
    <nc r="A17">
      <v>42801</v>
    </nc>
    <odxf>
      <font>
        <sz val="12"/>
        <color indexed="64"/>
        <name val="Verdana"/>
        <scheme val="none"/>
      </font>
      <numFmt numFmtId="0" formatCode="General"/>
      <fill>
        <patternFill patternType="none">
          <bgColor indexed="65"/>
        </patternFill>
      </fill>
      <alignment vertical="bottom" wrapText="0" readingOrder="0"/>
      <border outline="0">
        <left/>
        <right/>
        <top/>
        <bottom/>
      </border>
    </odxf>
    <n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cc rId="43764" sId="14" odxf="1" dxf="1">
    <nc r="B17" t="inlineStr">
      <is>
        <t>14635</t>
      </is>
    </nc>
    <odxf>
      <font>
        <b val="0"/>
        <sz val="12"/>
        <color indexed="64"/>
        <name val="Verdana"/>
        <scheme val="none"/>
      </font>
      <numFmt numFmtId="0" formatCode="General"/>
      <fill>
        <patternFill patternType="none">
          <bgColor indexed="65"/>
        </patternFill>
      </fill>
      <alignment horizontal="general" vertical="bottom" wrapText="0" readingOrder="0"/>
      <border outline="0">
        <left/>
        <right/>
        <top/>
        <bottom/>
      </border>
    </odxf>
    <ndxf>
      <font>
        <b/>
        <sz val="9"/>
        <color theme="1"/>
        <name val="Arial"/>
        <scheme val="none"/>
      </font>
      <numFmt numFmtId="30" formatCode="@"/>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ndxf>
  </rcc>
  <rcc rId="43765" sId="14" odxf="1" dxf="1">
    <nc r="C17" t="inlineStr">
      <is>
        <t>NULO</t>
      </is>
    </nc>
    <odxf>
      <font>
        <b val="0"/>
        <sz val="12"/>
        <color indexed="64"/>
        <name val="Verdana"/>
        <scheme val="none"/>
      </font>
      <fill>
        <patternFill patternType="none">
          <bgColor indexed="65"/>
        </patternFill>
      </fill>
      <alignment vertical="bottom" wrapText="0" readingOrder="0"/>
      <border outline="0">
        <left/>
        <right/>
        <top/>
        <bottom/>
      </border>
    </odxf>
    <n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fmt sheetId="14" sqref="D17" start="0" length="0">
    <dxf>
      <font>
        <b/>
        <sz val="9"/>
        <color indexed="64"/>
        <name val="Arial"/>
        <scheme val="none"/>
      </font>
      <numFmt numFmtId="166" formatCode="_-* #,##0.00\ _p_t_a_-;\-* #,##0.00\ _p_t_a_-;_-* &quot;-&quot;??\ _p_t_a_-;_-@_-"/>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cc rId="43766" sId="14" odxf="1" s="1" dxf="1" numFmtId="34">
    <nc r="E17">
      <v>0.01</v>
    </nc>
    <odxf>
      <numFmt numFmtId="0" formatCode="General"/>
    </odxf>
    <ndxf>
      <font>
        <sz val="9"/>
        <color theme="1"/>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767" sId="14" odxf="1" s="1" dxf="1">
    <nc r="F17">
      <f>F16+D17-E17</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768" sId="14" odxf="1" dxf="1" numFmtId="19">
    <nc r="A18">
      <v>42801</v>
    </nc>
    <odxf>
      <font>
        <sz val="12"/>
        <color indexed="64"/>
        <name val="Verdana"/>
        <scheme val="none"/>
      </font>
      <numFmt numFmtId="0" formatCode="General"/>
      <fill>
        <patternFill patternType="none">
          <bgColor indexed="65"/>
        </patternFill>
      </fill>
      <alignment vertical="bottom" wrapText="0" readingOrder="0"/>
      <border outline="0">
        <left/>
        <right/>
        <top/>
        <bottom/>
      </border>
    </odxf>
    <n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cc rId="43769" sId="14" odxf="1" dxf="1">
    <nc r="B18" t="inlineStr">
      <is>
        <t>14636</t>
      </is>
    </nc>
    <odxf>
      <font>
        <b val="0"/>
        <sz val="12"/>
        <color indexed="64"/>
        <name val="Verdana"/>
        <scheme val="none"/>
      </font>
      <numFmt numFmtId="0" formatCode="General"/>
      <fill>
        <patternFill patternType="none">
          <bgColor indexed="65"/>
        </patternFill>
      </fill>
      <alignment horizontal="general" vertical="bottom" wrapText="0" readingOrder="0"/>
      <border outline="0">
        <left/>
        <right/>
        <top/>
        <bottom/>
      </border>
    </odxf>
    <ndxf>
      <font>
        <b/>
        <sz val="9"/>
        <color theme="1"/>
        <name val="Arial"/>
        <scheme val="none"/>
      </font>
      <numFmt numFmtId="30" formatCode="@"/>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ndxf>
  </rcc>
  <rcc rId="43770" sId="14" odxf="1" dxf="1">
    <nc r="C18" t="inlineStr">
      <is>
        <r>
          <t xml:space="preserve">EYMI YUDESKY DE JESUS ABREU, Cédula De Identidad No. 026-0125476-2, </t>
        </r>
        <r>
          <rPr>
            <sz val="9"/>
            <color indexed="64"/>
            <rFont val="Arial"/>
            <family val="2"/>
          </rPr>
          <t>Transferida temporalmente como Técnico del Depto. de Capacitación y Difusión de Tecnologías de la institución,</t>
        </r>
        <r>
          <rPr>
            <b/>
            <sz val="9"/>
            <color indexed="64"/>
            <rFont val="Arial"/>
            <family val="2"/>
          </rPr>
          <t xml:space="preserve"> </t>
        </r>
        <r>
          <rPr>
            <sz val="9"/>
            <color indexed="64"/>
            <rFont val="Arial"/>
            <family val="2"/>
          </rPr>
          <t>como apoyo logístico</t>
        </r>
        <r>
          <rPr>
            <b/>
            <sz val="9"/>
            <color indexed="64"/>
            <rFont val="Arial"/>
            <family val="2"/>
          </rPr>
          <t xml:space="preserve"> </t>
        </r>
        <r>
          <rPr>
            <sz val="9"/>
            <color indexed="64"/>
            <rFont val="Arial"/>
            <family val="2"/>
          </rPr>
          <t>para cubrir el 50% de los gastos de alimentacion y el pago completo de; material de practica y combustible en el curso</t>
        </r>
        <r>
          <rPr>
            <b/>
            <sz val="9"/>
            <color indexed="64"/>
            <rFont val="Arial"/>
            <family val="2"/>
          </rPr>
          <t xml:space="preserve"> </t>
        </r>
        <r>
          <rPr>
            <sz val="9"/>
            <color indexed="64"/>
            <rFont val="Arial"/>
            <family val="2"/>
          </rPr>
          <t>de</t>
        </r>
        <r>
          <rPr>
            <b/>
            <sz val="9"/>
            <color indexed="64"/>
            <rFont val="Arial"/>
            <family val="2"/>
          </rPr>
          <t xml:space="preserve"> “Produccion y Manejo sostenibole de Ovinos y Caprinos”</t>
        </r>
        <r>
          <rPr>
            <sz val="9"/>
            <color indexed="64"/>
            <rFont val="Arial"/>
            <family val="2"/>
          </rPr>
          <t>, el cual será realizado en  Galvan, Prov. Bahoruco, desde el 17 de marzo hasta el 08 de abril 2017, según solicitud, presupuestos  y documentación anexas. Cheque sujeto a liquidación.</t>
        </r>
      </is>
    </nc>
    <odxf>
      <font>
        <b val="0"/>
        <sz val="12"/>
        <color indexed="64"/>
        <name val="Verdana"/>
        <scheme val="none"/>
      </font>
      <alignment horizontal="general" vertical="bottom" readingOrder="0"/>
      <border outline="0">
        <left/>
        <right/>
        <top/>
        <bottom/>
      </border>
    </odxf>
    <ndxf>
      <font>
        <b/>
        <sz val="9"/>
        <color indexed="64"/>
        <name val="Arial"/>
        <scheme val="none"/>
      </font>
      <alignment horizontal="justify" vertical="top" readingOrder="0"/>
      <border outline="0">
        <left style="thin">
          <color indexed="64"/>
        </left>
        <right style="thin">
          <color indexed="64"/>
        </right>
        <top style="thin">
          <color indexed="64"/>
        </top>
        <bottom style="thin">
          <color indexed="64"/>
        </bottom>
      </border>
    </ndxf>
  </rcc>
  <rfmt sheetId="14" sqref="D18" start="0" length="0">
    <dxf>
      <font>
        <sz val="9"/>
        <color indexed="64"/>
        <name val="Arial"/>
        <scheme val="none"/>
      </font>
      <numFmt numFmtId="166" formatCode="_-* #,##0.00\ _p_t_a_-;\-* #,##0.00\ _p_t_a_-;_-* &quot;-&quot;??\ _p_t_a_-;_-@_-"/>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cc rId="43771" sId="14" odxf="1" s="1" dxf="1" numFmtId="34">
    <nc r="E18">
      <v>68640</v>
    </nc>
    <odxf>
      <numFmt numFmtId="0" formatCode="General"/>
    </odxf>
    <ndxf>
      <font>
        <sz val="9"/>
        <color theme="1"/>
        <name val="Arial"/>
        <scheme val="none"/>
      </font>
      <numFmt numFmtId="166" formatCode="_-* #,##0.00\ _p_t_a_-;\-* #,##0.00\ _p_t_a_-;_-* &quot;-&quot;??\ _p_t_a_-;_-@_-"/>
      <fill>
        <patternFill patternType="solid">
          <bgColor theme="0"/>
        </patternFill>
      </fill>
      <alignment horizontal="center" wrapText="1" readingOrder="0"/>
      <border outline="0">
        <left style="thin">
          <color indexed="64"/>
        </left>
        <right style="thin">
          <color indexed="64"/>
        </right>
        <top style="thin">
          <color indexed="64"/>
        </top>
        <bottom style="thin">
          <color indexed="64"/>
        </bottom>
      </border>
    </ndxf>
  </rcc>
  <rcc rId="43772" sId="14" odxf="1" s="1" dxf="1">
    <nc r="F18">
      <f>F17+D18-E18</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773" sId="14" odxf="1" dxf="1" numFmtId="19">
    <nc r="A19">
      <v>42801</v>
    </nc>
    <odxf>
      <font>
        <sz val="12"/>
        <color indexed="64"/>
        <name val="Verdana"/>
        <scheme val="none"/>
      </font>
      <numFmt numFmtId="0" formatCode="General"/>
      <fill>
        <patternFill patternType="none">
          <bgColor indexed="65"/>
        </patternFill>
      </fill>
      <alignment vertical="bottom" wrapText="0" readingOrder="0"/>
      <border outline="0">
        <left/>
        <right/>
        <top/>
        <bottom/>
      </border>
    </odxf>
    <n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cc rId="43774" sId="14" odxf="1" dxf="1">
    <nc r="B19" t="inlineStr">
      <is>
        <t>14637</t>
      </is>
    </nc>
    <odxf>
      <font>
        <b val="0"/>
        <sz val="12"/>
        <color indexed="64"/>
        <name val="Verdana"/>
        <scheme val="none"/>
      </font>
      <numFmt numFmtId="0" formatCode="General"/>
      <fill>
        <patternFill patternType="none">
          <bgColor indexed="65"/>
        </patternFill>
      </fill>
      <alignment horizontal="general" vertical="bottom" wrapText="0" readingOrder="0"/>
      <border outline="0">
        <left/>
        <right/>
        <top/>
        <bottom/>
      </border>
    </odxf>
    <ndxf>
      <font>
        <b/>
        <sz val="9"/>
        <color theme="1"/>
        <name val="Arial"/>
        <scheme val="none"/>
      </font>
      <numFmt numFmtId="30" formatCode="@"/>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ndxf>
  </rcc>
  <rcc rId="43775" sId="14" odxf="1" dxf="1">
    <nc r="C19" t="inlineStr">
      <is>
        <r>
          <t>JOSE ANTONIO  NOVA  VASQUEZ, Cedula de Identidad No.001-0007066-3</t>
        </r>
        <r>
          <rPr>
            <sz val="9"/>
            <color indexed="64"/>
            <rFont val="Arial"/>
            <family val="2"/>
          </rPr>
          <t xml:space="preserve">, Enc. Dpto. de Medio Ambiente y Recursos Naturales, para cubrir apoyo logístico en la realización del curso sobre </t>
        </r>
        <r>
          <rPr>
            <b/>
            <sz val="9"/>
            <color indexed="64"/>
            <rFont val="Arial"/>
            <family val="2"/>
          </rPr>
          <t>“Empoderamiento y Asociatividad”</t>
        </r>
        <r>
          <rPr>
            <sz val="9"/>
            <color indexed="64"/>
            <rFont val="Arial"/>
            <family val="2"/>
          </rPr>
          <t>, el cual será realizado los dias 09 y 10 de marzo 2017, en el Municipio de Las Yayas, Prov. de Azua, según solicitud y documentación anexa. Cheque sujeto a liquidación con documentación en originales.</t>
        </r>
      </is>
    </nc>
    <odxf>
      <font>
        <b val="0"/>
        <sz val="12"/>
        <color indexed="64"/>
        <name val="Verdana"/>
        <scheme val="none"/>
      </font>
      <alignment vertical="bottom" wrapText="0" readingOrder="0"/>
      <border outline="0">
        <left/>
        <right/>
        <top/>
        <bottom/>
      </border>
    </odxf>
    <ndxf>
      <font>
        <b/>
        <sz val="9"/>
        <color indexed="64"/>
        <name val="Arial"/>
        <scheme val="none"/>
      </font>
      <alignment vertical="top" wrapText="1" readingOrder="0"/>
      <border outline="0">
        <left style="thin">
          <color indexed="64"/>
        </left>
        <right style="thin">
          <color indexed="64"/>
        </right>
        <top style="thin">
          <color indexed="64"/>
        </top>
        <bottom style="thin">
          <color indexed="64"/>
        </bottom>
      </border>
    </ndxf>
  </rcc>
  <rfmt sheetId="14" sqref="D19" start="0" length="0">
    <dxf>
      <font>
        <sz val="9"/>
        <color indexed="64"/>
        <name val="Arial"/>
        <scheme val="none"/>
      </font>
      <numFmt numFmtId="166" formatCode="_-* #,##0.00\ _p_t_a_-;\-* #,##0.00\ _p_t_a_-;_-* &quot;-&quot;??\ _p_t_a_-;_-@_-"/>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cc rId="43776" sId="14" odxf="1" s="1" dxf="1" numFmtId="34">
    <nc r="E19">
      <v>25000</v>
    </nc>
    <odxf>
      <numFmt numFmtId="0" formatCode="General"/>
    </odxf>
    <ndxf>
      <font>
        <sz val="9"/>
        <color auto="1"/>
        <name val="Arial"/>
        <scheme val="none"/>
      </font>
      <numFmt numFmtId="166" formatCode="_-* #,##0.00\ _p_t_a_-;\-* #,##0.00\ _p_t_a_-;_-* &quot;-&quot;??\ _p_t_a_-;_-@_-"/>
      <fill>
        <patternFill patternType="solid">
          <bgColor theme="0"/>
        </patternFill>
      </fill>
      <alignment horizontal="center" wrapText="1" readingOrder="0"/>
      <border outline="0">
        <left style="thin">
          <color indexed="64"/>
        </left>
        <right style="thin">
          <color indexed="64"/>
        </right>
        <top style="thin">
          <color indexed="64"/>
        </top>
        <bottom style="thin">
          <color indexed="64"/>
        </bottom>
      </border>
    </ndxf>
  </rcc>
  <rcc rId="43777" sId="14" odxf="1" s="1" dxf="1">
    <nc r="F19">
      <f>F18+D19-E19</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778" sId="14" odxf="1" dxf="1" numFmtId="19">
    <nc r="A20">
      <v>42802</v>
    </nc>
    <odxf>
      <font>
        <sz val="12"/>
        <color indexed="64"/>
        <name val="Verdana"/>
        <scheme val="none"/>
      </font>
      <numFmt numFmtId="0" formatCode="General"/>
      <fill>
        <patternFill patternType="none">
          <bgColor indexed="65"/>
        </patternFill>
      </fill>
      <alignment vertical="bottom" wrapText="0" readingOrder="0"/>
      <border outline="0">
        <left/>
        <right/>
        <top/>
        <bottom/>
      </border>
    </odxf>
    <n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cc rId="43779" sId="14" odxf="1" dxf="1">
    <nc r="B20">
      <v>14638</v>
    </nc>
    <odxf>
      <font>
        <b val="0"/>
        <sz val="12"/>
        <color indexed="64"/>
        <name val="Verdana"/>
        <scheme val="none"/>
      </font>
      <fill>
        <patternFill patternType="none">
          <bgColor indexed="65"/>
        </patternFill>
      </fill>
      <alignment horizontal="general" vertical="bottom" readingOrder="0"/>
      <border outline="0">
        <left/>
        <right/>
        <top/>
        <bottom/>
      </border>
    </odxf>
    <n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780" sId="14" odxf="1" dxf="1">
    <nc r="C20" t="inlineStr">
      <is>
        <r>
          <rPr>
            <b/>
            <sz val="9"/>
            <color indexed="64"/>
            <rFont val="Arial"/>
            <family val="2"/>
          </rPr>
          <t>ALEJANDRO GOMEZ MEJIA</t>
        </r>
        <r>
          <rPr>
            <sz val="9"/>
            <color indexed="64"/>
            <rFont val="Arial"/>
            <family val="2"/>
          </rPr>
          <t>, Cedula de Identidad No.001-0007066-3, Enc. Dpto. Planificación y Desarrollo, para ser utilizado en el evento titulado “Presente y Futuro del Sector Agropecuario Dominicano”, el cual será realizado el 09 de marzo del 2017, en la facultado de Economia de la UASD, según solicitud y documentación anexa. Cheque sujeto a liquidación con documentación en originales.</t>
        </r>
      </is>
    </nc>
    <odxf>
      <font>
        <sz val="12"/>
        <color indexed="64"/>
        <name val="Verdana"/>
        <scheme val="none"/>
      </font>
      <alignment horizontal="general" vertical="bottom" readingOrder="0"/>
    </odxf>
    <ndxf>
      <font>
        <sz val="9"/>
        <color indexed="64"/>
        <name val="Arial"/>
        <scheme val="none"/>
      </font>
      <alignment horizontal="justify" vertical="top" readingOrder="0"/>
    </ndxf>
  </rcc>
  <rfmt sheetId="14" sqref="D20" start="0" length="0">
    <dxf>
      <font>
        <b/>
        <sz val="9"/>
        <color indexed="64"/>
        <name val="Arial"/>
        <scheme val="none"/>
      </font>
      <numFmt numFmtId="166" formatCode="_-* #,##0.00\ _p_t_a_-;\-* #,##0.00\ _p_t_a_-;_-* &quot;-&quot;??\ _p_t_a_-;_-@_-"/>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cc rId="43781" sId="14" odxf="1" s="1" dxf="1" numFmtId="34">
    <nc r="E20">
      <v>3000</v>
    </nc>
    <odxf>
      <numFmt numFmtId="0" formatCode="General"/>
    </odxf>
    <ndxf>
      <font>
        <sz val="9"/>
        <color theme="1"/>
        <name val="Arial"/>
        <scheme val="none"/>
      </font>
      <numFmt numFmtId="166" formatCode="_-* #,##0.00\ _p_t_a_-;\-* #,##0.00\ _p_t_a_-;_-* &quot;-&quot;??\ _p_t_a_-;_-@_-"/>
      <fill>
        <patternFill patternType="solid">
          <bgColor theme="0"/>
        </patternFill>
      </fill>
      <alignment horizontal="center" wrapText="1" readingOrder="0"/>
      <border outline="0">
        <left style="thin">
          <color indexed="64"/>
        </left>
        <right style="thin">
          <color indexed="64"/>
        </right>
        <top style="thin">
          <color indexed="64"/>
        </top>
        <bottom style="thin">
          <color indexed="64"/>
        </bottom>
      </border>
    </ndxf>
  </rcc>
  <rcc rId="43782" sId="14" odxf="1" s="1" dxf="1">
    <nc r="F20">
      <f>F19+D20-E20</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783" sId="14" odxf="1" dxf="1" numFmtId="19">
    <nc r="A21">
      <v>42802</v>
    </nc>
    <odxf>
      <font>
        <sz val="12"/>
        <color indexed="64"/>
        <name val="Verdana"/>
        <scheme val="none"/>
      </font>
      <numFmt numFmtId="0" formatCode="General"/>
      <fill>
        <patternFill patternType="none">
          <bgColor indexed="65"/>
        </patternFill>
      </fill>
      <alignment vertical="bottom" wrapText="0" readingOrder="0"/>
      <border outline="0">
        <left/>
        <right/>
        <top/>
        <bottom/>
      </border>
    </odxf>
    <n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cc rId="43784" sId="14" odxf="1" dxf="1">
    <nc r="B21" t="inlineStr">
      <is>
        <t>DEPOSITO</t>
      </is>
    </nc>
    <odxf>
      <font>
        <b val="0"/>
        <sz val="12"/>
        <color indexed="64"/>
        <name val="Verdana"/>
        <scheme val="none"/>
      </font>
      <fill>
        <patternFill patternType="none">
          <bgColor indexed="65"/>
        </patternFill>
      </fill>
      <alignment horizontal="general" vertical="bottom" wrapText="0" readingOrder="0"/>
      <border outline="0">
        <left/>
        <right/>
        <top/>
        <bottom/>
      </border>
    </odxf>
    <ndxf>
      <font>
        <b/>
        <sz val="9"/>
        <color indexed="64"/>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ndxf>
  </rcc>
  <rcc rId="43785" sId="14" odxf="1" dxf="1">
    <nc r="C21" t="inlineStr">
      <is>
        <t>Sobrante cheque #14618 D/F 15/02/17. a nombre de EYMI YUDESKY DE JESUS ABREU, Cédula De Identidad No. 026-0125476-2, Transferida temporalmente como Técnico del Depto. de Capacitación y Difusión de Tecnologías de la institución, como apoyo logístico para cubrir gastos de alimentacion, material de practica y combustible en el curso-taller de “Conservacion de Forraje para Ganado Bovino”, el cual será realizado en el Municipio de las Yayas de Viajama, Prov. Azua, los dias 24 y 25 de febrero del 2017</t>
      </is>
    </nc>
    <odxf>
      <font>
        <b val="0"/>
        <sz val="12"/>
        <color indexed="64"/>
        <name val="Verdana"/>
        <scheme val="none"/>
      </font>
      <fill>
        <patternFill patternType="none">
          <bgColor indexed="65"/>
        </patternFill>
      </fill>
      <alignment horizontal="general" vertical="bottom" wrapText="0" readingOrder="0"/>
      <border outline="0">
        <left/>
        <right/>
        <top/>
        <bottom/>
      </border>
    </odxf>
    <ndxf>
      <font>
        <b/>
        <sz val="9"/>
        <color indexed="64"/>
        <name val="Arial"/>
        <scheme val="none"/>
      </font>
      <fill>
        <patternFill patternType="solid">
          <bgColor theme="0"/>
        </patternFill>
      </fill>
      <alignment horizontal="justify" vertical="top" wrapText="1" readingOrder="0"/>
      <border outline="0">
        <left style="thin">
          <color indexed="64"/>
        </left>
        <right style="thin">
          <color indexed="64"/>
        </right>
        <top style="thin">
          <color indexed="64"/>
        </top>
        <bottom style="thin">
          <color indexed="64"/>
        </bottom>
      </border>
    </ndxf>
  </rcc>
  <rcc rId="43786" sId="14" odxf="1" dxf="1" numFmtId="34">
    <nc r="D21">
      <v>2385</v>
    </nc>
    <odxf>
      <font>
        <b val="0"/>
        <sz val="12"/>
        <color indexed="64"/>
        <name val="Verdana"/>
        <scheme val="none"/>
      </font>
      <numFmt numFmtId="0" formatCode="General"/>
      <fill>
        <patternFill patternType="none">
          <bgColor indexed="65"/>
        </patternFill>
      </fill>
      <alignment vertical="bottom" wrapText="0" readingOrder="0"/>
      <border outline="0">
        <left/>
        <right/>
        <top/>
        <bottom/>
      </border>
    </odxf>
    <ndxf>
      <font>
        <b/>
        <sz val="9"/>
        <color indexed="64"/>
        <name val="Arial"/>
        <scheme val="none"/>
      </font>
      <numFmt numFmtId="166" formatCode="_-* #,##0.00\ _p_t_a_-;\-* #,##0.00\ _p_t_a_-;_-* &quot;-&quot;??\ _p_t_a_-;_-@_-"/>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fmt sheetId="14" s="1" sqref="E21" start="0" length="0">
    <dxf>
      <font>
        <sz val="9"/>
        <color theme="1"/>
        <name val="Arial"/>
        <scheme val="none"/>
      </font>
      <numFmt numFmtId="166" formatCode="_-* #,##0.00\ _p_t_a_-;\-* #,##0.00\ _p_t_a_-;_-* &quot;-&quot;??\ _p_t_a_-;_-@_-"/>
      <fill>
        <patternFill patternType="solid">
          <bgColor theme="0"/>
        </patternFill>
      </fill>
      <alignment horizontal="center" wrapText="1" readingOrder="0"/>
      <border outline="0">
        <left style="thin">
          <color indexed="64"/>
        </left>
        <right style="thin">
          <color indexed="64"/>
        </right>
        <top style="thin">
          <color indexed="64"/>
        </top>
        <bottom style="thin">
          <color indexed="64"/>
        </bottom>
      </border>
    </dxf>
  </rfmt>
  <rcc rId="43787" sId="14" odxf="1" s="1" dxf="1">
    <nc r="F21">
      <f>F20+D21-E21</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788" sId="14" odxf="1" dxf="1" numFmtId="19">
    <nc r="A22">
      <v>42802</v>
    </nc>
    <odxf>
      <font>
        <sz val="12"/>
        <color indexed="64"/>
        <name val="Verdana"/>
        <scheme val="none"/>
      </font>
      <numFmt numFmtId="0" formatCode="General"/>
      <fill>
        <patternFill patternType="none">
          <bgColor indexed="65"/>
        </patternFill>
      </fill>
      <alignment vertical="bottom" wrapText="0" readingOrder="0"/>
      <border outline="0">
        <left/>
        <right/>
        <top/>
        <bottom/>
      </border>
    </odxf>
    <n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cc rId="43789" sId="14" odxf="1" dxf="1">
    <nc r="B22">
      <v>14639</v>
    </nc>
    <odxf>
      <font>
        <sz val="12"/>
        <color indexed="64"/>
        <name val="Verdana"/>
        <scheme val="none"/>
      </font>
      <fill>
        <patternFill patternType="none">
          <bgColor indexed="65"/>
        </patternFill>
      </fill>
      <alignment horizontal="general" vertical="bottom" wrapText="0" readingOrder="0"/>
      <border outline="0">
        <left/>
        <right/>
        <top/>
        <bottom/>
      </border>
    </odxf>
    <ndxf>
      <font>
        <sz val="9"/>
        <color indexed="64"/>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ndxf>
  </rcc>
  <rcc rId="43790" sId="14" odxf="1" dxf="1">
    <nc r="C22" t="inlineStr">
      <is>
        <t>NULO</t>
      </is>
    </nc>
    <odxf>
      <font>
        <b val="0"/>
        <sz val="12"/>
        <color indexed="64"/>
        <name val="Verdana"/>
        <scheme val="none"/>
      </font>
      <fill>
        <patternFill patternType="none">
          <bgColor indexed="65"/>
        </patternFill>
      </fill>
      <alignment horizontal="general" vertical="bottom" wrapText="0" readingOrder="0"/>
      <border outline="0">
        <right/>
        <bottom/>
      </border>
    </odxf>
    <ndxf>
      <font>
        <b/>
        <sz val="9"/>
        <color indexed="64"/>
        <name val="Arial"/>
        <scheme val="none"/>
      </font>
      <fill>
        <patternFill patternType="solid">
          <bgColor theme="0"/>
        </patternFill>
      </fill>
      <alignment horizontal="justify" vertical="top" wrapText="1" readingOrder="0"/>
      <border outline="0">
        <right style="thin">
          <color indexed="64"/>
        </right>
        <bottom style="thin">
          <color indexed="64"/>
        </bottom>
      </border>
    </ndxf>
  </rcc>
  <rfmt sheetId="14" sqref="D22" start="0" length="0">
    <dxf>
      <font>
        <b/>
        <sz val="9"/>
        <color indexed="64"/>
        <name val="Arial"/>
        <scheme val="none"/>
      </font>
      <numFmt numFmtId="166" formatCode="_-* #,##0.00\ _p_t_a_-;\-* #,##0.00\ _p_t_a_-;_-* &quot;-&quot;??\ _p_t_a_-;_-@_-"/>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cc rId="43791" sId="14" odxf="1" s="1" dxf="1" numFmtId="34">
    <nc r="E22">
      <v>0.01</v>
    </nc>
    <odxf>
      <numFmt numFmtId="0" formatCode="General"/>
    </odxf>
    <ndxf>
      <font>
        <b/>
        <sz val="9"/>
        <color rgb="FFFF0000"/>
        <name val="Arial"/>
        <scheme val="none"/>
      </font>
      <numFmt numFmtId="166" formatCode="_-* #,##0.00\ _p_t_a_-;\-* #,##0.00\ _p_t_a_-;_-* &quot;-&quot;??\ _p_t_a_-;_-@_-"/>
      <fill>
        <patternFill patternType="solid">
          <bgColor theme="0"/>
        </patternFill>
      </fill>
      <alignment horizontal="center" wrapText="1" readingOrder="0"/>
      <border outline="0">
        <left style="thin">
          <color indexed="64"/>
        </left>
        <right style="thin">
          <color indexed="64"/>
        </right>
        <top style="thin">
          <color indexed="64"/>
        </top>
        <bottom style="thin">
          <color indexed="64"/>
        </bottom>
      </border>
    </ndxf>
  </rcc>
  <rcc rId="43792" sId="14" odxf="1" s="1" dxf="1">
    <nc r="F22">
      <f>F21+D22-E22</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793" sId="14" odxf="1" dxf="1" numFmtId="19">
    <nc r="A23">
      <v>42802</v>
    </nc>
    <odxf>
      <font>
        <sz val="12"/>
        <color indexed="64"/>
        <name val="Verdana"/>
        <scheme val="none"/>
      </font>
      <numFmt numFmtId="0" formatCode="General"/>
      <fill>
        <patternFill patternType="none">
          <bgColor indexed="65"/>
        </patternFill>
      </fill>
      <alignment vertical="bottom" wrapText="0" readingOrder="0"/>
      <border outline="0">
        <left/>
        <right/>
        <top/>
        <bottom/>
      </border>
    </odxf>
    <n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cc rId="43794" sId="14" odxf="1" dxf="1">
    <nc r="B23">
      <v>14640</v>
    </nc>
    <odxf>
      <font>
        <sz val="12"/>
        <color indexed="64"/>
        <name val="Verdana"/>
        <scheme val="none"/>
      </font>
      <fill>
        <patternFill patternType="none">
          <bgColor indexed="65"/>
        </patternFill>
      </fill>
      <alignment horizontal="general" vertical="bottom" wrapText="0" readingOrder="0"/>
      <border outline="0">
        <left/>
        <right/>
        <top/>
        <bottom/>
      </border>
    </odxf>
    <ndxf>
      <font>
        <sz val="9"/>
        <color indexed="64"/>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ndxf>
  </rcc>
  <rcc rId="43795" sId="14" odxf="1" dxf="1">
    <nc r="C23" t="inlineStr">
      <is>
        <t>NULO</t>
      </is>
    </nc>
    <odxf>
      <font>
        <b val="0"/>
        <sz val="12"/>
        <color indexed="64"/>
        <name val="Verdana"/>
        <scheme val="none"/>
      </font>
      <fill>
        <patternFill patternType="none">
          <bgColor indexed="65"/>
        </patternFill>
      </fill>
      <alignment horizontal="general" vertical="bottom" wrapText="0" readingOrder="0"/>
      <border outline="0">
        <right/>
        <top/>
        <bottom/>
      </border>
    </odxf>
    <ndxf>
      <font>
        <b/>
        <sz val="9"/>
        <color indexed="64"/>
        <name val="Arial"/>
        <scheme val="none"/>
      </font>
      <fill>
        <patternFill patternType="solid">
          <bgColor theme="0"/>
        </patternFill>
      </fill>
      <alignment horizontal="justify" vertical="top" wrapText="1" readingOrder="0"/>
      <border outline="0">
        <right style="thin">
          <color indexed="64"/>
        </right>
        <top style="thin">
          <color indexed="64"/>
        </top>
        <bottom style="thin">
          <color indexed="64"/>
        </bottom>
      </border>
    </ndxf>
  </rcc>
  <rfmt sheetId="14" sqref="D23" start="0" length="0">
    <dxf>
      <font>
        <b/>
        <sz val="9"/>
        <color indexed="64"/>
        <name val="Arial"/>
        <scheme val="none"/>
      </font>
      <numFmt numFmtId="166" formatCode="_-* #,##0.00\ _p_t_a_-;\-* #,##0.00\ _p_t_a_-;_-* &quot;-&quot;??\ _p_t_a_-;_-@_-"/>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cc rId="43796" sId="14" odxf="1" s="1" dxf="1" numFmtId="34">
    <nc r="E23">
      <v>0.01</v>
    </nc>
    <odxf>
      <numFmt numFmtId="0" formatCode="General"/>
    </odxf>
    <ndxf>
      <font>
        <b/>
        <sz val="9"/>
        <color rgb="FFFF0000"/>
        <name val="Arial"/>
        <scheme val="none"/>
      </font>
      <numFmt numFmtId="166" formatCode="_-* #,##0.00\ _p_t_a_-;\-* #,##0.00\ _p_t_a_-;_-* &quot;-&quot;??\ _p_t_a_-;_-@_-"/>
      <fill>
        <patternFill patternType="solid">
          <bgColor theme="0"/>
        </patternFill>
      </fill>
      <alignment horizontal="center" wrapText="1" readingOrder="0"/>
      <border outline="0">
        <left style="thin">
          <color indexed="64"/>
        </left>
        <right style="thin">
          <color indexed="64"/>
        </right>
        <top style="thin">
          <color indexed="64"/>
        </top>
        <bottom style="thin">
          <color indexed="64"/>
        </bottom>
      </border>
    </ndxf>
  </rcc>
  <rcc rId="43797" sId="14" odxf="1" s="1" dxf="1">
    <nc r="F23">
      <f>F22+D23-E23</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798" sId="14" odxf="1" dxf="1" numFmtId="19">
    <nc r="A24">
      <v>42802</v>
    </nc>
    <odxf>
      <font>
        <sz val="12"/>
        <color indexed="64"/>
        <name val="Verdana"/>
        <scheme val="none"/>
      </font>
      <numFmt numFmtId="0" formatCode="General"/>
      <fill>
        <patternFill patternType="none">
          <bgColor indexed="65"/>
        </patternFill>
      </fill>
      <alignment vertical="bottom" wrapText="0" readingOrder="0"/>
      <border outline="0">
        <left/>
        <right/>
        <top/>
        <bottom/>
      </border>
    </odxf>
    <n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cc rId="43799" sId="14" odxf="1" dxf="1">
    <nc r="B24">
      <v>14641</v>
    </nc>
    <odxf>
      <font>
        <sz val="12"/>
        <color indexed="64"/>
        <name val="Verdana"/>
        <scheme val="none"/>
      </font>
      <fill>
        <patternFill patternType="none">
          <bgColor indexed="65"/>
        </patternFill>
      </fill>
      <alignment horizontal="general" vertical="bottom" wrapText="0" readingOrder="0"/>
      <border outline="0">
        <left/>
        <right/>
        <top/>
        <bottom/>
      </border>
    </odxf>
    <ndxf>
      <font>
        <sz val="9"/>
        <color indexed="64"/>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ndxf>
  </rcc>
  <rcc rId="43800" sId="14" odxf="1" dxf="1">
    <nc r="C24" t="inlineStr">
      <is>
        <t>NULO</t>
      </is>
    </nc>
    <odxf>
      <font>
        <b val="0"/>
        <sz val="12"/>
        <color indexed="64"/>
        <name val="Verdana"/>
        <scheme val="none"/>
      </font>
      <fill>
        <patternFill patternType="none">
          <bgColor indexed="65"/>
        </patternFill>
      </fill>
      <alignment horizontal="general" vertical="bottom" wrapText="0" readingOrder="0"/>
      <border outline="0">
        <left/>
        <right/>
        <top/>
        <bottom/>
      </border>
    </odxf>
    <ndxf>
      <font>
        <b/>
        <sz val="9"/>
        <color indexed="64"/>
        <name val="Arial"/>
        <scheme val="none"/>
      </font>
      <fill>
        <patternFill patternType="solid">
          <bgColor theme="0"/>
        </patternFill>
      </fill>
      <alignment horizontal="justify" vertical="top" wrapText="1" readingOrder="0"/>
      <border outline="0">
        <left style="thin">
          <color indexed="64"/>
        </left>
        <right style="thin">
          <color indexed="64"/>
        </right>
        <top style="thin">
          <color indexed="64"/>
        </top>
        <bottom style="thin">
          <color indexed="64"/>
        </bottom>
      </border>
    </ndxf>
  </rcc>
  <rfmt sheetId="14" sqref="D24" start="0" length="0">
    <dxf>
      <font>
        <b/>
        <sz val="9"/>
        <color indexed="64"/>
        <name val="Arial"/>
        <scheme val="none"/>
      </font>
      <numFmt numFmtId="166" formatCode="_-* #,##0.00\ _p_t_a_-;\-* #,##0.00\ _p_t_a_-;_-* &quot;-&quot;??\ _p_t_a_-;_-@_-"/>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cc rId="43801" sId="14" odxf="1" s="1" dxf="1" numFmtId="34">
    <nc r="E24">
      <v>0.01</v>
    </nc>
    <odxf>
      <numFmt numFmtId="0" formatCode="General"/>
    </odxf>
    <ndxf>
      <font>
        <b/>
        <sz val="9"/>
        <color rgb="FFFF0000"/>
        <name val="Arial"/>
        <scheme val="none"/>
      </font>
      <numFmt numFmtId="166" formatCode="_-* #,##0.00\ _p_t_a_-;\-* #,##0.00\ _p_t_a_-;_-* &quot;-&quot;??\ _p_t_a_-;_-@_-"/>
      <fill>
        <patternFill patternType="solid">
          <bgColor theme="0"/>
        </patternFill>
      </fill>
      <alignment horizontal="center" wrapText="1" readingOrder="0"/>
      <border outline="0">
        <left style="thin">
          <color indexed="64"/>
        </left>
        <right style="thin">
          <color indexed="64"/>
        </right>
        <top style="thin">
          <color indexed="64"/>
        </top>
        <bottom style="thin">
          <color indexed="64"/>
        </bottom>
      </border>
    </ndxf>
  </rcc>
  <rcc rId="43802" sId="14" odxf="1" s="1" dxf="1">
    <nc r="F24">
      <f>F23+D24-E24</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803" sId="14" odxf="1" dxf="1" numFmtId="19">
    <nc r="A25">
      <v>42802</v>
    </nc>
    <odxf>
      <font>
        <sz val="12"/>
        <color indexed="64"/>
        <name val="Verdana"/>
        <scheme val="none"/>
      </font>
      <numFmt numFmtId="0" formatCode="General"/>
      <fill>
        <patternFill patternType="none">
          <bgColor indexed="65"/>
        </patternFill>
      </fill>
      <alignment vertical="bottom" wrapText="0" readingOrder="0"/>
      <border outline="0">
        <left/>
        <right/>
        <top/>
        <bottom/>
      </border>
    </odxf>
    <n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cc rId="43804" sId="14" odxf="1" dxf="1">
    <nc r="B25">
      <v>14642</v>
    </nc>
    <odxf>
      <font>
        <sz val="12"/>
        <color indexed="64"/>
        <name val="Verdana"/>
        <scheme val="none"/>
      </font>
      <fill>
        <patternFill patternType="none">
          <bgColor indexed="65"/>
        </patternFill>
      </fill>
      <alignment horizontal="general" vertical="bottom" wrapText="0" readingOrder="0"/>
      <border outline="0">
        <left/>
        <right/>
        <top/>
        <bottom/>
      </border>
    </odxf>
    <ndxf>
      <font>
        <sz val="9"/>
        <color indexed="64"/>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ndxf>
  </rcc>
  <rcc rId="43805" sId="14" odxf="1" dxf="1">
    <nc r="C25" t="inlineStr">
      <is>
        <r>
          <t>ZOILA MERCEDES FERNANDEZ VASQUEZ.</t>
        </r>
        <r>
          <rPr>
            <sz val="9"/>
            <color indexed="64"/>
            <rFont val="Arial"/>
            <family val="2"/>
          </rPr>
          <t xml:space="preserve"> Por servicios de preparación de picadera para doscientas (200) personas, para el evento titulado “Presente y Futuro del Sector Agropecuario Dominicano”, a realizarse en la Facultad de Economia de la UASD, en fecha 09/03/17, según cotizacion #121 d/f 08/03/17 y documentación  anexa. </t>
        </r>
      </is>
    </nc>
    <odxf>
      <font>
        <b val="0"/>
        <sz val="12"/>
        <color indexed="64"/>
        <name val="Verdana"/>
        <scheme val="none"/>
      </font>
      <fill>
        <patternFill patternType="none">
          <bgColor indexed="65"/>
        </patternFill>
      </fill>
      <alignment horizontal="general" vertical="bottom" readingOrder="0"/>
      <border outline="0">
        <left/>
        <right/>
        <top/>
        <bottom/>
      </border>
    </odxf>
    <ndxf>
      <font>
        <b/>
        <sz val="9"/>
        <color indexed="64"/>
        <name val="Arial"/>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ndxf>
  </rcc>
  <rfmt sheetId="14" sqref="D25" start="0" length="0">
    <dxf>
      <font>
        <sz val="9"/>
        <color indexed="64"/>
        <name val="Arial"/>
        <scheme val="none"/>
      </font>
      <numFmt numFmtId="166" formatCode="_-* #,##0.00\ _p_t_a_-;\-* #,##0.00\ _p_t_a_-;_-* &quot;-&quot;??\ _p_t_a_-;_-@_-"/>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cc rId="43806" sId="14" odxf="1" s="1" dxf="1" numFmtId="34">
    <nc r="E25">
      <v>39735</v>
    </nc>
    <odxf>
      <numFmt numFmtId="0" formatCode="General"/>
    </odxf>
    <ndxf>
      <font>
        <sz val="9"/>
        <color theme="1"/>
        <name val="Arial"/>
        <scheme val="none"/>
      </font>
      <numFmt numFmtId="166" formatCode="_-* #,##0.00\ _p_t_a_-;\-* #,##0.00\ _p_t_a_-;_-* &quot;-&quot;??\ _p_t_a_-;_-@_-"/>
      <fill>
        <patternFill patternType="solid">
          <bgColor theme="0"/>
        </patternFill>
      </fill>
      <alignment horizontal="center" wrapText="1" readingOrder="0"/>
      <border outline="0">
        <left style="thin">
          <color indexed="64"/>
        </left>
        <right style="thin">
          <color indexed="64"/>
        </right>
        <top style="thin">
          <color indexed="64"/>
        </top>
        <bottom style="thin">
          <color indexed="64"/>
        </bottom>
      </border>
    </ndxf>
  </rcc>
  <rcc rId="43807" sId="14" odxf="1" s="1" dxf="1">
    <nc r="F25">
      <f>F24+D25-E25</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808" sId="14" odxf="1" dxf="1" numFmtId="19">
    <nc r="A26">
      <v>42803</v>
    </nc>
    <odxf>
      <font>
        <sz val="12"/>
        <color indexed="64"/>
        <name val="Verdana"/>
        <scheme val="none"/>
      </font>
      <numFmt numFmtId="0" formatCode="General"/>
      <fill>
        <patternFill patternType="none">
          <bgColor indexed="65"/>
        </patternFill>
      </fill>
      <alignment vertical="bottom" wrapText="0" readingOrder="0"/>
      <border outline="0">
        <left/>
        <right/>
        <top/>
        <bottom/>
      </border>
    </odxf>
    <n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cc rId="43809" sId="14" odxf="1" dxf="1">
    <nc r="B26">
      <v>14643</v>
    </nc>
    <odxf>
      <font>
        <sz val="12"/>
        <color indexed="64"/>
        <name val="Verdana"/>
        <scheme val="none"/>
      </font>
      <fill>
        <patternFill patternType="none">
          <bgColor indexed="65"/>
        </patternFill>
      </fill>
      <alignment horizontal="general" vertical="bottom" wrapText="0" readingOrder="0"/>
      <border outline="0">
        <left/>
        <right/>
        <top/>
        <bottom/>
      </border>
    </odxf>
    <ndxf>
      <font>
        <sz val="9"/>
        <color indexed="64"/>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ndxf>
  </rcc>
  <rcc rId="43810" sId="14" odxf="1" dxf="1">
    <nc r="C26" t="inlineStr">
      <is>
        <t>NULO</t>
      </is>
    </nc>
    <odxf>
      <font>
        <b val="0"/>
        <sz val="12"/>
        <color indexed="64"/>
        <name val="Verdana"/>
        <scheme val="none"/>
      </font>
      <fill>
        <patternFill patternType="none">
          <bgColor indexed="65"/>
        </patternFill>
      </fill>
      <alignment vertical="bottom" wrapText="0" readingOrder="0"/>
      <border outline="0">
        <left/>
        <right/>
        <top/>
        <bottom/>
      </border>
    </odxf>
    <n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fmt sheetId="14" sqref="D26" start="0" length="0">
    <dxf>
      <font>
        <sz val="9"/>
        <color indexed="64"/>
        <name val="Arial"/>
        <scheme val="none"/>
      </font>
      <numFmt numFmtId="166" formatCode="_-* #,##0.00\ _p_t_a_-;\-* #,##0.00\ _p_t_a_-;_-* &quot;-&quot;??\ _p_t_a_-;_-@_-"/>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cc rId="43811" sId="14" odxf="1" s="1" dxf="1" numFmtId="34">
    <nc r="E26">
      <v>0.01</v>
    </nc>
    <odxf>
      <numFmt numFmtId="0" formatCode="General"/>
    </odxf>
    <ndxf>
      <font>
        <b/>
        <sz val="9"/>
        <color rgb="FFFF0000"/>
        <name val="Arial"/>
        <scheme val="none"/>
      </font>
      <numFmt numFmtId="166" formatCode="_-* #,##0.00\ _p_t_a_-;\-* #,##0.00\ _p_t_a_-;_-* &quot;-&quot;??\ _p_t_a_-;_-@_-"/>
      <fill>
        <patternFill patternType="solid">
          <bgColor theme="0"/>
        </patternFill>
      </fill>
      <alignment horizontal="center" wrapText="1" readingOrder="0"/>
      <border outline="0">
        <left style="thin">
          <color indexed="64"/>
        </left>
        <right style="thin">
          <color indexed="64"/>
        </right>
        <top style="thin">
          <color indexed="64"/>
        </top>
        <bottom style="thin">
          <color indexed="64"/>
        </bottom>
      </border>
    </ndxf>
  </rcc>
  <rcc rId="43812" sId="14" odxf="1" s="1" dxf="1">
    <nc r="F26">
      <f>F25+D26-E26</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813" sId="14" odxf="1" dxf="1" numFmtId="19">
    <nc r="A27">
      <v>42803</v>
    </nc>
    <odxf>
      <font>
        <sz val="12"/>
        <color indexed="64"/>
        <name val="Verdana"/>
        <scheme val="none"/>
      </font>
      <numFmt numFmtId="0" formatCode="General"/>
      <fill>
        <patternFill patternType="none">
          <bgColor indexed="65"/>
        </patternFill>
      </fill>
      <alignment vertical="bottom" wrapText="0" readingOrder="0"/>
      <border outline="0">
        <left/>
        <right/>
        <top/>
        <bottom/>
      </border>
    </odxf>
    <n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cc rId="43814" sId="14" odxf="1" dxf="1">
    <nc r="B27">
      <v>14644</v>
    </nc>
    <odxf>
      <font>
        <sz val="12"/>
        <color indexed="64"/>
        <name val="Verdana"/>
        <scheme val="none"/>
      </font>
      <fill>
        <patternFill patternType="none">
          <bgColor indexed="65"/>
        </patternFill>
      </fill>
      <alignment horizontal="general" vertical="bottom" wrapText="0" readingOrder="0"/>
      <border outline="0">
        <left/>
        <right/>
        <top/>
        <bottom/>
      </border>
    </odxf>
    <ndxf>
      <font>
        <sz val="9"/>
        <color indexed="64"/>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ndxf>
  </rcc>
  <rcc rId="43815" sId="14" odxf="1" dxf="1">
    <nc r="C27" t="inlineStr">
      <is>
        <r>
          <t xml:space="preserve">TESORERIA DE LA SEGURIDAD SOCIAL </t>
        </r>
        <r>
          <rPr>
            <sz val="9"/>
            <color indexed="64"/>
            <rFont val="Arial"/>
            <family val="2"/>
          </rPr>
          <t xml:space="preserve">pago recargo e intereses retenciones  Contribución del CONIAF del Seguro de Pensiones, Seguro Familiar de Salud y Riesgo Laboral de la empleada </t>
        </r>
        <r>
          <rPr>
            <b/>
            <sz val="9"/>
            <color rgb="FFFF0000"/>
            <rFont val="Arial"/>
            <family val="2"/>
          </rPr>
          <t>Angela Mariel Santos Lithgow</t>
        </r>
        <r>
          <rPr>
            <sz val="9"/>
            <color indexed="64"/>
            <rFont val="Arial"/>
            <family val="2"/>
          </rPr>
          <t xml:space="preserve"> quien  presta servicios como Enc. Depto.de RRHH, en periodo probatorio, correspondiente al mes de febrero/17</t>
        </r>
      </is>
    </nc>
    <odxf>
      <font>
        <b val="0"/>
        <sz val="12"/>
        <color indexed="64"/>
        <name val="Verdana"/>
        <scheme val="none"/>
      </font>
      <fill>
        <patternFill patternType="none">
          <bgColor indexed="65"/>
        </patternFill>
      </fill>
      <alignment vertical="bottom" wrapText="0" readingOrder="0"/>
    </odxf>
    <ndxf>
      <font>
        <b/>
        <sz val="9"/>
        <color indexed="64"/>
        <name val="Arial"/>
        <scheme val="none"/>
      </font>
      <fill>
        <patternFill patternType="solid">
          <bgColor rgb="FFFFFF00"/>
        </patternFill>
      </fill>
      <alignment vertical="top" wrapText="1" readingOrder="0"/>
    </ndxf>
  </rcc>
  <rfmt sheetId="14" sqref="D27" start="0" length="0">
    <dxf>
      <font>
        <b/>
        <sz val="9"/>
        <color indexed="64"/>
        <name val="Arial"/>
        <scheme val="none"/>
      </font>
      <numFmt numFmtId="166" formatCode="_-* #,##0.00\ _p_t_a_-;\-* #,##0.00\ _p_t_a_-;_-* &quot;-&quot;??\ _p_t_a_-;_-@_-"/>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cc rId="43816" sId="14" odxf="1" s="1" dxf="1" numFmtId="34">
    <nc r="E27">
      <v>1196.83</v>
    </nc>
    <odxf>
      <numFmt numFmtId="0" formatCode="General"/>
    </odxf>
    <ndxf>
      <font>
        <sz val="9"/>
        <color theme="1"/>
        <name val="Arial"/>
        <scheme val="none"/>
      </font>
      <numFmt numFmtId="166" formatCode="_-* #,##0.00\ _p_t_a_-;\-* #,##0.00\ _p_t_a_-;_-* &quot;-&quot;??\ _p_t_a_-;_-@_-"/>
      <fill>
        <patternFill patternType="solid">
          <bgColor theme="0"/>
        </patternFill>
      </fill>
      <alignment horizontal="center" wrapText="1" readingOrder="0"/>
      <border outline="0">
        <left style="thin">
          <color indexed="64"/>
        </left>
        <right style="thin">
          <color indexed="64"/>
        </right>
        <top style="thin">
          <color indexed="64"/>
        </top>
        <bottom style="thin">
          <color indexed="64"/>
        </bottom>
      </border>
    </ndxf>
  </rcc>
  <rcc rId="43817" sId="14" odxf="1" s="1" dxf="1">
    <nc r="F27">
      <f>F26+D27-E27</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818" sId="14" odxf="1" dxf="1" numFmtId="19">
    <nc r="A28">
      <v>42807</v>
    </nc>
    <odxf>
      <font>
        <sz val="12"/>
        <color indexed="64"/>
        <name val="Verdana"/>
        <scheme val="none"/>
      </font>
      <numFmt numFmtId="0" formatCode="General"/>
      <fill>
        <patternFill patternType="none">
          <bgColor indexed="65"/>
        </patternFill>
      </fill>
      <alignment vertical="bottom" wrapText="0" readingOrder="0"/>
      <border outline="0">
        <left/>
        <right/>
        <top/>
        <bottom/>
      </border>
    </odxf>
    <n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cc rId="43819" sId="14" odxf="1" dxf="1">
    <nc r="B28">
      <v>14645</v>
    </nc>
    <odxf>
      <font>
        <sz val="12"/>
        <color indexed="64"/>
        <name val="Verdana"/>
        <scheme val="none"/>
      </font>
      <fill>
        <patternFill patternType="none">
          <bgColor indexed="65"/>
        </patternFill>
      </fill>
      <alignment horizontal="general" vertical="bottom" wrapText="0" readingOrder="0"/>
      <border outline="0">
        <left/>
        <right/>
        <top/>
        <bottom/>
      </border>
    </odxf>
    <ndxf>
      <font>
        <sz val="9"/>
        <color indexed="64"/>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ndxf>
  </rcc>
  <rcc rId="43820" sId="14" odxf="1" dxf="1">
    <nc r="C28" t="inlineStr">
      <is>
        <r>
          <t>COLECTOR DE IMPUESTOS INTERNOS</t>
        </r>
        <r>
          <rPr>
            <sz val="9"/>
            <color indexed="64"/>
            <rFont val="Arial"/>
            <family val="2"/>
          </rPr>
          <t>. Pago retenciones por servicios profesionales,otros servicios a proveedores del estado y otras retenciones, correspondiente al mes de febrero/17</t>
        </r>
      </is>
    </nc>
    <odxf>
      <font>
        <b val="0"/>
        <sz val="12"/>
        <color indexed="64"/>
        <name val="Verdana"/>
        <scheme val="none"/>
      </font>
      <alignment vertical="bottom" wrapText="0" readingOrder="0"/>
      <border outline="0">
        <left/>
        <right/>
        <top/>
        <bottom/>
      </border>
    </odxf>
    <ndxf>
      <font>
        <b/>
        <sz val="9"/>
        <color indexed="64"/>
        <name val="Arial"/>
        <scheme val="none"/>
      </font>
      <alignment vertical="top" wrapText="1" readingOrder="0"/>
      <border outline="0">
        <left style="thin">
          <color indexed="64"/>
        </left>
        <right style="thin">
          <color indexed="64"/>
        </right>
        <top style="thin">
          <color indexed="64"/>
        </top>
        <bottom style="thin">
          <color indexed="64"/>
        </bottom>
      </border>
    </ndxf>
  </rcc>
  <rfmt sheetId="14" sqref="D28" start="0" length="0">
    <dxf>
      <font>
        <sz val="9"/>
        <color indexed="64"/>
        <name val="Arial"/>
        <scheme val="none"/>
      </font>
      <numFmt numFmtId="166" formatCode="_-* #,##0.00\ _p_t_a_-;\-* #,##0.00\ _p_t_a_-;_-* &quot;-&quot;??\ _p_t_a_-;_-@_-"/>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cc rId="43821" sId="14" odxf="1" s="1" dxf="1" numFmtId="34">
    <nc r="E28">
      <v>1883.25</v>
    </nc>
    <odxf>
      <numFmt numFmtId="0" formatCode="General"/>
    </odxf>
    <ndxf>
      <font>
        <sz val="9"/>
        <color indexed="64"/>
        <name val="Arial"/>
        <scheme val="none"/>
      </font>
      <numFmt numFmtId="166" formatCode="_-* #,##0.00\ _p_t_a_-;\-* #,##0.00\ _p_t_a_-;_-* &quot;-&quot;??\ _p_t_a_-;_-@_-"/>
      <fill>
        <patternFill patternType="solid">
          <bgColor theme="0"/>
        </patternFill>
      </fill>
      <alignment horizontal="center" wrapText="1" readingOrder="0"/>
      <border outline="0">
        <left style="thin">
          <color indexed="64"/>
        </left>
        <right style="thin">
          <color indexed="64"/>
        </right>
        <top style="thin">
          <color indexed="64"/>
        </top>
        <bottom style="thin">
          <color indexed="64"/>
        </bottom>
      </border>
    </ndxf>
  </rcc>
  <rcc rId="43822" sId="14" odxf="1" s="1" dxf="1">
    <nc r="F28">
      <f>F27+D28-E28</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823" sId="14" odxf="1" dxf="1" numFmtId="19">
    <nc r="A29">
      <v>42807</v>
    </nc>
    <odxf>
      <font>
        <sz val="12"/>
        <color indexed="64"/>
        <name val="Verdana"/>
        <scheme val="none"/>
      </font>
      <numFmt numFmtId="0" formatCode="General"/>
      <fill>
        <patternFill patternType="none">
          <bgColor indexed="65"/>
        </patternFill>
      </fill>
      <alignment vertical="bottom" wrapText="0" readingOrder="0"/>
      <border outline="0">
        <left/>
        <right/>
        <top/>
        <bottom/>
      </border>
    </odxf>
    <n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cc rId="43824" sId="14" odxf="1" dxf="1">
    <nc r="B29">
      <v>14646</v>
    </nc>
    <odxf>
      <font>
        <sz val="12"/>
        <color indexed="64"/>
        <name val="Verdana"/>
        <scheme val="none"/>
      </font>
      <fill>
        <patternFill patternType="none">
          <bgColor indexed="65"/>
        </patternFill>
      </fill>
      <alignment horizontal="general" vertical="bottom" wrapText="0" readingOrder="0"/>
      <border outline="0">
        <left/>
        <right/>
        <top/>
        <bottom/>
      </border>
    </odxf>
    <ndxf>
      <font>
        <sz val="9"/>
        <color indexed="64"/>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ndxf>
  </rcc>
  <rcc rId="43825" sId="14" odxf="1" dxf="1">
    <nc r="C29" t="inlineStr">
      <is>
        <r>
          <rPr>
            <b/>
            <sz val="9"/>
            <color indexed="64"/>
            <rFont val="Arial"/>
            <family val="2"/>
          </rPr>
          <t>SEGUROS BANRESERVAS</t>
        </r>
        <r>
          <rPr>
            <sz val="9"/>
            <color indexed="64"/>
            <rFont val="Arial"/>
            <family val="2"/>
          </rPr>
          <t xml:space="preserve"> . Pago 30% de la factura No.619252 d/f  17/01/17 como aporte del CONIAF a la póliza de seguro 2-2-501-0186426 para la renovación del vehículo marca Toyota, Corola LE, año 2015, placa No. A700509, chasis 5YFBURHE4FP265326, durante el periodo del 17/03/17 al 17/03/18, propiedad de Patria Martínez Almonte, Encaragada Depto. Administrativa y Financiera de nuestra institución</t>
        </r>
      </is>
    </nc>
    <odxf>
      <font>
        <sz val="12"/>
        <color indexed="64"/>
        <name val="Verdana"/>
        <scheme val="none"/>
      </font>
      <fill>
        <patternFill patternType="none">
          <bgColor indexed="65"/>
        </patternFill>
      </fill>
      <alignment vertical="bottom" wrapText="0" readingOrder="0"/>
      <border outline="0">
        <left/>
        <right/>
        <top/>
        <bottom/>
      </border>
    </odxf>
    <ndxf>
      <font>
        <sz val="9"/>
        <color indexed="64"/>
        <name val="Arial"/>
        <scheme val="none"/>
      </font>
      <fill>
        <patternFill patternType="solid">
          <bgColor rgb="FFFFFF00"/>
        </patternFill>
      </fill>
      <alignment vertical="top" wrapText="1" readingOrder="0"/>
      <border outline="0">
        <left style="thin">
          <color indexed="64"/>
        </left>
        <right style="thin">
          <color indexed="64"/>
        </right>
        <top style="thin">
          <color indexed="64"/>
        </top>
        <bottom style="thin">
          <color indexed="64"/>
        </bottom>
      </border>
    </ndxf>
  </rcc>
  <rfmt sheetId="14" sqref="D29" start="0" length="0">
    <dxf>
      <font>
        <sz val="9"/>
        <color indexed="64"/>
        <name val="Arial"/>
        <scheme val="none"/>
      </font>
      <numFmt numFmtId="166" formatCode="_-* #,##0.00\ _p_t_a_-;\-* #,##0.00\ _p_t_a_-;_-* &quot;-&quot;??\ _p_t_a_-;_-@_-"/>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cc rId="43826" sId="14" odxf="1" s="1" dxf="1" numFmtId="34">
    <nc r="E29">
      <v>12389.26</v>
    </nc>
    <odxf>
      <numFmt numFmtId="0" formatCode="General"/>
    </odxf>
    <ndxf>
      <font>
        <sz val="9"/>
        <color indexed="64"/>
        <name val="Arial"/>
        <scheme val="none"/>
      </font>
      <numFmt numFmtId="166" formatCode="_-* #,##0.00\ _p_t_a_-;\-* #,##0.00\ _p_t_a_-;_-* &quot;-&quot;??\ _p_t_a_-;_-@_-"/>
      <fill>
        <patternFill patternType="solid">
          <bgColor theme="0"/>
        </patternFill>
      </fill>
      <alignment horizontal="center" wrapText="1" readingOrder="0"/>
      <border outline="0">
        <left style="thin">
          <color indexed="64"/>
        </left>
        <right style="thin">
          <color indexed="64"/>
        </right>
        <top style="thin">
          <color indexed="64"/>
        </top>
        <bottom style="thin">
          <color indexed="64"/>
        </bottom>
      </border>
    </ndxf>
  </rcc>
  <rcc rId="43827" sId="14" odxf="1" s="1" dxf="1">
    <nc r="F29">
      <f>F28+D29-E29</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828" sId="14" odxf="1" dxf="1" numFmtId="19">
    <nc r="A30">
      <v>42807</v>
    </nc>
    <odxf>
      <font>
        <sz val="12"/>
        <color indexed="64"/>
        <name val="Verdana"/>
        <scheme val="none"/>
      </font>
      <numFmt numFmtId="0" formatCode="General"/>
      <fill>
        <patternFill patternType="none">
          <bgColor indexed="65"/>
        </patternFill>
      </fill>
      <alignment vertical="bottom" wrapText="0" readingOrder="0"/>
      <border outline="0">
        <left/>
        <right/>
        <top/>
        <bottom/>
      </border>
    </odxf>
    <n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cc rId="43829" sId="14" odxf="1" dxf="1">
    <nc r="B30">
      <v>14647</v>
    </nc>
    <odxf>
      <font>
        <sz val="12"/>
        <color indexed="64"/>
        <name val="Verdana"/>
        <scheme val="none"/>
      </font>
      <fill>
        <patternFill patternType="none">
          <bgColor indexed="65"/>
        </patternFill>
      </fill>
      <alignment horizontal="general" vertical="bottom" wrapText="0" readingOrder="0"/>
      <border outline="0">
        <left/>
        <right/>
        <top/>
        <bottom/>
      </border>
    </odxf>
    <ndxf>
      <font>
        <sz val="9"/>
        <color indexed="64"/>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ndxf>
  </rcc>
  <rcc rId="43830" sId="14" odxf="1" dxf="1">
    <nc r="C30" t="inlineStr">
      <is>
        <r>
          <t>JOSE ANTONIO  NOVA  VASQUEZ, Cedula de Identidad No.001-0007066-3</t>
        </r>
        <r>
          <rPr>
            <sz val="9"/>
            <color indexed="64"/>
            <rFont val="Arial"/>
            <family val="2"/>
          </rPr>
          <t xml:space="preserve">, Enc. Depto. de Medio Ambiente y Recursos Naturales, para cubrir apoyo logístico en la realización de curso sobre </t>
        </r>
        <r>
          <rPr>
            <b/>
            <sz val="9"/>
            <color indexed="64"/>
            <rFont val="Arial"/>
            <family val="2"/>
          </rPr>
          <t>“Empoderamiento y Asociatividad”</t>
        </r>
        <r>
          <rPr>
            <sz val="9"/>
            <color indexed="64"/>
            <rFont val="Arial"/>
            <family val="2"/>
          </rPr>
          <t>, el cual será realizado los días 16 y 17 de marzo 2017, en la Comunidad de Tábara Arriba, Provincia de Azua</t>
        </r>
      </is>
    </nc>
    <odxf>
      <font>
        <b val="0"/>
        <sz val="12"/>
        <color indexed="64"/>
        <name val="Verdana"/>
        <scheme val="none"/>
      </font>
      <alignment vertical="bottom" wrapText="0" readingOrder="0"/>
    </odxf>
    <ndxf>
      <font>
        <b/>
        <sz val="9"/>
        <color indexed="64"/>
        <name val="Arial"/>
        <scheme val="none"/>
      </font>
      <alignment vertical="top" wrapText="1" readingOrder="0"/>
    </ndxf>
  </rcc>
  <rfmt sheetId="14" sqref="D30" start="0" length="0">
    <dxf>
      <font>
        <sz val="9"/>
        <color indexed="64"/>
        <name val="Arial"/>
        <scheme val="none"/>
      </font>
      <numFmt numFmtId="166" formatCode="_-* #,##0.00\ _p_t_a_-;\-* #,##0.00\ _p_t_a_-;_-* &quot;-&quot;??\ _p_t_a_-;_-@_-"/>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cc rId="43831" sId="14" odxf="1" s="1" dxf="1" numFmtId="34">
    <nc r="E30">
      <v>25000</v>
    </nc>
    <odxf>
      <numFmt numFmtId="0" formatCode="General"/>
    </odxf>
    <ndxf>
      <font>
        <sz val="9"/>
        <color indexed="64"/>
        <name val="Arial"/>
        <scheme val="none"/>
      </font>
      <numFmt numFmtId="166" formatCode="_-* #,##0.00\ _p_t_a_-;\-* #,##0.00\ _p_t_a_-;_-* &quot;-&quot;??\ _p_t_a_-;_-@_-"/>
      <fill>
        <patternFill patternType="solid">
          <bgColor theme="0"/>
        </patternFill>
      </fill>
      <alignment horizontal="center" wrapText="1" readingOrder="0"/>
      <border outline="0">
        <left style="thin">
          <color indexed="64"/>
        </left>
        <right style="thin">
          <color indexed="64"/>
        </right>
        <top style="thin">
          <color indexed="64"/>
        </top>
        <bottom style="thin">
          <color indexed="64"/>
        </bottom>
      </border>
    </ndxf>
  </rcc>
  <rcc rId="43832" sId="14" odxf="1" s="1" dxf="1">
    <nc r="F30">
      <f>F29+D30-E30</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833" sId="14" odxf="1" dxf="1" numFmtId="19">
    <nc r="A31">
      <v>42809</v>
    </nc>
    <odxf>
      <font>
        <sz val="12"/>
        <color indexed="64"/>
        <name val="Verdana"/>
        <scheme val="none"/>
      </font>
      <numFmt numFmtId="0" formatCode="General"/>
      <fill>
        <patternFill patternType="none">
          <bgColor indexed="65"/>
        </patternFill>
      </fill>
      <alignment vertical="bottom" wrapText="0" readingOrder="0"/>
      <border outline="0">
        <left/>
        <right/>
        <top/>
        <bottom/>
      </border>
    </odxf>
    <n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cc rId="43834" sId="14" odxf="1" dxf="1">
    <nc r="B31">
      <v>14648</v>
    </nc>
    <odxf>
      <font>
        <sz val="12"/>
        <color indexed="64"/>
        <name val="Verdana"/>
        <scheme val="none"/>
      </font>
      <fill>
        <patternFill patternType="none">
          <bgColor indexed="65"/>
        </patternFill>
      </fill>
      <alignment horizontal="general" vertical="bottom" wrapText="0" readingOrder="0"/>
      <border outline="0">
        <left/>
        <right/>
        <top/>
        <bottom/>
      </border>
    </odxf>
    <ndxf>
      <font>
        <sz val="9"/>
        <color indexed="64"/>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ndxf>
  </rcc>
  <rcc rId="43835" sId="14" odxf="1" dxf="1">
    <nc r="C31" t="inlineStr">
      <is>
        <r>
          <t>ANAFRANC  DE LOS SANTOS ARIAS</t>
        </r>
        <r>
          <rPr>
            <sz val="9"/>
            <color indexed="64"/>
            <rFont val="Arial"/>
            <family val="2"/>
          </rPr>
          <t>, Reposición de fondo de caja chica, del comprobante #6864 al #6896, en fecha del 17 de febrero hasta el 10 de marzo del 2017, según relación de gastos y facturas anexas</t>
        </r>
      </is>
    </nc>
    <odxf>
      <font>
        <b val="0"/>
        <sz val="12"/>
        <color indexed="64"/>
        <name val="Verdana"/>
        <scheme val="none"/>
      </font>
      <alignment horizontal="general" vertical="bottom" readingOrder="0"/>
      <border outline="0">
        <left/>
        <right/>
        <top/>
        <bottom/>
      </border>
    </odxf>
    <ndxf>
      <font>
        <b/>
        <sz val="9"/>
        <color indexed="64"/>
        <name val="Arial"/>
        <scheme val="none"/>
      </font>
      <alignment horizontal="justify" vertical="top" readingOrder="0"/>
      <border outline="0">
        <left style="thin">
          <color indexed="64"/>
        </left>
        <right style="thin">
          <color indexed="64"/>
        </right>
        <top style="thin">
          <color indexed="64"/>
        </top>
        <bottom style="thin">
          <color indexed="64"/>
        </bottom>
      </border>
    </ndxf>
  </rcc>
  <rfmt sheetId="14" sqref="D31" start="0" length="0">
    <dxf>
      <font>
        <sz val="9"/>
        <color indexed="64"/>
        <name val="Arial"/>
        <scheme val="none"/>
      </font>
      <numFmt numFmtId="166" formatCode="_-* #,##0.00\ _p_t_a_-;\-* #,##0.00\ _p_t_a_-;_-* &quot;-&quot;??\ _p_t_a_-;_-@_-"/>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cc rId="43836" sId="14" odxf="1" s="1" dxf="1" numFmtId="34">
    <nc r="E31">
      <v>16357.18</v>
    </nc>
    <odxf>
      <numFmt numFmtId="0" formatCode="General"/>
    </odxf>
    <ndxf>
      <font>
        <sz val="9"/>
        <color indexed="64"/>
        <name val="Arial"/>
        <scheme val="none"/>
      </font>
      <numFmt numFmtId="166" formatCode="_-* #,##0.00\ _p_t_a_-;\-* #,##0.00\ _p_t_a_-;_-* &quot;-&quot;??\ _p_t_a_-;_-@_-"/>
      <fill>
        <patternFill patternType="solid">
          <bgColor theme="0"/>
        </patternFill>
      </fill>
      <alignment horizontal="center" wrapText="1" readingOrder="0"/>
      <border outline="0">
        <left style="thin">
          <color indexed="64"/>
        </left>
        <right style="thin">
          <color indexed="64"/>
        </right>
        <top style="thin">
          <color indexed="64"/>
        </top>
        <bottom style="thin">
          <color indexed="64"/>
        </bottom>
      </border>
    </ndxf>
  </rcc>
  <rcc rId="43837" sId="14" odxf="1" s="1" dxf="1">
    <nc r="F31">
      <f>F30+D31-E31</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838" sId="14" odxf="1" dxf="1" numFmtId="19">
    <nc r="A32">
      <v>42810</v>
    </nc>
    <odxf>
      <font>
        <sz val="12"/>
        <color indexed="64"/>
        <name val="Verdana"/>
        <scheme val="none"/>
      </font>
      <numFmt numFmtId="0" formatCode="General"/>
      <fill>
        <patternFill patternType="none">
          <bgColor indexed="65"/>
        </patternFill>
      </fill>
      <alignment vertical="bottom" wrapText="0" readingOrder="0"/>
      <border outline="0">
        <left/>
        <right/>
        <top/>
        <bottom/>
      </border>
    </odxf>
    <n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cc rId="43839" sId="14" odxf="1" dxf="1">
    <nc r="B32">
      <v>14649</v>
    </nc>
    <odxf>
      <font>
        <sz val="12"/>
        <color indexed="64"/>
        <name val="Verdana"/>
        <scheme val="none"/>
      </font>
      <fill>
        <patternFill patternType="none">
          <bgColor indexed="65"/>
        </patternFill>
      </fill>
      <alignment horizontal="general" vertical="bottom" wrapText="0" readingOrder="0"/>
      <border outline="0">
        <left/>
        <right/>
        <top/>
        <bottom/>
      </border>
    </odxf>
    <ndxf>
      <font>
        <sz val="9"/>
        <color indexed="64"/>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ndxf>
  </rcc>
  <rcc rId="43840" sId="14" odxf="1" dxf="1">
    <nc r="C32" t="inlineStr">
      <is>
        <r>
          <t xml:space="preserve">EYMI YUDESKY DE JESUS ABREU, </t>
        </r>
        <r>
          <rPr>
            <sz val="9"/>
            <color indexed="64"/>
            <rFont val="Arial"/>
            <family val="2"/>
          </rPr>
          <t>Transferida temporalmente como Técnico del Depto. de Capacitación y Difusión de Tecnologías de la institución,</t>
        </r>
        <r>
          <rPr>
            <b/>
            <sz val="9"/>
            <color indexed="64"/>
            <rFont val="Arial"/>
            <family val="2"/>
          </rPr>
          <t xml:space="preserve"> </t>
        </r>
        <r>
          <rPr>
            <sz val="9"/>
            <color indexed="64"/>
            <rFont val="Arial"/>
            <family val="2"/>
          </rPr>
          <t>como apoyo logístico</t>
        </r>
        <r>
          <rPr>
            <b/>
            <sz val="9"/>
            <color indexed="64"/>
            <rFont val="Arial"/>
            <family val="2"/>
          </rPr>
          <t xml:space="preserve"> </t>
        </r>
        <r>
          <rPr>
            <sz val="9"/>
            <color indexed="64"/>
            <rFont val="Arial"/>
            <family val="2"/>
          </rPr>
          <t>para cubrir el 50% de los gastos de almuerzo en el curso</t>
        </r>
        <r>
          <rPr>
            <b/>
            <sz val="9"/>
            <color indexed="64"/>
            <rFont val="Arial"/>
            <family val="2"/>
          </rPr>
          <t xml:space="preserve"> “Agricultura Orgánica”</t>
        </r>
        <r>
          <rPr>
            <sz val="9"/>
            <color indexed="64"/>
            <rFont val="Arial"/>
            <family val="2"/>
          </rPr>
          <t>, el cual será realizado en Neyba y Tamayo, Provincia de Bahouco, desde el 31 de marzo al 01 de abril y 08 y 09 de abril/17, a realizarse en la Junta Regantes</t>
        </r>
      </is>
    </nc>
    <odxf>
      <font>
        <b val="0"/>
        <sz val="12"/>
        <color indexed="64"/>
        <name val="Verdana"/>
        <scheme val="none"/>
      </font>
      <alignment vertical="bottom" wrapText="0" readingOrder="0"/>
      <border outline="0">
        <left/>
        <right/>
        <top/>
        <bottom/>
      </border>
    </odxf>
    <ndxf>
      <font>
        <b/>
        <sz val="9"/>
        <color indexed="64"/>
        <name val="Arial"/>
        <scheme val="none"/>
      </font>
      <alignment vertical="top" wrapText="1" readingOrder="0"/>
      <border outline="0">
        <left style="thin">
          <color indexed="64"/>
        </left>
        <right style="thin">
          <color indexed="64"/>
        </right>
        <top style="thin">
          <color indexed="64"/>
        </top>
        <bottom style="thin">
          <color indexed="64"/>
        </bottom>
      </border>
    </ndxf>
  </rcc>
  <rfmt sheetId="14" sqref="D32" start="0" length="0">
    <dxf>
      <font>
        <sz val="9"/>
        <color indexed="64"/>
        <name val="Arial"/>
        <scheme val="none"/>
      </font>
      <numFmt numFmtId="166" formatCode="_-* #,##0.00\ _p_t_a_-;\-* #,##0.00\ _p_t_a_-;_-* &quot;-&quot;??\ _p_t_a_-;_-@_-"/>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cc rId="43841" sId="14" odxf="1" s="1" dxf="1" numFmtId="34">
    <nc r="E32">
      <v>28500</v>
    </nc>
    <odxf>
      <numFmt numFmtId="0" formatCode="General"/>
    </odxf>
    <ndxf>
      <font>
        <sz val="9"/>
        <color theme="1"/>
        <name val="Arial"/>
        <scheme val="none"/>
      </font>
      <numFmt numFmtId="166" formatCode="_-* #,##0.00\ _p_t_a_-;\-* #,##0.00\ _p_t_a_-;_-* &quot;-&quot;??\ _p_t_a_-;_-@_-"/>
      <fill>
        <patternFill patternType="solid">
          <bgColor theme="0"/>
        </patternFill>
      </fill>
      <alignment horizontal="center" wrapText="1" readingOrder="0"/>
      <border outline="0">
        <left style="thin">
          <color indexed="64"/>
        </left>
        <right style="thin">
          <color indexed="64"/>
        </right>
        <top style="thin">
          <color indexed="64"/>
        </top>
        <bottom style="thin">
          <color indexed="64"/>
        </bottom>
      </border>
    </ndxf>
  </rcc>
  <rcc rId="43842" sId="14" odxf="1" s="1" dxf="1">
    <nc r="F32">
      <f>F31+D32-E32</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843" sId="14" odxf="1" dxf="1" numFmtId="19">
    <nc r="A33">
      <v>42811</v>
    </nc>
    <odxf>
      <font>
        <sz val="12"/>
        <color indexed="64"/>
        <name val="Verdana"/>
        <scheme val="none"/>
      </font>
      <numFmt numFmtId="0" formatCode="General"/>
      <fill>
        <patternFill patternType="none">
          <bgColor indexed="65"/>
        </patternFill>
      </fill>
      <alignment vertical="bottom" wrapText="0" readingOrder="0"/>
      <border outline="0">
        <left/>
        <right/>
        <top/>
        <bottom/>
      </border>
    </odxf>
    <n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cc rId="43844" sId="14" odxf="1" dxf="1">
    <nc r="B33">
      <v>14650</v>
    </nc>
    <odxf>
      <font>
        <sz val="12"/>
        <color indexed="64"/>
        <name val="Verdana"/>
        <scheme val="none"/>
      </font>
      <fill>
        <patternFill patternType="none">
          <bgColor indexed="65"/>
        </patternFill>
      </fill>
      <alignment horizontal="general" vertical="bottom" wrapText="0" readingOrder="0"/>
      <border outline="0">
        <left/>
        <right/>
        <top/>
        <bottom/>
      </border>
    </odxf>
    <ndxf>
      <font>
        <sz val="9"/>
        <color indexed="64"/>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ndxf>
  </rcc>
  <rcc rId="43845" sId="14" odxf="1" dxf="1">
    <nc r="C33" t="inlineStr">
      <is>
        <r>
          <rPr>
            <b/>
            <sz val="9"/>
            <color indexed="64"/>
            <rFont val="Arial"/>
            <family val="2"/>
          </rPr>
          <t>GRUPO ALBAH SUPLIDORES INSTITUCIONALES</t>
        </r>
        <r>
          <rPr>
            <sz val="9"/>
            <color indexed="64"/>
            <rFont val="Arial"/>
            <family val="2"/>
          </rPr>
          <t xml:space="preserve">, SRL. Por la compra de suministros de cocina (café, azucar, te, etc.), para ser utilizado en Nuestra Institucion, según cotizacion No. 0072 d/f 08/03/17 y s/factura No. 13 d/f 16/03/17 y documentación anexas. </t>
        </r>
      </is>
    </nc>
    <odxf>
      <font>
        <sz val="12"/>
        <color indexed="64"/>
        <name val="Verdana"/>
        <scheme val="none"/>
      </font>
      <fill>
        <patternFill patternType="none">
          <bgColor indexed="65"/>
        </patternFill>
      </fill>
      <alignment horizontal="general" vertical="bottom" readingOrder="0"/>
      <border outline="0">
        <left/>
        <right/>
        <top/>
        <bottom/>
      </border>
    </odxf>
    <ndxf>
      <font>
        <sz val="9"/>
        <color indexed="64"/>
        <name val="Arial"/>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ndxf>
  </rcc>
  <rfmt sheetId="14" sqref="D33" start="0" length="0">
    <dxf>
      <font>
        <sz val="9"/>
        <color indexed="64"/>
        <name val="Arial"/>
        <scheme val="none"/>
      </font>
      <numFmt numFmtId="166" formatCode="_-* #,##0.00\ _p_t_a_-;\-* #,##0.00\ _p_t_a_-;_-* &quot;-&quot;??\ _p_t_a_-;_-@_-"/>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cc rId="43846" sId="14" odxf="1" s="1" dxf="1" numFmtId="34">
    <nc r="E33">
      <v>8675.01</v>
    </nc>
    <odxf>
      <numFmt numFmtId="0" formatCode="General"/>
    </odxf>
    <ndxf>
      <font>
        <sz val="9"/>
        <color indexed="64"/>
        <name val="Arial"/>
        <scheme val="none"/>
      </font>
      <numFmt numFmtId="166" formatCode="_-* #,##0.00\ _p_t_a_-;\-* #,##0.00\ _p_t_a_-;_-* &quot;-&quot;??\ _p_t_a_-;_-@_-"/>
      <fill>
        <patternFill patternType="solid">
          <bgColor theme="0"/>
        </patternFill>
      </fill>
      <alignment horizontal="center" wrapText="1" readingOrder="0"/>
      <border outline="0">
        <left style="thin">
          <color indexed="64"/>
        </left>
        <right style="thin">
          <color indexed="64"/>
        </right>
        <top style="thin">
          <color indexed="64"/>
        </top>
        <bottom style="thin">
          <color indexed="64"/>
        </bottom>
      </border>
    </ndxf>
  </rcc>
  <rcc rId="43847" sId="14" odxf="1" s="1" dxf="1">
    <nc r="F33">
      <f>F32+D33-E33</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848" sId="14" odxf="1" dxf="1" numFmtId="19">
    <nc r="A34">
      <v>42815</v>
    </nc>
    <odxf>
      <font>
        <sz val="12"/>
        <color indexed="64"/>
        <name val="Verdana"/>
        <scheme val="none"/>
      </font>
      <numFmt numFmtId="0" formatCode="General"/>
      <fill>
        <patternFill patternType="none">
          <bgColor indexed="65"/>
        </patternFill>
      </fill>
      <alignment vertical="bottom" wrapText="0" readingOrder="0"/>
      <border outline="0">
        <left/>
        <right/>
        <top/>
        <bottom/>
      </border>
    </odxf>
    <n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cc rId="43849" sId="14" odxf="1" dxf="1">
    <nc r="B34">
      <v>14651</v>
    </nc>
    <odxf>
      <font>
        <sz val="12"/>
        <color indexed="64"/>
        <name val="Verdana"/>
        <scheme val="none"/>
      </font>
      <fill>
        <patternFill patternType="none">
          <bgColor indexed="65"/>
        </patternFill>
      </fill>
      <alignment horizontal="general" vertical="bottom" wrapText="0" readingOrder="0"/>
      <border outline="0">
        <left/>
        <right/>
        <top/>
        <bottom/>
      </border>
    </odxf>
    <ndxf>
      <font>
        <sz val="9"/>
        <color indexed="64"/>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ndxf>
  </rcc>
  <rcc rId="43850" sId="14" odxf="1" dxf="1">
    <nc r="C34" t="inlineStr">
      <is>
        <r>
          <t xml:space="preserve">RD$36,222.75 (US$765.00 a una tasa de RD$47.35 x 1) a favor de </t>
        </r>
        <r>
          <rPr>
            <b/>
            <sz val="9"/>
            <color rgb="FFFF0000"/>
            <rFont val="Arial"/>
            <family val="2"/>
          </rPr>
          <t>PONTIFICIA UNIVERSIDAD CATOLICA MADRE Y MAESTRA</t>
        </r>
        <r>
          <rPr>
            <b/>
            <sz val="9"/>
            <color indexed="64"/>
            <rFont val="Arial"/>
            <family val="2"/>
          </rPr>
          <t>,  por concepto de pago del 8vo. desembolso como aporte del CONIAF en la realización de Maestría en “Dirección de Proyectos” a Mistral Valenzuela Mateo, matrícula 2016-5790, s/contrato No.018-2016, solicitud y documentación anexa.</t>
        </r>
      </is>
    </nc>
    <odxf>
      <font>
        <b val="0"/>
        <sz val="12"/>
        <color indexed="64"/>
        <name val="Verdana"/>
        <scheme val="none"/>
      </font>
      <fill>
        <patternFill patternType="none">
          <bgColor indexed="65"/>
        </patternFill>
      </fill>
      <alignment horizontal="general" vertical="bottom" readingOrder="0"/>
      <border outline="0">
        <left/>
        <right/>
        <top/>
        <bottom/>
      </border>
    </odxf>
    <ndxf>
      <font>
        <b/>
        <sz val="9"/>
        <color indexed="64"/>
        <name val="Arial"/>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ndxf>
  </rcc>
  <rfmt sheetId="14" sqref="D34" start="0" length="0">
    <dxf>
      <font>
        <sz val="9"/>
        <color indexed="64"/>
        <name val="Arial"/>
        <scheme val="none"/>
      </font>
      <numFmt numFmtId="166" formatCode="_-* #,##0.00\ _p_t_a_-;\-* #,##0.00\ _p_t_a_-;_-* &quot;-&quot;??\ _p_t_a_-;_-@_-"/>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cc rId="43851" sId="14" odxf="1" s="1" dxf="1" numFmtId="34">
    <nc r="E34">
      <v>36222.75</v>
    </nc>
    <odxf>
      <numFmt numFmtId="0" formatCode="General"/>
    </odxf>
    <ndxf>
      <font>
        <b/>
        <sz val="9"/>
        <color auto="1"/>
        <name val="Arial"/>
        <scheme val="none"/>
      </font>
      <numFmt numFmtId="166" formatCode="_-* #,##0.00\ _p_t_a_-;\-* #,##0.00\ _p_t_a_-;_-* &quot;-&quot;??\ _p_t_a_-;_-@_-"/>
      <fill>
        <patternFill patternType="solid">
          <bgColor theme="0"/>
        </patternFill>
      </fill>
      <alignment horizontal="center" wrapText="1" readingOrder="0"/>
      <border outline="0">
        <left style="thin">
          <color indexed="64"/>
        </left>
        <right style="thin">
          <color indexed="64"/>
        </right>
        <top style="thin">
          <color indexed="64"/>
        </top>
        <bottom style="thin">
          <color indexed="64"/>
        </bottom>
      </border>
    </ndxf>
  </rcc>
  <rcc rId="43852" sId="14" odxf="1" s="1" dxf="1">
    <nc r="F34">
      <f>F33+D34-E34</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853" sId="14" odxf="1" dxf="1" numFmtId="19">
    <nc r="A35">
      <v>42815</v>
    </nc>
    <odxf>
      <font>
        <sz val="12"/>
        <color indexed="64"/>
        <name val="Verdana"/>
        <scheme val="none"/>
      </font>
      <numFmt numFmtId="0" formatCode="General"/>
      <fill>
        <patternFill patternType="none">
          <bgColor indexed="65"/>
        </patternFill>
      </fill>
      <alignment vertical="bottom" wrapText="0" readingOrder="0"/>
      <border outline="0">
        <left/>
        <right/>
        <top/>
        <bottom/>
      </border>
    </odxf>
    <n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cc rId="43854" sId="14" odxf="1" dxf="1">
    <nc r="B35">
      <v>14652</v>
    </nc>
    <odxf>
      <font>
        <sz val="12"/>
        <color indexed="64"/>
        <name val="Verdana"/>
        <scheme val="none"/>
      </font>
      <fill>
        <patternFill patternType="none">
          <bgColor indexed="65"/>
        </patternFill>
      </fill>
      <alignment horizontal="general" vertical="bottom" wrapText="0" readingOrder="0"/>
      <border outline="0">
        <left/>
        <right/>
        <top/>
        <bottom/>
      </border>
    </odxf>
    <ndxf>
      <font>
        <sz val="9"/>
        <color indexed="64"/>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ndxf>
  </rcc>
  <rcc rId="43855" sId="14" odxf="1" dxf="1">
    <nc r="C35" t="inlineStr">
      <is>
        <r>
          <t xml:space="preserve">TESORERIA DE LA SEGURIDAD SOCIAL </t>
        </r>
        <r>
          <rPr>
            <sz val="9"/>
            <color indexed="64"/>
            <rFont val="Arial"/>
            <family val="2"/>
          </rPr>
          <t>pago recargo e intereses retenciones  Contribución del CONIAF del Seguro de Pensiones, Seguro Familiar de Salud y Riesgo Laboral de la empleado</t>
        </r>
        <r>
          <rPr>
            <b/>
            <sz val="9"/>
            <color indexed="64"/>
            <rFont val="Arial"/>
            <family val="2"/>
          </rPr>
          <t xml:space="preserve"> </t>
        </r>
        <r>
          <rPr>
            <b/>
            <sz val="9"/>
            <color rgb="FFFF0000"/>
            <rFont val="Arial"/>
            <family val="2"/>
          </rPr>
          <t>Carlos Manuel Sanquintin Beras</t>
        </r>
        <r>
          <rPr>
            <sz val="9"/>
            <color rgb="FFFF0000"/>
            <rFont val="Arial"/>
            <family val="2"/>
          </rPr>
          <t xml:space="preserve"> </t>
        </r>
        <r>
          <rPr>
            <sz val="9"/>
            <color indexed="64"/>
            <rFont val="Arial"/>
            <family val="2"/>
          </rPr>
          <t>quien  presta servicios como Asessor de la Direccion Ejecutiva de esta institucion, correspondiente a los meses de enero y febrero/17</t>
        </r>
      </is>
    </nc>
    <odxf>
      <font>
        <b val="0"/>
        <sz val="12"/>
        <color indexed="64"/>
        <name val="Verdana"/>
        <scheme val="none"/>
      </font>
      <fill>
        <patternFill patternType="none">
          <bgColor indexed="65"/>
        </patternFill>
      </fill>
      <alignment vertical="bottom" wrapText="0" readingOrder="0"/>
      <border outline="0">
        <left/>
        <right/>
        <top/>
        <bottom/>
      </border>
    </odxf>
    <ndxf>
      <font>
        <b/>
        <sz val="9"/>
        <color indexed="64"/>
        <name val="Arial"/>
        <scheme val="none"/>
      </font>
      <fill>
        <patternFill patternType="solid">
          <bgColor rgb="FFFFFF00"/>
        </patternFill>
      </fill>
      <alignment vertical="top" wrapText="1" readingOrder="0"/>
      <border outline="0">
        <left style="thin">
          <color indexed="64"/>
        </left>
        <right style="thin">
          <color indexed="64"/>
        </right>
        <top style="thin">
          <color indexed="64"/>
        </top>
        <bottom style="thin">
          <color indexed="64"/>
        </bottom>
      </border>
    </ndxf>
  </rcc>
  <rfmt sheetId="14" sqref="D35" start="0" length="0">
    <dxf>
      <font>
        <sz val="9"/>
        <color indexed="64"/>
        <name val="Arial"/>
        <scheme val="none"/>
      </font>
      <numFmt numFmtId="166" formatCode="_-* #,##0.00\ _p_t_a_-;\-* #,##0.00\ _p_t_a_-;_-* &quot;-&quot;??\ _p_t_a_-;_-@_-"/>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cc rId="43856" sId="14" odxf="1" s="1" dxf="1" numFmtId="34">
    <nc r="E35">
      <v>51304.9</v>
    </nc>
    <odxf>
      <numFmt numFmtId="0" formatCode="General"/>
    </odxf>
    <ndxf>
      <font>
        <sz val="9"/>
        <color auto="1"/>
        <name val="Arial"/>
        <scheme val="none"/>
      </font>
      <numFmt numFmtId="166" formatCode="_-* #,##0.00\ _p_t_a_-;\-* #,##0.00\ _p_t_a_-;_-* &quot;-&quot;??\ _p_t_a_-;_-@_-"/>
      <fill>
        <patternFill patternType="solid">
          <bgColor theme="0"/>
        </patternFill>
      </fill>
      <alignment horizontal="center" wrapText="1" readingOrder="0"/>
      <border outline="0">
        <left style="thin">
          <color indexed="64"/>
        </left>
        <right style="thin">
          <color indexed="64"/>
        </right>
        <top style="thin">
          <color indexed="64"/>
        </top>
        <bottom style="thin">
          <color indexed="64"/>
        </bottom>
      </border>
    </ndxf>
  </rcc>
  <rcc rId="43857" sId="14" odxf="1" s="1" dxf="1">
    <nc r="F35">
      <f>F34+D35-E35</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858" sId="14" odxf="1" dxf="1" numFmtId="19">
    <nc r="A36">
      <v>42818</v>
    </nc>
    <odxf>
      <font>
        <sz val="12"/>
        <color indexed="64"/>
        <name val="Verdana"/>
        <scheme val="none"/>
      </font>
      <numFmt numFmtId="0" formatCode="General"/>
      <fill>
        <patternFill patternType="none">
          <bgColor indexed="65"/>
        </patternFill>
      </fill>
      <alignment vertical="bottom" wrapText="0" readingOrder="0"/>
      <border outline="0">
        <left/>
        <right/>
        <top/>
        <bottom/>
      </border>
    </odxf>
    <n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cc rId="43859" sId="14" odxf="1" dxf="1">
    <nc r="B36">
      <v>14653</v>
    </nc>
    <odxf>
      <font>
        <sz val="12"/>
        <color indexed="64"/>
        <name val="Verdana"/>
        <scheme val="none"/>
      </font>
      <fill>
        <patternFill patternType="none">
          <bgColor indexed="65"/>
        </patternFill>
      </fill>
      <alignment horizontal="general" vertical="bottom" wrapText="0" readingOrder="0"/>
      <border outline="0">
        <left/>
        <right/>
        <top/>
        <bottom/>
      </border>
    </odxf>
    <ndxf>
      <font>
        <sz val="9"/>
        <color indexed="64"/>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ndxf>
  </rcc>
  <rcc rId="43860" sId="14" odxf="1" dxf="1">
    <nc r="C36" t="inlineStr">
      <is>
        <r>
          <t>ZOILA MERCEDES FERNANDEZ VASQUEZ.</t>
        </r>
        <r>
          <rPr>
            <sz val="9"/>
            <color indexed="64"/>
            <rFont val="Arial"/>
            <family val="2"/>
          </rPr>
          <t xml:space="preserve"> Por servicios de preparación de dos (2) almuerzos y tres (3) refrigerios para sesenta y cinco (65) personas, para el Taller “Análisis del Reglamento y del Manual Técnico de Procedimientos para la Evaluación, Registro y Control Post-Registro de los Bio-insumos Comerciales de Uso Agrícola en la República Dominacana”, a realizarse en el Instituto de Innovación en Biotecnología e Industria (IIBI), en fecha 23 y 24 de marzo 2017, s/c #125 d/f 14/03/17, factura #153 d/f 23/03/17 y documentación  anexa. Factura original contra entrega de cheque.</t>
        </r>
      </is>
    </nc>
    <odxf>
      <font>
        <b val="0"/>
        <sz val="12"/>
        <color indexed="64"/>
        <name val="Verdana"/>
        <scheme val="none"/>
      </font>
      <fill>
        <patternFill patternType="none">
          <bgColor indexed="65"/>
        </patternFill>
      </fill>
      <alignment horizontal="general" vertical="bottom" readingOrder="0"/>
      <border outline="0">
        <right/>
        <top/>
        <bottom/>
      </border>
    </odxf>
    <ndxf>
      <font>
        <b/>
        <sz val="9"/>
        <color indexed="64"/>
        <name val="Arial"/>
        <scheme val="none"/>
      </font>
      <fill>
        <patternFill patternType="solid">
          <bgColor rgb="FFFFFF00"/>
        </patternFill>
      </fill>
      <alignment horizontal="justify" vertical="top" readingOrder="0"/>
      <border outline="0">
        <right style="thin">
          <color indexed="64"/>
        </right>
        <top style="thin">
          <color indexed="64"/>
        </top>
        <bottom style="thin">
          <color indexed="64"/>
        </bottom>
      </border>
    </ndxf>
  </rcc>
  <rfmt sheetId="14" sqref="D36" start="0" length="0">
    <dxf>
      <font>
        <sz val="9"/>
        <color indexed="64"/>
        <name val="Arial"/>
        <scheme val="none"/>
      </font>
      <numFmt numFmtId="166" formatCode="_-* #,##0.00\ _p_t_a_-;\-* #,##0.00\ _p_t_a_-;_-* &quot;-&quot;??\ _p_t_a_-;_-@_-"/>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cc rId="43861" sId="14" odxf="1" s="1" dxf="1" numFmtId="34">
    <nc r="E36">
      <v>90630</v>
    </nc>
    <odxf>
      <numFmt numFmtId="0" formatCode="General"/>
    </odxf>
    <ndxf>
      <font>
        <sz val="9"/>
        <color auto="1"/>
        <name val="Arial"/>
        <scheme val="none"/>
      </font>
      <numFmt numFmtId="166" formatCode="_-* #,##0.00\ _p_t_a_-;\-* #,##0.00\ _p_t_a_-;_-* &quot;-&quot;??\ _p_t_a_-;_-@_-"/>
      <fill>
        <patternFill patternType="solid">
          <bgColor theme="0"/>
        </patternFill>
      </fill>
      <alignment horizontal="center" wrapText="1" readingOrder="0"/>
      <border outline="0">
        <left style="thin">
          <color indexed="64"/>
        </left>
        <right style="thin">
          <color indexed="64"/>
        </right>
        <top style="thin">
          <color indexed="64"/>
        </top>
        <bottom style="thin">
          <color indexed="64"/>
        </bottom>
      </border>
    </ndxf>
  </rcc>
  <rcc rId="43862" sId="14" odxf="1" s="1" dxf="1">
    <nc r="F36">
      <f>F35+D36-E36</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863" sId="14" odxf="1" dxf="1" numFmtId="19">
    <nc r="A37">
      <v>42818</v>
    </nc>
    <odxf>
      <font>
        <sz val="12"/>
        <color indexed="64"/>
        <name val="Verdana"/>
        <scheme val="none"/>
      </font>
      <numFmt numFmtId="0" formatCode="General"/>
      <fill>
        <patternFill patternType="none">
          <bgColor indexed="65"/>
        </patternFill>
      </fill>
      <alignment vertical="bottom" wrapText="0" readingOrder="0"/>
      <border outline="0">
        <left/>
        <right/>
        <top/>
        <bottom/>
      </border>
    </odxf>
    <n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cc rId="43864" sId="14" odxf="1" dxf="1">
    <nc r="B37">
      <v>14654</v>
    </nc>
    <odxf>
      <font>
        <sz val="12"/>
        <color indexed="64"/>
        <name val="Verdana"/>
        <scheme val="none"/>
      </font>
      <fill>
        <patternFill patternType="none">
          <bgColor indexed="65"/>
        </patternFill>
      </fill>
      <alignment horizontal="general" vertical="bottom" wrapText="0" readingOrder="0"/>
      <border outline="0">
        <left/>
        <right/>
        <top/>
        <bottom/>
      </border>
    </odxf>
    <ndxf>
      <font>
        <sz val="9"/>
        <color indexed="64"/>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ndxf>
  </rcc>
  <rcc rId="43865" sId="14" odxf="1" dxf="1">
    <nc r="C37" t="inlineStr">
      <is>
        <r>
          <t>SOLUCIONES AUTOMOTRICES, S. A.</t>
        </r>
        <r>
          <rPr>
            <sz val="9"/>
            <color indexed="64"/>
            <rFont val="Arial"/>
            <family val="2"/>
          </rPr>
          <t>, Por la compra de una Goma Windforce Catchpower y Aro de 18 Pulgadas, para el Vehiculo Tipo Camioneta Nissan Frontier año 2017 de uso de la Direccion Ejecutiva de Nuestra Institucion, según cotizacion No. 033022d/f 21/03/17 y documentación anexas.</t>
        </r>
        <r>
          <rPr>
            <b/>
            <sz val="9"/>
            <color indexed="64"/>
            <rFont val="Arial"/>
            <family val="2"/>
          </rPr>
          <t xml:space="preserve"> </t>
        </r>
        <r>
          <rPr>
            <sz val="9"/>
            <color indexed="64"/>
            <rFont val="Arial"/>
            <family val="2"/>
          </rPr>
          <t>Factura original contra entrega de cheque.</t>
        </r>
      </is>
    </nc>
    <odxf>
      <font>
        <b val="0"/>
        <sz val="12"/>
        <color indexed="64"/>
        <name val="Verdana"/>
        <scheme val="none"/>
      </font>
      <fill>
        <patternFill patternType="none">
          <bgColor indexed="65"/>
        </patternFill>
      </fill>
      <alignment horizontal="general" vertical="bottom" readingOrder="0"/>
      <border outline="0">
        <right/>
        <top/>
        <bottom/>
      </border>
    </odxf>
    <ndxf>
      <font>
        <b/>
        <sz val="9"/>
        <color indexed="64"/>
        <name val="Arial"/>
        <scheme val="none"/>
      </font>
      <fill>
        <patternFill patternType="solid">
          <bgColor rgb="FFFFFF00"/>
        </patternFill>
      </fill>
      <alignment horizontal="justify" vertical="top" readingOrder="0"/>
      <border outline="0">
        <right style="thin">
          <color indexed="64"/>
        </right>
        <top style="thin">
          <color indexed="64"/>
        </top>
        <bottom style="thin">
          <color indexed="64"/>
        </bottom>
      </border>
    </ndxf>
  </rcc>
  <rfmt sheetId="14" sqref="D37" start="0" length="0">
    <dxf>
      <font>
        <sz val="9"/>
        <color indexed="64"/>
        <name val="Arial"/>
        <scheme val="none"/>
      </font>
      <numFmt numFmtId="166" formatCode="_-* #,##0.00\ _p_t_a_-;\-* #,##0.00\ _p_t_a_-;_-* &quot;-&quot;??\ _p_t_a_-;_-@_-"/>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cc rId="43866" sId="14" odxf="1" s="1" dxf="1" numFmtId="34">
    <nc r="E37">
      <v>19982.8</v>
    </nc>
    <odxf>
      <numFmt numFmtId="0" formatCode="General"/>
    </odxf>
    <ndxf>
      <font>
        <sz val="9"/>
        <color auto="1"/>
        <name val="Arial"/>
        <scheme val="none"/>
      </font>
      <numFmt numFmtId="166" formatCode="_-* #,##0.00\ _p_t_a_-;\-* #,##0.00\ _p_t_a_-;_-* &quot;-&quot;??\ _p_t_a_-;_-@_-"/>
      <fill>
        <patternFill patternType="solid">
          <bgColor theme="0"/>
        </patternFill>
      </fill>
      <alignment horizontal="center" wrapText="1" readingOrder="0"/>
      <border outline="0">
        <left style="thin">
          <color indexed="64"/>
        </left>
        <right style="thin">
          <color indexed="64"/>
        </right>
        <top style="thin">
          <color indexed="64"/>
        </top>
        <bottom style="thin">
          <color indexed="64"/>
        </bottom>
      </border>
    </ndxf>
  </rcc>
  <rcc rId="43867" sId="14" odxf="1" s="1" dxf="1">
    <nc r="F37">
      <f>F36+D37-E37</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868" sId="14" odxf="1" dxf="1" numFmtId="19">
    <nc r="A38">
      <v>42821</v>
    </nc>
    <odxf>
      <font>
        <sz val="12"/>
        <color indexed="64"/>
        <name val="Verdana"/>
        <scheme val="none"/>
      </font>
      <numFmt numFmtId="0" formatCode="General"/>
      <fill>
        <patternFill patternType="none">
          <bgColor indexed="65"/>
        </patternFill>
      </fill>
      <alignment vertical="bottom" wrapText="0" readingOrder="0"/>
      <border outline="0">
        <left/>
        <right/>
        <top/>
        <bottom/>
      </border>
    </odxf>
    <n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cc rId="43869" sId="14" odxf="1" dxf="1">
    <nc r="B38">
      <v>14655</v>
    </nc>
    <odxf>
      <font>
        <sz val="12"/>
        <color indexed="64"/>
        <name val="Verdana"/>
        <scheme val="none"/>
      </font>
      <fill>
        <patternFill patternType="none">
          <bgColor indexed="65"/>
        </patternFill>
      </fill>
      <alignment horizontal="general" vertical="bottom" wrapText="0" readingOrder="0"/>
      <border outline="0">
        <left/>
        <right/>
        <top/>
        <bottom/>
      </border>
    </odxf>
    <ndxf>
      <font>
        <sz val="9"/>
        <color indexed="64"/>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ndxf>
  </rcc>
  <rcc rId="43870" sId="14" odxf="1" dxf="1">
    <nc r="C38" t="inlineStr">
      <is>
        <t>NULO</t>
      </is>
    </nc>
    <odxf>
      <font>
        <b val="0"/>
        <sz val="12"/>
        <color indexed="64"/>
        <name val="Verdana"/>
        <scheme val="none"/>
      </font>
      <fill>
        <patternFill patternType="none">
          <bgColor indexed="65"/>
        </patternFill>
      </fill>
      <alignment vertical="bottom" wrapText="0" readingOrder="0"/>
    </odxf>
    <ndxf>
      <font>
        <b/>
        <sz val="9"/>
        <color indexed="64"/>
        <name val="Arial"/>
        <scheme val="none"/>
      </font>
      <fill>
        <patternFill patternType="solid">
          <bgColor theme="0"/>
        </patternFill>
      </fill>
      <alignment vertical="top" wrapText="1" readingOrder="0"/>
    </ndxf>
  </rcc>
  <rfmt sheetId="14" sqref="D38" start="0" length="0">
    <dxf>
      <font>
        <sz val="9"/>
        <color indexed="64"/>
        <name val="Arial"/>
        <scheme val="none"/>
      </font>
      <numFmt numFmtId="166" formatCode="_-* #,##0.00\ _p_t_a_-;\-* #,##0.00\ _p_t_a_-;_-* &quot;-&quot;??\ _p_t_a_-;_-@_-"/>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cc rId="43871" sId="14" odxf="1" s="1" dxf="1" numFmtId="34">
    <nc r="E38">
      <v>0.01</v>
    </nc>
    <odxf>
      <numFmt numFmtId="0" formatCode="General"/>
    </odxf>
    <ndxf>
      <font>
        <b/>
        <sz val="9"/>
        <color rgb="FFFF0000"/>
        <name val="Arial"/>
        <scheme val="none"/>
      </font>
      <numFmt numFmtId="166" formatCode="_-* #,##0.00\ _p_t_a_-;\-* #,##0.00\ _p_t_a_-;_-* &quot;-&quot;??\ _p_t_a_-;_-@_-"/>
      <fill>
        <patternFill patternType="solid">
          <bgColor theme="0"/>
        </patternFill>
      </fill>
      <alignment horizontal="center" wrapText="1" readingOrder="0"/>
      <border outline="0">
        <left style="thin">
          <color indexed="64"/>
        </left>
        <right style="thin">
          <color indexed="64"/>
        </right>
        <top style="thin">
          <color indexed="64"/>
        </top>
        <bottom style="thin">
          <color indexed="64"/>
        </bottom>
      </border>
    </ndxf>
  </rcc>
  <rcc rId="43872" sId="14" odxf="1" s="1" dxf="1">
    <nc r="F38">
      <f>F37+D38-E38</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873" sId="14" odxf="1" dxf="1" numFmtId="19">
    <nc r="A39">
      <v>42821</v>
    </nc>
    <odxf>
      <font>
        <sz val="12"/>
        <color indexed="64"/>
        <name val="Verdana"/>
        <scheme val="none"/>
      </font>
      <numFmt numFmtId="0" formatCode="General"/>
      <fill>
        <patternFill patternType="none">
          <bgColor indexed="65"/>
        </patternFill>
      </fill>
      <alignment vertical="bottom" wrapText="0" readingOrder="0"/>
      <border outline="0">
        <left/>
        <right/>
        <top/>
        <bottom/>
      </border>
    </odxf>
    <n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cc rId="43874" sId="14" odxf="1" dxf="1">
    <nc r="B39">
      <v>14656</v>
    </nc>
    <odxf>
      <font>
        <sz val="12"/>
        <color indexed="64"/>
        <name val="Verdana"/>
        <scheme val="none"/>
      </font>
      <fill>
        <patternFill patternType="none">
          <bgColor indexed="65"/>
        </patternFill>
      </fill>
      <alignment horizontal="general" vertical="bottom" wrapText="0" readingOrder="0"/>
      <border outline="0">
        <left/>
        <right/>
        <top/>
        <bottom/>
      </border>
    </odxf>
    <ndxf>
      <font>
        <sz val="9"/>
        <color indexed="64"/>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ndxf>
  </rcc>
  <rcc rId="43875" sId="14" odxf="1" dxf="1">
    <nc r="C39" t="inlineStr">
      <is>
        <r>
          <t xml:space="preserve">JOSE DE LOS ANGELES CEPEDA UREÑA, </t>
        </r>
        <r>
          <rPr>
            <sz val="9"/>
            <color indexed="64"/>
            <rFont val="Arial"/>
            <family val="2"/>
          </rPr>
          <t>Enc.  Depto. Acceso a las Ciencias Modernas, para cubrir apoyo logístico para gastos de almuerzo y refrigerio en la realización del Curso sobre “Actualización sobre el Cultivo de Arroz” para técnicos y agricultores, a realizarse en  fecha 31 de marzo/17, en el Hotel Restaurant Don Camaron, en la Provincia María Trinidad Sánchez, Nagua</t>
        </r>
      </is>
    </nc>
    <odxf>
      <font>
        <b val="0"/>
        <sz val="12"/>
        <color indexed="64"/>
        <name val="Verdana"/>
        <scheme val="none"/>
      </font>
      <fill>
        <patternFill patternType="none">
          <bgColor indexed="65"/>
        </patternFill>
      </fill>
      <alignment vertical="bottom" wrapText="0" readingOrder="0"/>
      <border outline="0">
        <right/>
        <top/>
        <bottom/>
      </border>
    </odxf>
    <ndxf>
      <font>
        <b/>
        <sz val="9"/>
        <color indexed="64"/>
        <name val="Arial"/>
        <scheme val="none"/>
      </font>
      <fill>
        <patternFill patternType="solid">
          <bgColor theme="0"/>
        </patternFill>
      </fill>
      <alignment vertical="top" wrapText="1" readingOrder="0"/>
      <border outline="0">
        <right style="thin">
          <color indexed="64"/>
        </right>
        <top style="thin">
          <color indexed="64"/>
        </top>
        <bottom style="thin">
          <color indexed="64"/>
        </bottom>
      </border>
    </ndxf>
  </rcc>
  <rfmt sheetId="14" sqref="D39" start="0" length="0">
    <dxf>
      <font>
        <sz val="9"/>
        <color indexed="64"/>
        <name val="Arial"/>
        <scheme val="none"/>
      </font>
      <numFmt numFmtId="166" formatCode="_-* #,##0.00\ _p_t_a_-;\-* #,##0.00\ _p_t_a_-;_-* &quot;-&quot;??\ _p_t_a_-;_-@_-"/>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cc rId="43876" sId="14" odxf="1" s="1" dxf="1" numFmtId="34">
    <nc r="E39">
      <v>21830</v>
    </nc>
    <odxf>
      <numFmt numFmtId="0" formatCode="General"/>
    </odxf>
    <ndxf>
      <font>
        <sz val="9"/>
        <color theme="1"/>
        <name val="Arial"/>
        <scheme val="none"/>
      </font>
      <numFmt numFmtId="166" formatCode="_-* #,##0.00\ _p_t_a_-;\-* #,##0.00\ _p_t_a_-;_-* &quot;-&quot;??\ _p_t_a_-;_-@_-"/>
      <fill>
        <patternFill patternType="solid">
          <bgColor theme="0"/>
        </patternFill>
      </fill>
      <alignment horizontal="center" wrapText="1" readingOrder="0"/>
      <border outline="0">
        <left style="thin">
          <color indexed="64"/>
        </left>
        <right style="thin">
          <color indexed="64"/>
        </right>
        <top style="thin">
          <color indexed="64"/>
        </top>
        <bottom style="thin">
          <color indexed="64"/>
        </bottom>
      </border>
    </ndxf>
  </rcc>
  <rcc rId="43877" sId="14" odxf="1" s="1" dxf="1">
    <nc r="F39">
      <f>F38+D39-E39</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878" sId="14" odxf="1" dxf="1" numFmtId="19">
    <nc r="A40">
      <v>42821</v>
    </nc>
    <odxf>
      <font>
        <sz val="12"/>
        <color indexed="64"/>
        <name val="Verdana"/>
        <scheme val="none"/>
      </font>
      <numFmt numFmtId="0" formatCode="General"/>
      <fill>
        <patternFill patternType="none">
          <bgColor indexed="65"/>
        </patternFill>
      </fill>
      <alignment vertical="bottom" wrapText="0" readingOrder="0"/>
      <border outline="0">
        <left/>
        <right/>
        <top/>
        <bottom/>
      </border>
    </odxf>
    <n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cc rId="43879" sId="14" odxf="1" dxf="1">
    <nc r="B40">
      <v>14657</v>
    </nc>
    <odxf>
      <font>
        <sz val="12"/>
        <color indexed="64"/>
        <name val="Verdana"/>
        <scheme val="none"/>
      </font>
      <fill>
        <patternFill patternType="none">
          <bgColor indexed="65"/>
        </patternFill>
      </fill>
      <alignment horizontal="general" vertical="bottom" wrapText="0" readingOrder="0"/>
      <border outline="0">
        <left/>
        <right/>
        <top/>
        <bottom/>
      </border>
    </odxf>
    <ndxf>
      <font>
        <sz val="9"/>
        <color indexed="64"/>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ndxf>
  </rcc>
  <rcc rId="43880" sId="14" odxf="1" dxf="1">
    <nc r="C40" t="inlineStr">
      <is>
        <r>
          <t>FUNDACION EDUCATIVA ORIENTAL, INC. 3er</t>
        </r>
        <r>
          <rPr>
            <sz val="9"/>
            <color indexed="64"/>
            <rFont val="Arial"/>
            <family val="2"/>
          </rPr>
          <t xml:space="preserve">. pago correspondiente  al Cuatrimestre Mayo-Agosto 2017, para cubrir estudios en la carrera de Licenciatura de Contabilidad  a la empleada Anafranc De Los Santos Arias, cédula de identidad 001-1717387-2, Auxiliar Administrativo de nuestra institución, según factura #109 d/f 23/03/16 y documentación anexa. </t>
        </r>
      </is>
    </nc>
    <odxf>
      <font>
        <b val="0"/>
        <sz val="12"/>
        <color indexed="64"/>
        <name val="Verdana"/>
        <scheme val="none"/>
      </font>
      <fill>
        <patternFill patternType="none">
          <bgColor indexed="65"/>
        </patternFill>
      </fill>
      <alignment vertical="bottom" wrapText="0" readingOrder="0"/>
      <border outline="0">
        <left/>
        <right/>
        <top/>
        <bottom/>
      </border>
    </odxf>
    <ndxf>
      <font>
        <b/>
        <sz val="9"/>
        <color indexed="64"/>
        <name val="Arial"/>
        <scheme val="none"/>
      </font>
      <fill>
        <patternFill patternType="solid">
          <bgColor rgb="FFFFFF00"/>
        </patternFill>
      </fill>
      <alignment vertical="top" wrapText="1" readingOrder="0"/>
      <border outline="0">
        <left style="thin">
          <color indexed="64"/>
        </left>
        <right style="thin">
          <color indexed="64"/>
        </right>
        <top style="thin">
          <color indexed="64"/>
        </top>
        <bottom style="thin">
          <color indexed="64"/>
        </bottom>
      </border>
    </ndxf>
  </rcc>
  <rfmt sheetId="14" sqref="D40" start="0" length="0">
    <dxf>
      <font>
        <b/>
        <sz val="9"/>
        <color indexed="64"/>
        <name val="Arial"/>
        <scheme val="none"/>
      </font>
      <numFmt numFmtId="166" formatCode="_-* #,##0.00\ _p_t_a_-;\-* #,##0.00\ _p_t_a_-;_-* &quot;-&quot;??\ _p_t_a_-;_-@_-"/>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cc rId="43881" sId="14" odxf="1" s="1" dxf="1" numFmtId="34">
    <nc r="E40">
      <v>13250</v>
    </nc>
    <odxf>
      <numFmt numFmtId="0" formatCode="General"/>
    </odxf>
    <ndxf>
      <font>
        <sz val="9"/>
        <color theme="1"/>
        <name val="Arial"/>
        <scheme val="none"/>
      </font>
      <numFmt numFmtId="166" formatCode="_-* #,##0.00\ _p_t_a_-;\-* #,##0.00\ _p_t_a_-;_-* &quot;-&quot;??\ _p_t_a_-;_-@_-"/>
      <fill>
        <patternFill patternType="solid">
          <bgColor theme="0"/>
        </patternFill>
      </fill>
      <alignment horizontal="center" wrapText="1" readingOrder="0"/>
      <border outline="0">
        <left style="thin">
          <color indexed="64"/>
        </left>
        <right style="thin">
          <color indexed="64"/>
        </right>
        <top style="thin">
          <color indexed="64"/>
        </top>
        <bottom style="thin">
          <color indexed="64"/>
        </bottom>
      </border>
    </ndxf>
  </rcc>
  <rcc rId="43882" sId="14" odxf="1" s="1" dxf="1">
    <nc r="F40">
      <f>F39+D40-E40</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883" sId="14" odxf="1" dxf="1" numFmtId="19">
    <nc r="A41">
      <v>42822</v>
    </nc>
    <odxf>
      <font>
        <sz val="12"/>
        <color indexed="64"/>
        <name val="Verdana"/>
        <scheme val="none"/>
      </font>
      <numFmt numFmtId="0" formatCode="General"/>
      <fill>
        <patternFill patternType="none">
          <bgColor indexed="65"/>
        </patternFill>
      </fill>
      <alignment vertical="bottom" wrapText="0" readingOrder="0"/>
      <border outline="0">
        <left/>
        <right/>
        <top/>
      </border>
    </odxf>
    <n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rder>
    </ndxf>
  </rcc>
  <rcc rId="43884" sId="14" odxf="1" dxf="1">
    <nc r="B41">
      <v>14658</v>
    </nc>
    <odxf>
      <font>
        <sz val="12"/>
        <color indexed="64"/>
        <name val="Verdana"/>
        <scheme val="none"/>
      </font>
      <fill>
        <patternFill patternType="none">
          <bgColor indexed="65"/>
        </patternFill>
      </fill>
      <alignment horizontal="general" vertical="bottom" wrapText="0" readingOrder="0"/>
      <border outline="0">
        <left/>
        <right/>
        <top/>
      </border>
    </odxf>
    <ndxf>
      <font>
        <sz val="9"/>
        <color indexed="64"/>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rder>
    </ndxf>
  </rcc>
  <rcc rId="43885" sId="14" odxf="1" dxf="1">
    <nc r="C41" t="inlineStr">
      <is>
        <r>
          <t>ZOILA MERCEDES FERNANDEZ VASQUEZ.</t>
        </r>
        <r>
          <rPr>
            <sz val="9"/>
            <color indexed="64"/>
            <rFont val="Arial"/>
            <family val="2"/>
          </rPr>
          <t xml:space="preserve"> Por servicios de preparación de refrigerios para veinticinco (25) personas, para la Charla sobre La Ley 41-08, a realizarse en el Salón de Reuniones de Nuestra Institución, en fecha 28 de marzo 2017, s/c #120 d/f 06/03/17, factura #154 d/f 28/03/17 y documentación  anexa. </t>
        </r>
      </is>
    </nc>
    <odxf>
      <font>
        <b val="0"/>
        <sz val="12"/>
        <color indexed="64"/>
        <name val="Verdana"/>
        <scheme val="none"/>
      </font>
      <fill>
        <patternFill patternType="none">
          <bgColor indexed="65"/>
        </patternFill>
      </fill>
      <alignment horizontal="general" vertical="bottom" readingOrder="0"/>
    </odxf>
    <ndxf>
      <font>
        <b/>
        <sz val="9"/>
        <color indexed="64"/>
        <name val="Arial"/>
        <scheme val="none"/>
      </font>
      <fill>
        <patternFill patternType="solid">
          <bgColor rgb="FFFFFF00"/>
        </patternFill>
      </fill>
      <alignment horizontal="justify" vertical="top" readingOrder="0"/>
    </ndxf>
  </rcc>
  <rfmt sheetId="14" sqref="D41" start="0" length="0">
    <dxf>
      <font>
        <b/>
        <sz val="9"/>
        <color indexed="64"/>
        <name val="Arial"/>
        <scheme val="none"/>
      </font>
      <numFmt numFmtId="166" formatCode="_-* #,##0.00\ _p_t_a_-;\-* #,##0.00\ _p_t_a_-;_-* &quot;-&quot;??\ _p_t_a_-;_-@_-"/>
      <fill>
        <patternFill patternType="solid">
          <bgColor theme="0"/>
        </patternFill>
      </fill>
      <alignment vertical="top" wrapText="1" readingOrder="0"/>
      <border outline="0">
        <left style="thin">
          <color indexed="64"/>
        </left>
        <right style="thin">
          <color indexed="64"/>
        </right>
        <top style="thin">
          <color indexed="64"/>
        </top>
      </border>
    </dxf>
  </rfmt>
  <rcc rId="43886" sId="14" odxf="1" s="1" dxf="1" numFmtId="34">
    <nc r="E41">
      <v>7537.5</v>
    </nc>
    <odxf>
      <numFmt numFmtId="0" formatCode="General"/>
    </odxf>
    <ndxf>
      <font>
        <sz val="9"/>
        <color theme="1"/>
        <name val="Arial"/>
        <scheme val="none"/>
      </font>
      <numFmt numFmtId="166" formatCode="_-* #,##0.00\ _p_t_a_-;\-* #,##0.00\ _p_t_a_-;_-* &quot;-&quot;??\ _p_t_a_-;_-@_-"/>
      <fill>
        <patternFill patternType="solid">
          <bgColor theme="0"/>
        </patternFill>
      </fill>
      <alignment horizontal="center" wrapText="1" readingOrder="0"/>
      <border outline="0">
        <left style="thin">
          <color indexed="64"/>
        </left>
        <right style="thin">
          <color indexed="64"/>
        </right>
        <top style="thin">
          <color indexed="64"/>
        </top>
      </border>
    </ndxf>
  </rcc>
  <rcc rId="43887" sId="14" odxf="1" s="1" dxf="1">
    <nc r="F41">
      <f>F40+D41-E41</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rder>
    </ndxf>
  </rcc>
  <rcc rId="43888" sId="14" odxf="1" dxf="1" numFmtId="19">
    <nc r="A42">
      <v>42823</v>
    </nc>
    <odxf>
      <font>
        <sz val="12"/>
        <color indexed="64"/>
        <name val="Verdana"/>
        <scheme val="none"/>
      </font>
      <numFmt numFmtId="0" formatCode="General"/>
      <fill>
        <patternFill patternType="none">
          <bgColor indexed="65"/>
        </patternFill>
      </fill>
      <alignment vertical="bottom" wrapText="0" readingOrder="0"/>
      <border outline="0">
        <left/>
        <right/>
        <top/>
        <bottom/>
      </border>
    </odxf>
    <n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cc rId="43889" sId="14" odxf="1" dxf="1">
    <nc r="B42">
      <v>14659</v>
    </nc>
    <odxf>
      <font>
        <sz val="12"/>
        <color indexed="64"/>
        <name val="Verdana"/>
        <scheme val="none"/>
      </font>
      <fill>
        <patternFill patternType="none">
          <bgColor indexed="65"/>
        </patternFill>
      </fill>
      <alignment horizontal="general" vertical="bottom" wrapText="0" readingOrder="0"/>
      <border outline="0">
        <left/>
        <right/>
        <top/>
        <bottom/>
      </border>
    </odxf>
    <ndxf>
      <font>
        <sz val="9"/>
        <color indexed="64"/>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ndxf>
  </rcc>
  <rcc rId="43890" sId="14" odxf="1" dxf="1">
    <nc r="C42" t="inlineStr">
      <is>
        <t>NULO</t>
      </is>
    </nc>
    <odxf>
      <font>
        <b val="0"/>
        <sz val="12"/>
        <color indexed="64"/>
        <name val="Verdana"/>
        <scheme val="none"/>
      </font>
      <fill>
        <patternFill patternType="none">
          <bgColor indexed="65"/>
        </patternFill>
      </fill>
      <alignment horizontal="general" vertical="bottom" readingOrder="0"/>
      <border outline="0">
        <left/>
        <right/>
        <top/>
        <bottom/>
      </border>
    </odxf>
    <ndxf>
      <font>
        <b/>
        <sz val="9"/>
        <color indexed="64"/>
        <name val="Arial"/>
        <scheme val="none"/>
      </font>
      <fill>
        <patternFill patternType="solid">
          <bgColor theme="0"/>
        </patternFill>
      </fill>
      <alignment horizontal="justify" vertical="top" readingOrder="0"/>
      <border outline="0">
        <left style="thin">
          <color indexed="64"/>
        </left>
        <right style="thin">
          <color indexed="64"/>
        </right>
        <top style="thin">
          <color indexed="64"/>
        </top>
        <bottom style="thin">
          <color indexed="64"/>
        </bottom>
      </border>
    </ndxf>
  </rcc>
  <rfmt sheetId="14" sqref="D42" start="0" length="0">
    <dxf>
      <font>
        <b/>
        <sz val="9"/>
        <color indexed="64"/>
        <name val="Arial"/>
        <scheme val="none"/>
      </font>
      <numFmt numFmtId="166" formatCode="_-* #,##0.00\ _p_t_a_-;\-* #,##0.00\ _p_t_a_-;_-* &quot;-&quot;??\ _p_t_a_-;_-@_-"/>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cc rId="43891" sId="14" odxf="1" s="1" dxf="1" numFmtId="34">
    <nc r="E42">
      <v>0.01</v>
    </nc>
    <odxf>
      <numFmt numFmtId="0" formatCode="General"/>
    </odxf>
    <ndxf>
      <font>
        <b/>
        <sz val="9"/>
        <color rgb="FFFF0000"/>
        <name val="Arial"/>
        <scheme val="none"/>
      </font>
      <numFmt numFmtId="166" formatCode="_-* #,##0.00\ _p_t_a_-;\-* #,##0.00\ _p_t_a_-;_-* &quot;-&quot;??\ _p_t_a_-;_-@_-"/>
      <fill>
        <patternFill patternType="solid">
          <bgColor theme="0"/>
        </patternFill>
      </fill>
      <alignment horizontal="center" wrapText="1" readingOrder="0"/>
      <border outline="0">
        <left style="thin">
          <color indexed="64"/>
        </left>
        <right style="thin">
          <color indexed="64"/>
        </right>
        <top style="thin">
          <color indexed="64"/>
        </top>
        <bottom style="thin">
          <color indexed="64"/>
        </bottom>
      </border>
    </ndxf>
  </rcc>
  <rcc rId="43892" sId="14" odxf="1" s="1" dxf="1">
    <nc r="F42">
      <f>F41+D42-E42</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rder>
    </ndxf>
  </rcc>
  <rcc rId="43893" sId="14" odxf="1" dxf="1" numFmtId="19">
    <nc r="A43">
      <v>42823</v>
    </nc>
    <odxf>
      <font>
        <sz val="12"/>
        <color indexed="64"/>
        <name val="Verdana"/>
        <scheme val="none"/>
      </font>
      <numFmt numFmtId="0" formatCode="General"/>
      <fill>
        <patternFill patternType="none">
          <bgColor indexed="65"/>
        </patternFill>
      </fill>
      <alignment vertical="bottom" wrapText="0" readingOrder="0"/>
      <border outline="0">
        <left/>
        <right/>
        <bottom/>
      </border>
    </odxf>
    <n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bottom style="thin">
          <color indexed="64"/>
        </bottom>
      </border>
    </ndxf>
  </rcc>
  <rcc rId="43894" sId="14" odxf="1" dxf="1">
    <nc r="B43">
      <v>14660</v>
    </nc>
    <odxf>
      <font>
        <sz val="12"/>
        <color indexed="64"/>
        <name val="Verdana"/>
        <scheme val="none"/>
      </font>
      <fill>
        <patternFill patternType="none">
          <bgColor indexed="65"/>
        </patternFill>
      </fill>
      <alignment horizontal="general" vertical="bottom" wrapText="0" readingOrder="0"/>
      <border outline="0">
        <left/>
        <right/>
        <bottom/>
      </border>
    </odxf>
    <ndxf>
      <font>
        <sz val="9"/>
        <color indexed="64"/>
        <name val="Arial"/>
        <scheme val="none"/>
      </font>
      <fill>
        <patternFill patternType="solid">
          <bgColor theme="0"/>
        </patternFill>
      </fill>
      <alignment horizontal="right" vertical="top" wrapText="1" readingOrder="0"/>
      <border outline="0">
        <left style="thin">
          <color indexed="64"/>
        </left>
        <right style="thin">
          <color indexed="64"/>
        </right>
        <bottom style="thin">
          <color indexed="64"/>
        </bottom>
      </border>
    </ndxf>
  </rcc>
  <rcc rId="43895" sId="14" odxf="1" dxf="1">
    <nc r="C43" t="inlineStr">
      <is>
        <r>
          <t xml:space="preserve">EYMI YUDESKY DE JESUS ABREU, </t>
        </r>
        <r>
          <rPr>
            <sz val="9"/>
            <color indexed="64"/>
            <rFont val="Arial"/>
            <family val="2"/>
          </rPr>
          <t>Pago para</t>
        </r>
        <r>
          <rPr>
            <b/>
            <sz val="9"/>
            <color indexed="64"/>
            <rFont val="Arial"/>
            <family val="2"/>
          </rPr>
          <t xml:space="preserve"> </t>
        </r>
        <r>
          <rPr>
            <sz val="9"/>
            <color indexed="64"/>
            <rFont val="Arial"/>
            <family val="2"/>
          </rPr>
          <t>apoyo logístico</t>
        </r>
        <r>
          <rPr>
            <b/>
            <sz val="9"/>
            <color indexed="64"/>
            <rFont val="Arial"/>
            <family val="2"/>
          </rPr>
          <t xml:space="preserve"> </t>
        </r>
        <r>
          <rPr>
            <sz val="9"/>
            <color indexed="64"/>
            <rFont val="Arial"/>
            <family val="2"/>
          </rPr>
          <t>para cubrir el 50% restante del presupuesto para gastos de desayuno, almuerzo y refrigerio en el curso</t>
        </r>
        <r>
          <rPr>
            <b/>
            <sz val="9"/>
            <color indexed="64"/>
            <rFont val="Arial"/>
            <family val="2"/>
          </rPr>
          <t xml:space="preserve"> “Producción Sostenible de Ovinos y Caprinos”</t>
        </r>
        <r>
          <rPr>
            <sz val="9"/>
            <color indexed="64"/>
            <rFont val="Arial"/>
            <family val="2"/>
          </rPr>
          <t>, el cual será realizado en Galván, Provincia de Bahoruco, desde el 17 de marzo al 08 de abril/17</t>
        </r>
      </is>
    </nc>
    <odxf>
      <font>
        <b val="0"/>
        <sz val="12"/>
        <color indexed="64"/>
        <name val="Verdana"/>
        <scheme val="none"/>
      </font>
      <alignment vertical="bottom" wrapText="0" readingOrder="0"/>
      <border outline="0">
        <left/>
        <right/>
        <top/>
        <bottom/>
      </border>
    </odxf>
    <ndxf>
      <font>
        <b/>
        <sz val="9"/>
        <color indexed="64"/>
        <name val="Arial"/>
        <scheme val="none"/>
      </font>
      <alignment vertical="top" wrapText="1" readingOrder="0"/>
      <border outline="0">
        <left style="thin">
          <color indexed="64"/>
        </left>
        <right style="thin">
          <color indexed="64"/>
        </right>
        <top style="thin">
          <color indexed="64"/>
        </top>
        <bottom style="thin">
          <color indexed="64"/>
        </bottom>
      </border>
    </ndxf>
  </rcc>
  <rfmt sheetId="14" sqref="D43" start="0" length="0">
    <dxf>
      <font>
        <sz val="9"/>
        <color indexed="64"/>
        <name val="Arial"/>
        <scheme val="none"/>
      </font>
      <numFmt numFmtId="166" formatCode="_-* #,##0.00\ _p_t_a_-;\-* #,##0.00\ _p_t_a_-;_-* &quot;-&quot;??\ _p_t_a_-;_-@_-"/>
      <fill>
        <patternFill patternType="solid">
          <bgColor theme="0"/>
        </patternFill>
      </fill>
      <alignment vertical="top" wrapText="1" readingOrder="0"/>
      <border outline="0">
        <left style="thin">
          <color indexed="64"/>
        </left>
        <right style="thin">
          <color indexed="64"/>
        </right>
        <bottom style="thin">
          <color indexed="64"/>
        </bottom>
      </border>
    </dxf>
  </rfmt>
  <rcc rId="43896" sId="14" odxf="1" s="1" dxf="1" numFmtId="34">
    <nc r="E43">
      <v>56640</v>
    </nc>
    <odxf>
      <numFmt numFmtId="0" formatCode="General"/>
    </odxf>
    <ndxf>
      <font>
        <sz val="9"/>
        <color indexed="64"/>
        <name val="Arial"/>
        <scheme val="none"/>
      </font>
      <numFmt numFmtId="166" formatCode="_-* #,##0.00\ _p_t_a_-;\-* #,##0.00\ _p_t_a_-;_-* &quot;-&quot;??\ _p_t_a_-;_-@_-"/>
      <fill>
        <patternFill patternType="solid">
          <bgColor theme="0"/>
        </patternFill>
      </fill>
      <alignment horizontal="center" wrapText="1" readingOrder="0"/>
      <border outline="0">
        <left style="thin">
          <color indexed="64"/>
        </left>
        <right style="thin">
          <color indexed="64"/>
        </right>
        <bottom style="thin">
          <color indexed="64"/>
        </bottom>
      </border>
    </ndxf>
  </rcc>
  <rcc rId="43897" sId="14" odxf="1" s="1" dxf="1">
    <nc r="F43">
      <f>F42+D43-E43</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rder>
    </ndxf>
  </rcc>
  <rcc rId="43898" sId="14" odxf="1" dxf="1" numFmtId="19">
    <nc r="A44">
      <v>42823</v>
    </nc>
    <odxf>
      <font>
        <sz val="12"/>
        <color indexed="64"/>
        <name val="Verdana"/>
        <scheme val="none"/>
      </font>
      <numFmt numFmtId="0" formatCode="General"/>
      <fill>
        <patternFill patternType="none">
          <bgColor indexed="65"/>
        </patternFill>
      </fill>
      <alignment vertical="bottom" wrapText="0" readingOrder="0"/>
      <border outline="0">
        <left/>
        <right/>
        <top/>
        <bottom/>
      </border>
    </odxf>
    <n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cc rId="43899" sId="14" odxf="1" dxf="1">
    <nc r="B44">
      <v>14661</v>
    </nc>
    <odxf>
      <font>
        <sz val="12"/>
        <color indexed="64"/>
        <name val="Verdana"/>
        <scheme val="none"/>
      </font>
      <fill>
        <patternFill patternType="none">
          <bgColor indexed="65"/>
        </patternFill>
      </fill>
      <alignment horizontal="general" vertical="bottom" wrapText="0" readingOrder="0"/>
      <border outline="0">
        <left/>
        <right/>
        <top/>
        <bottom/>
      </border>
    </odxf>
    <ndxf>
      <font>
        <sz val="9"/>
        <color indexed="64"/>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ndxf>
  </rcc>
  <rcc rId="43900" sId="14" odxf="1" dxf="1">
    <nc r="C44" t="inlineStr">
      <is>
        <r>
          <t xml:space="preserve">EYMI YUDESKY DE JESUS ABREU, </t>
        </r>
        <r>
          <rPr>
            <sz val="9"/>
            <color indexed="64"/>
            <rFont val="Arial"/>
            <family val="2"/>
          </rPr>
          <t>Pago para apoyo logístico</t>
        </r>
        <r>
          <rPr>
            <b/>
            <sz val="9"/>
            <color indexed="64"/>
            <rFont val="Arial"/>
            <family val="2"/>
          </rPr>
          <t xml:space="preserve"> </t>
        </r>
        <r>
          <rPr>
            <sz val="9"/>
            <color indexed="64"/>
            <rFont val="Arial"/>
            <family val="2"/>
          </rPr>
          <t>para coordinación, combustible y materiales de practica para el curso</t>
        </r>
        <r>
          <rPr>
            <b/>
            <sz val="9"/>
            <color indexed="64"/>
            <rFont val="Arial"/>
            <family val="2"/>
          </rPr>
          <t xml:space="preserve"> “Agricultura Orgánica”</t>
        </r>
        <r>
          <rPr>
            <sz val="9"/>
            <color indexed="64"/>
            <rFont val="Arial"/>
            <family val="2"/>
          </rPr>
          <t>, a realizarse en los Municipios de Neyba, Tamayo, Galván y Los Ríos, Provincia de Bahoruco, los días 31 de marzo al 01, 07,08,21,22,28 y 29 de abril/17</t>
        </r>
      </is>
    </nc>
    <odxf>
      <font>
        <b val="0"/>
        <sz val="12"/>
        <color indexed="64"/>
        <name val="Verdana"/>
        <scheme val="none"/>
      </font>
      <alignment vertical="bottom" wrapText="0" readingOrder="0"/>
      <border outline="0">
        <left/>
        <right/>
        <top/>
        <bottom/>
      </border>
    </odxf>
    <ndxf>
      <font>
        <b/>
        <sz val="9"/>
        <color indexed="64"/>
        <name val="Arial"/>
        <scheme val="none"/>
      </font>
      <alignment vertical="top" wrapText="1" readingOrder="0"/>
      <border outline="0">
        <left style="thin">
          <color indexed="64"/>
        </left>
        <right style="thin">
          <color indexed="64"/>
        </right>
        <top style="thin">
          <color indexed="64"/>
        </top>
        <bottom style="thin">
          <color indexed="64"/>
        </bottom>
      </border>
    </ndxf>
  </rcc>
  <rfmt sheetId="14" sqref="D44" start="0" length="0">
    <dxf>
      <font>
        <sz val="9"/>
        <color indexed="64"/>
        <name val="Arial"/>
        <scheme val="none"/>
      </font>
      <numFmt numFmtId="166" formatCode="_-* #,##0.00\ _p_t_a_-;\-* #,##0.00\ _p_t_a_-;_-* &quot;-&quot;??\ _p_t_a_-;_-@_-"/>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cc rId="43901" sId="14" odxf="1" s="1" dxf="1" numFmtId="34">
    <nc r="E44">
      <v>17884</v>
    </nc>
    <odxf>
      <numFmt numFmtId="0" formatCode="General"/>
    </odxf>
    <ndxf>
      <font>
        <sz val="9"/>
        <color theme="1"/>
        <name val="Arial"/>
        <scheme val="none"/>
      </font>
      <numFmt numFmtId="166" formatCode="_-* #,##0.00\ _p_t_a_-;\-* #,##0.00\ _p_t_a_-;_-* &quot;-&quot;??\ _p_t_a_-;_-@_-"/>
      <fill>
        <patternFill patternType="solid">
          <bgColor theme="0"/>
        </patternFill>
      </fill>
      <alignment horizontal="center" wrapText="1" readingOrder="0"/>
      <border outline="0">
        <left style="thin">
          <color indexed="64"/>
        </left>
        <right style="thin">
          <color indexed="64"/>
        </right>
        <top style="thin">
          <color indexed="64"/>
        </top>
        <bottom style="thin">
          <color indexed="64"/>
        </bottom>
      </border>
    </ndxf>
  </rcc>
  <rcc rId="43902" sId="14" odxf="1" s="1" dxf="1">
    <nc r="F44">
      <f>F43+D44-E44</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rder>
    </ndxf>
  </rcc>
  <rcc rId="43903" sId="14" odxf="1" dxf="1" numFmtId="19">
    <nc r="A45">
      <v>42823</v>
    </nc>
    <odxf>
      <font>
        <sz val="12"/>
        <color indexed="64"/>
        <name val="Verdana"/>
        <scheme val="none"/>
      </font>
      <numFmt numFmtId="0" formatCode="General"/>
      <fill>
        <patternFill patternType="none">
          <bgColor indexed="65"/>
        </patternFill>
      </fill>
      <alignment vertical="bottom" wrapText="0" readingOrder="0"/>
      <border outline="0">
        <left/>
        <right/>
        <top/>
        <bottom/>
      </border>
    </odxf>
    <n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cc rId="43904" sId="14" odxf="1" dxf="1">
    <nc r="B45" t="inlineStr">
      <is>
        <t>DEPOSITO</t>
      </is>
    </nc>
    <odxf>
      <font>
        <b val="0"/>
        <sz val="12"/>
        <color indexed="64"/>
        <name val="Verdana"/>
        <scheme val="none"/>
      </font>
      <fill>
        <patternFill patternType="none">
          <bgColor indexed="65"/>
        </patternFill>
      </fill>
      <alignment horizontal="general" vertical="bottom" wrapText="0" readingOrder="0"/>
      <border outline="0">
        <left/>
        <right/>
        <top/>
        <bottom/>
      </border>
    </odxf>
    <ndxf>
      <font>
        <b/>
        <sz val="9"/>
        <color indexed="64"/>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ndxf>
  </rcc>
  <rcc rId="43905" sId="14" odxf="1" dxf="1">
    <nc r="C45" t="inlineStr">
      <is>
        <t>Pago cuota seguro médico Francisco Morel Correspondiente al mes de Marzo 2017.</t>
      </is>
    </nc>
    <odxf>
      <font>
        <b val="0"/>
        <sz val="12"/>
        <color indexed="64"/>
        <name val="Verdana"/>
        <scheme val="none"/>
      </font>
      <fill>
        <patternFill patternType="none">
          <bgColor indexed="65"/>
        </patternFill>
      </fill>
      <alignment vertical="bottom" wrapText="0" readingOrder="0"/>
      <border outline="0">
        <left/>
        <right/>
        <top/>
        <bottom/>
      </border>
    </odxf>
    <n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cc rId="43906" sId="14" odxf="1" dxf="1" numFmtId="34">
    <nc r="D45">
      <v>2430</v>
    </nc>
    <odxf>
      <font>
        <b val="0"/>
        <sz val="12"/>
        <color indexed="64"/>
        <name val="Verdana"/>
        <scheme val="none"/>
      </font>
      <numFmt numFmtId="0" formatCode="General"/>
      <fill>
        <patternFill patternType="none">
          <bgColor indexed="65"/>
        </patternFill>
      </fill>
      <alignment vertical="bottom" wrapText="0" readingOrder="0"/>
      <border outline="0">
        <left/>
        <right/>
        <top/>
        <bottom/>
      </border>
    </odxf>
    <ndxf>
      <font>
        <b/>
        <sz val="9"/>
        <color indexed="64"/>
        <name val="Arial"/>
        <scheme val="none"/>
      </font>
      <numFmt numFmtId="166" formatCode="_-* #,##0.00\ _p_t_a_-;\-* #,##0.00\ _p_t_a_-;_-* &quot;-&quot;??\ _p_t_a_-;_-@_-"/>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fmt sheetId="14" s="1" sqref="E45" start="0" length="0">
    <dxf>
      <font>
        <b/>
        <sz val="9"/>
        <color theme="1"/>
        <name val="Arial"/>
        <scheme val="none"/>
      </font>
      <numFmt numFmtId="166" formatCode="_-* #,##0.00\ _p_t_a_-;\-* #,##0.00\ _p_t_a_-;_-* &quot;-&quot;??\ _p_t_a_-;_-@_-"/>
      <fill>
        <patternFill patternType="solid">
          <bgColor theme="0"/>
        </patternFill>
      </fill>
      <alignment horizontal="center" wrapText="1" readingOrder="0"/>
      <border outline="0">
        <left style="thin">
          <color indexed="64"/>
        </left>
        <right style="thin">
          <color indexed="64"/>
        </right>
        <top style="thin">
          <color indexed="64"/>
        </top>
        <bottom style="thin">
          <color indexed="64"/>
        </bottom>
      </border>
    </dxf>
  </rfmt>
  <rcc rId="43907" sId="14" odxf="1" s="1" dxf="1">
    <nc r="F45">
      <f>F44+D45-E45</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908" sId="14" odxf="1" dxf="1" numFmtId="19">
    <nc r="A46">
      <v>42824</v>
    </nc>
    <odxf>
      <font>
        <sz val="12"/>
        <color indexed="64"/>
        <name val="Verdana"/>
        <scheme val="none"/>
      </font>
      <numFmt numFmtId="0" formatCode="General"/>
      <fill>
        <patternFill patternType="none">
          <bgColor indexed="65"/>
        </patternFill>
      </fill>
      <alignment vertical="bottom" wrapText="0" readingOrder="0"/>
      <border outline="0">
        <left/>
        <right/>
        <top/>
        <bottom/>
      </border>
    </odxf>
    <n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cc rId="43909" sId="14" odxf="1" dxf="1">
    <nc r="B46">
      <v>14662</v>
    </nc>
    <odxf>
      <font>
        <sz val="12"/>
        <color indexed="64"/>
        <name val="Verdana"/>
        <scheme val="none"/>
      </font>
      <fill>
        <patternFill patternType="none">
          <bgColor indexed="65"/>
        </patternFill>
      </fill>
      <alignment horizontal="general" vertical="bottom" wrapText="0" readingOrder="0"/>
      <border outline="0">
        <left/>
        <right/>
        <top/>
        <bottom/>
      </border>
    </odxf>
    <ndxf>
      <font>
        <sz val="9"/>
        <color indexed="64"/>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ndxf>
  </rcc>
  <rcc rId="43910" sId="14" odxf="1" dxf="1">
    <nc r="C46" t="inlineStr">
      <is>
        <r>
          <t>ADVANCED AUTO TECHNOLOGY,</t>
        </r>
        <r>
          <rPr>
            <sz val="9"/>
            <color indexed="64"/>
            <rFont val="Arial"/>
            <family val="2"/>
          </rPr>
          <t xml:space="preserve"> Pago según factura No. 180,  de  fecha 31/03/17,  por concepto deducible por reparación y cambio de piezas al vehículo tipo furgoneta marca Chevrolet año 2014, Placa No. L325500, de Nuestra Institución, según documentación anexa. Factura original contra entrega de cheque.</t>
        </r>
      </is>
    </nc>
    <odxf>
      <font>
        <b val="0"/>
        <sz val="12"/>
        <color indexed="64"/>
        <name val="Verdana"/>
        <scheme val="none"/>
      </font>
      <fill>
        <patternFill patternType="none">
          <bgColor indexed="65"/>
        </patternFill>
      </fill>
      <alignment horizontal="general" vertical="bottom" readingOrder="0"/>
    </odxf>
    <ndxf>
      <font>
        <b/>
        <sz val="9"/>
        <color indexed="64"/>
        <name val="Arial"/>
        <scheme val="none"/>
      </font>
      <fill>
        <patternFill patternType="solid">
          <bgColor rgb="FFFFFF00"/>
        </patternFill>
      </fill>
      <alignment horizontal="justify" vertical="top" readingOrder="0"/>
    </ndxf>
  </rcc>
  <rfmt sheetId="14" sqref="D46" start="0" length="0">
    <dxf>
      <font>
        <sz val="9"/>
        <color indexed="64"/>
        <name val="Arial"/>
        <scheme val="none"/>
      </font>
      <numFmt numFmtId="166" formatCode="_-* #,##0.00\ _p_t_a_-;\-* #,##0.00\ _p_t_a_-;_-* &quot;-&quot;??\ _p_t_a_-;_-@_-"/>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cc rId="43911" sId="14" odxf="1" s="1" dxf="1" numFmtId="34">
    <nc r="E46">
      <v>9576.27</v>
    </nc>
    <odxf>
      <numFmt numFmtId="0" formatCode="General"/>
    </odxf>
    <ndxf>
      <font>
        <b/>
        <sz val="9"/>
        <color theme="1"/>
        <name val="Arial"/>
        <scheme val="none"/>
      </font>
      <numFmt numFmtId="166" formatCode="_-* #,##0.00\ _p_t_a_-;\-* #,##0.00\ _p_t_a_-;_-* &quot;-&quot;??\ _p_t_a_-;_-@_-"/>
      <fill>
        <patternFill patternType="solid">
          <bgColor theme="0"/>
        </patternFill>
      </fill>
      <alignment horizontal="center" wrapText="1" readingOrder="0"/>
      <border outline="0">
        <left style="thin">
          <color indexed="64"/>
        </left>
        <right style="thin">
          <color indexed="64"/>
        </right>
        <top style="thin">
          <color indexed="64"/>
        </top>
        <bottom style="thin">
          <color indexed="64"/>
        </bottom>
      </border>
    </ndxf>
  </rcc>
  <rcc rId="43912" sId="14" odxf="1" s="1" dxf="1">
    <nc r="F46">
      <f>F45+D46-E46</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913" sId="14" odxf="1" dxf="1" numFmtId="19">
    <nc r="A47">
      <v>42825</v>
    </nc>
    <odxf>
      <font>
        <sz val="12"/>
        <color indexed="64"/>
        <name val="Verdana"/>
        <scheme val="none"/>
      </font>
      <numFmt numFmtId="0" formatCode="General"/>
      <fill>
        <patternFill patternType="none">
          <bgColor indexed="65"/>
        </patternFill>
      </fill>
      <alignment vertical="bottom" wrapText="0" readingOrder="0"/>
      <border outline="0">
        <left/>
        <right/>
        <top/>
        <bottom/>
      </border>
    </odxf>
    <n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fmt sheetId="14" sqref="B47" start="0" length="0">
    <dxf>
      <font>
        <b/>
        <sz val="9"/>
        <color indexed="64"/>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dxf>
  </rfmt>
  <rcc rId="43914" sId="14" odxf="1" dxf="1">
    <nc r="C47" t="inlineStr">
      <is>
        <t>Cargos bancarios</t>
      </is>
    </nc>
    <odxf>
      <font>
        <b val="0"/>
        <sz val="12"/>
        <color indexed="64"/>
        <name val="Verdana"/>
        <scheme val="none"/>
      </font>
      <border outline="0">
        <left/>
        <right/>
        <top/>
        <bottom/>
      </border>
    </odxf>
    <ndxf>
      <font>
        <b/>
        <sz val="9"/>
        <color indexed="64"/>
        <name val="Arial"/>
        <scheme val="none"/>
      </font>
      <border outline="0">
        <left style="thin">
          <color indexed="64"/>
        </left>
        <right style="thin">
          <color indexed="64"/>
        </right>
        <top style="thin">
          <color indexed="64"/>
        </top>
        <bottom style="thin">
          <color indexed="64"/>
        </bottom>
      </border>
    </ndxf>
  </rcc>
  <rfmt sheetId="14" sqref="D47" start="0" length="0">
    <dxf>
      <font>
        <sz val="9"/>
        <color indexed="64"/>
        <name val="Arial"/>
        <scheme val="none"/>
      </font>
      <numFmt numFmtId="166" formatCode="_-* #,##0.00\ _p_t_a_-;\-* #,##0.00\ _p_t_a_-;_-* &quot;-&quot;??\ _p_t_a_-;_-@_-"/>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cc rId="43915" sId="14" odxf="1" s="1" dxf="1" numFmtId="34">
    <nc r="E47">
      <v>11745.38</v>
    </nc>
    <odxf>
      <numFmt numFmtId="0" formatCode="General"/>
    </odxf>
    <ndxf>
      <font>
        <b/>
        <sz val="9"/>
        <color theme="1"/>
        <name val="Arial"/>
        <scheme val="none"/>
      </font>
      <numFmt numFmtId="166" formatCode="_-* #,##0.00\ _p_t_a_-;\-* #,##0.00\ _p_t_a_-;_-* &quot;-&quot;??\ _p_t_a_-;_-@_-"/>
      <fill>
        <patternFill patternType="solid">
          <bgColor theme="0"/>
        </patternFill>
      </fill>
      <alignment horizontal="center" wrapText="1" readingOrder="0"/>
      <border outline="0">
        <left style="thin">
          <color indexed="64"/>
        </left>
        <right style="thin">
          <color indexed="64"/>
        </right>
        <top style="thin">
          <color indexed="64"/>
        </top>
        <bottom style="thin">
          <color indexed="64"/>
        </bottom>
      </border>
    </ndxf>
  </rcc>
  <rcc rId="43916" sId="14" odxf="1" s="1" dxf="1">
    <nc r="F47">
      <f>F46+D47-E47</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917" sId="14" odxf="1" dxf="1" numFmtId="19">
    <nc r="A48">
      <v>42825</v>
    </nc>
    <odxf>
      <font>
        <sz val="12"/>
        <color indexed="64"/>
        <name val="Verdana"/>
        <scheme val="none"/>
      </font>
      <numFmt numFmtId="0" formatCode="General"/>
      <fill>
        <patternFill patternType="none">
          <bgColor indexed="65"/>
        </patternFill>
      </fill>
      <alignment vertical="bottom" wrapText="0" readingOrder="0"/>
      <border outline="0">
        <left/>
        <right/>
        <top/>
        <bottom/>
      </border>
    </odxf>
    <n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cc rId="43918" sId="14" odxf="1" dxf="1">
    <nc r="B48" t="inlineStr">
      <is>
        <t>INTERESES</t>
      </is>
    </nc>
    <odxf>
      <font>
        <b val="0"/>
        <sz val="12"/>
        <color indexed="64"/>
        <name val="Verdana"/>
        <scheme val="none"/>
      </font>
      <fill>
        <patternFill patternType="none">
          <bgColor indexed="65"/>
        </patternFill>
      </fill>
      <alignment horizontal="general" vertical="bottom" wrapText="0" readingOrder="0"/>
      <border outline="0">
        <left/>
        <right/>
        <top/>
        <bottom/>
      </border>
    </odxf>
    <ndxf>
      <font>
        <b/>
        <sz val="9"/>
        <color indexed="64"/>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ndxf>
  </rcc>
  <rcc rId="43919" sId="14" odxf="1" dxf="1">
    <nc r="C48" t="inlineStr">
      <is>
        <t>Intereses ganadas sobre certificads financieros</t>
      </is>
    </nc>
    <odxf>
      <font>
        <b val="0"/>
        <sz val="12"/>
        <color indexed="64"/>
        <name val="Verdana"/>
        <scheme val="none"/>
      </font>
      <fill>
        <patternFill patternType="none">
          <bgColor indexed="65"/>
        </patternFill>
      </fill>
      <alignment vertical="bottom" wrapText="0" readingOrder="0"/>
      <border outline="0">
        <left/>
        <right/>
        <top/>
        <bottom/>
      </border>
    </odxf>
    <n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cc rId="43920" sId="14" odxf="1" dxf="1" numFmtId="34">
    <nc r="D48">
      <v>58875</v>
    </nc>
    <odxf>
      <font>
        <b val="0"/>
        <sz val="12"/>
        <color indexed="64"/>
        <name val="Verdana"/>
        <scheme val="none"/>
      </font>
      <numFmt numFmtId="0" formatCode="General"/>
      <fill>
        <patternFill patternType="none">
          <bgColor indexed="65"/>
        </patternFill>
      </fill>
      <alignment vertical="bottom" wrapText="0" readingOrder="0"/>
      <border outline="0">
        <left/>
        <right/>
        <top/>
        <bottom/>
      </border>
    </odxf>
    <ndxf>
      <font>
        <b/>
        <sz val="9"/>
        <color indexed="64"/>
        <name val="Arial"/>
        <scheme val="none"/>
      </font>
      <numFmt numFmtId="166" formatCode="_-* #,##0.00\ _p_t_a_-;\-* #,##0.00\ _p_t_a_-;_-* &quot;-&quot;??\ _p_t_a_-;_-@_-"/>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fmt sheetId="14" s="1" sqref="E48" start="0" length="0">
    <dxf>
      <font>
        <b/>
        <sz val="9"/>
        <color theme="1"/>
        <name val="Arial"/>
        <scheme val="none"/>
      </font>
      <numFmt numFmtId="166" formatCode="_-* #,##0.00\ _p_t_a_-;\-* #,##0.00\ _p_t_a_-;_-* &quot;-&quot;??\ _p_t_a_-;_-@_-"/>
      <fill>
        <patternFill patternType="solid">
          <bgColor theme="0"/>
        </patternFill>
      </fill>
      <alignment horizontal="center" wrapText="1" readingOrder="0"/>
      <border outline="0">
        <left style="thin">
          <color indexed="64"/>
        </left>
        <right style="thin">
          <color indexed="64"/>
        </right>
        <top style="thin">
          <color indexed="64"/>
        </top>
        <bottom style="thin">
          <color indexed="64"/>
        </bottom>
      </border>
    </dxf>
  </rfmt>
  <rfmt sheetId="14" s="1" sqref="F48" start="0" length="0">
    <dxf>
      <font>
        <b/>
        <sz val="9"/>
        <color indexed="64"/>
        <name val="Arial"/>
        <scheme val="none"/>
      </font>
      <numFmt numFmtId="166" formatCode="_-* #,##0.00\ _p_t_a_-;\-* #,##0.00\ _p_t_a_-;_-* &quot;-&quot;??\ _p_t_a_-;_-@_-"/>
      <fill>
        <patternFill patternType="solid">
          <bgColor theme="0"/>
        </patternFill>
      </fill>
      <alignment horizontal="center" wrapText="1" readingOrder="0"/>
      <border outline="0">
        <left style="thin">
          <color indexed="64"/>
        </left>
        <right style="thin">
          <color indexed="64"/>
        </right>
        <bottom style="thin">
          <color indexed="64"/>
        </bottom>
      </border>
    </dxf>
  </rfmt>
  <rcc rId="43921" sId="14" odxf="1" dxf="1" numFmtId="19">
    <nc r="A49">
      <v>42825</v>
    </nc>
    <odxf>
      <font>
        <sz val="12"/>
        <color indexed="64"/>
        <name val="Verdana"/>
        <scheme val="none"/>
      </font>
      <numFmt numFmtId="0" formatCode="General"/>
      <fill>
        <patternFill patternType="none">
          <bgColor indexed="65"/>
        </patternFill>
      </fill>
      <alignment vertical="bottom" wrapText="0" readingOrder="0"/>
      <border outline="0">
        <left/>
        <right/>
        <top/>
        <bottom/>
      </border>
    </odxf>
    <n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fmt sheetId="14" sqref="B49" start="0" length="0">
    <dxf>
      <font>
        <b/>
        <sz val="9"/>
        <color indexed="64"/>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dxf>
  </rfmt>
  <rcc rId="43922" sId="14" odxf="1" dxf="1">
    <nc r="C49" t="inlineStr">
      <is>
        <t>Transferencias estudiantes</t>
      </is>
    </nc>
    <odxf>
      <font>
        <b val="0"/>
        <sz val="12"/>
        <color indexed="64"/>
        <name val="Verdana"/>
        <scheme val="none"/>
      </font>
      <fill>
        <patternFill patternType="none">
          <bgColor indexed="65"/>
        </patternFill>
      </fill>
      <alignment vertical="bottom" wrapText="0" readingOrder="0"/>
      <border outline="0">
        <left/>
        <right/>
        <top/>
        <bottom/>
      </border>
    </odxf>
    <n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fmt sheetId="14" sqref="D49" start="0" length="0">
    <dxf>
      <font>
        <sz val="9"/>
        <color indexed="64"/>
        <name val="Arial"/>
        <scheme val="none"/>
      </font>
      <numFmt numFmtId="166" formatCode="_-* #,##0.00\ _p_t_a_-;\-* #,##0.00\ _p_t_a_-;_-* &quot;-&quot;??\ _p_t_a_-;_-@_-"/>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cc rId="43923" sId="14" odxf="1" s="1" dxf="1">
    <nc r="E49">
      <f>SUM(E10:E14)</f>
    </nc>
    <odxf>
      <numFmt numFmtId="0" formatCode="General"/>
    </odxf>
    <ndxf>
      <font>
        <b/>
        <sz val="9"/>
        <color theme="1"/>
        <name val="Arial"/>
        <scheme val="none"/>
      </font>
      <numFmt numFmtId="166" formatCode="_-* #,##0.00\ _p_t_a_-;\-* #,##0.00\ _p_t_a_-;_-* &quot;-&quot;??\ _p_t_a_-;_-@_-"/>
      <fill>
        <patternFill patternType="solid">
          <bgColor theme="0"/>
        </patternFill>
      </fill>
      <alignment horizontal="center" wrapText="1" readingOrder="0"/>
      <border outline="0">
        <left style="thin">
          <color indexed="64"/>
        </left>
        <right style="thin">
          <color indexed="64"/>
        </right>
        <top style="thin">
          <color indexed="64"/>
        </top>
        <bottom style="thin">
          <color indexed="64"/>
        </bottom>
      </border>
    </ndxf>
  </rcc>
  <rfmt sheetId="14" s="1" sqref="F49" start="0" length="0">
    <dxf>
      <font>
        <b/>
        <sz val="9"/>
        <color indexed="64"/>
        <name val="Arial"/>
        <scheme val="none"/>
      </font>
      <numFmt numFmtId="166" formatCode="_-* #,##0.00\ _p_t_a_-;\-* #,##0.00\ _p_t_a_-;_-* &quot;-&quot;??\ _p_t_a_-;_-@_-"/>
      <fill>
        <patternFill patternType="solid">
          <bgColor theme="0"/>
        </patternFill>
      </fill>
      <alignment horizontal="center" wrapText="1" readingOrder="0"/>
      <border outline="0">
        <left style="thin">
          <color indexed="64"/>
        </left>
        <right style="thin">
          <color indexed="64"/>
        </right>
        <bottom style="thin">
          <color indexed="64"/>
        </bottom>
      </border>
    </dxf>
  </rfmt>
  <rcc rId="43924" sId="14" odxf="1" dxf="1" numFmtId="19">
    <nc r="A50">
      <v>42825</v>
    </nc>
    <odxf>
      <font>
        <sz val="12"/>
        <color indexed="64"/>
        <name val="Verdana"/>
        <scheme val="none"/>
      </font>
      <numFmt numFmtId="0" formatCode="General"/>
      <fill>
        <patternFill patternType="none">
          <bgColor indexed="65"/>
        </patternFill>
      </fill>
      <alignment vertical="bottom" wrapText="0" readingOrder="0"/>
      <border outline="0">
        <left/>
        <right/>
        <top/>
        <bottom/>
      </border>
    </odxf>
    <n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fmt sheetId="14" sqref="B50" start="0" length="0">
    <dxf>
      <font>
        <b/>
        <sz val="9"/>
        <color indexed="64"/>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dxf>
  </rfmt>
  <rcc rId="43925" sId="14" odxf="1" dxf="1">
    <nc r="C50" t="inlineStr">
      <is>
        <t>Cheques emitidos</t>
      </is>
    </nc>
    <odxf>
      <font>
        <b val="0"/>
        <sz val="12"/>
        <color indexed="64"/>
        <name val="Verdana"/>
        <scheme val="none"/>
      </font>
      <fill>
        <patternFill patternType="none">
          <bgColor indexed="65"/>
        </patternFill>
      </fill>
      <alignment vertical="bottom" wrapText="0" readingOrder="0"/>
      <border outline="0">
        <left/>
        <right/>
        <top/>
        <bottom/>
      </border>
    </odxf>
    <n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fmt sheetId="14" sqref="D50" start="0" length="0">
    <dxf>
      <font>
        <sz val="9"/>
        <color indexed="64"/>
        <name val="Arial"/>
        <scheme val="none"/>
      </font>
      <numFmt numFmtId="166" formatCode="_-* #,##0.00\ _p_t_a_-;\-* #,##0.00\ _p_t_a_-;_-* &quot;-&quot;??\ _p_t_a_-;_-@_-"/>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cc rId="43926" sId="14" odxf="1" s="1" dxf="1">
    <nc r="E50">
      <f>E6+E7+E8+E9+E15+E16+E17+E18+E19+E20+E21+E22+E23+E24+E25+E26+E27+E28+E29+E30+E31+E32+E33+E34+E35+E36+E37+E38+E39+E40+E41+E42+E43+E44+E45+E46</f>
    </nc>
    <odxf>
      <numFmt numFmtId="0" formatCode="General"/>
    </odxf>
    <ndxf>
      <font>
        <b/>
        <sz val="9"/>
        <color theme="1"/>
        <name val="Arial"/>
        <scheme val="none"/>
      </font>
      <numFmt numFmtId="166" formatCode="_-* #,##0.00\ _p_t_a_-;\-* #,##0.00\ _p_t_a_-;_-* &quot;-&quot;??\ _p_t_a_-;_-@_-"/>
      <fill>
        <patternFill patternType="solid">
          <bgColor theme="0"/>
        </patternFill>
      </fill>
      <alignment horizontal="center" wrapText="1" readingOrder="0"/>
      <border outline="0">
        <left style="thin">
          <color indexed="64"/>
        </left>
        <right style="thin">
          <color indexed="64"/>
        </right>
        <top style="thin">
          <color indexed="64"/>
        </top>
        <bottom style="thin">
          <color indexed="64"/>
        </bottom>
      </border>
    </ndxf>
  </rcc>
  <rfmt sheetId="14" s="1" sqref="F50" start="0" length="0">
    <dxf>
      <font>
        <b/>
        <sz val="9"/>
        <color indexed="64"/>
        <name val="Arial"/>
        <scheme val="none"/>
      </font>
      <numFmt numFmtId="166" formatCode="_-* #,##0.00\ _p_t_a_-;\-* #,##0.00\ _p_t_a_-;_-* &quot;-&quot;??\ _p_t_a_-;_-@_-"/>
      <fill>
        <patternFill patternType="solid">
          <bgColor theme="0"/>
        </patternFill>
      </fill>
      <alignment horizontal="center" wrapText="1" readingOrder="0"/>
      <border outline="0">
        <left style="thin">
          <color indexed="64"/>
        </left>
        <right style="thin">
          <color indexed="64"/>
        </right>
        <bottom style="thin">
          <color indexed="64"/>
        </bottom>
      </border>
    </dxf>
  </rfmt>
  <rcc rId="43927" sId="14" odxf="1" dxf="1" numFmtId="19">
    <nc r="A51">
      <v>42825</v>
    </nc>
    <odxf>
      <font>
        <sz val="12"/>
        <color indexed="64"/>
        <name val="Verdana"/>
        <scheme val="none"/>
      </font>
      <numFmt numFmtId="0" formatCode="General"/>
      <fill>
        <patternFill patternType="none">
          <bgColor indexed="65"/>
        </patternFill>
      </fill>
      <alignment vertical="bottom" wrapText="0" readingOrder="0"/>
      <border outline="0">
        <left/>
        <right/>
        <top/>
        <bottom/>
      </border>
    </odxf>
    <n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fmt sheetId="14" sqref="B51" start="0" length="0">
    <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dxf>
  </rfmt>
  <rcc rId="43928" sId="14" odxf="1" dxf="1">
    <nc r="C51" t="inlineStr">
      <is>
        <t>TOTAL</t>
      </is>
    </nc>
    <odxf>
      <font>
        <b val="0"/>
        <sz val="12"/>
        <color indexed="64"/>
        <name val="Verdana"/>
        <scheme val="none"/>
      </font>
      <fill>
        <patternFill patternType="none">
          <bgColor indexed="65"/>
        </patternFill>
      </fill>
      <alignment vertical="bottom" wrapText="0" readingOrder="0"/>
      <border outline="0">
        <left/>
        <right/>
        <top/>
        <bottom/>
      </border>
    </odxf>
    <n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cc rId="43929" sId="14" odxf="1" dxf="1">
    <nc r="D51">
      <f>SUM(D6:D46)</f>
    </nc>
    <odxf>
      <font>
        <b val="0"/>
        <sz val="12"/>
        <color indexed="64"/>
        <name val="Verdana"/>
        <scheme val="none"/>
      </font>
      <numFmt numFmtId="0" formatCode="General"/>
      <fill>
        <patternFill patternType="none">
          <bgColor indexed="65"/>
        </patternFill>
      </fill>
      <border outline="0">
        <left/>
        <right/>
        <top/>
        <bottom/>
      </border>
    </odxf>
    <ndxf>
      <font>
        <b/>
        <sz val="9"/>
        <color indexed="64"/>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ndxf>
  </rcc>
  <rcc rId="43930" sId="14" odxf="1" s="1" dxf="1">
    <nc r="E51">
      <f>SUM(E47:E50)</f>
    </nc>
    <odxf>
      <numFmt numFmtId="0" formatCode="General"/>
    </odxf>
    <ndxf>
      <font>
        <b/>
        <sz val="9"/>
        <color theme="1"/>
        <name val="Arial"/>
        <scheme val="none"/>
      </font>
      <numFmt numFmtId="166" formatCode="_-* #,##0.00\ _p_t_a_-;\-* #,##0.00\ _p_t_a_-;_-* &quot;-&quot;??\ _p_t_a_-;_-@_-"/>
      <fill>
        <patternFill patternType="solid">
          <bgColor theme="0"/>
        </patternFill>
      </fill>
      <alignment horizontal="center" wrapText="1" readingOrder="0"/>
      <border outline="0">
        <left style="thin">
          <color indexed="64"/>
        </left>
        <right style="thin">
          <color indexed="64"/>
        </right>
        <top style="thin">
          <color indexed="64"/>
        </top>
        <bottom style="thin">
          <color indexed="64"/>
        </bottom>
      </border>
    </ndxf>
  </rcc>
  <rfmt sheetId="14" s="1" sqref="F51" start="0" length="0">
    <dxf>
      <font>
        <b/>
        <sz val="9"/>
        <color indexed="64"/>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bottom style="thin">
          <color indexed="64"/>
        </bottom>
      </border>
    </dxf>
  </rfmt>
  <rfmt sheetId="14" sqref="C7">
    <dxf>
      <alignment wrapText="0" readingOrder="0"/>
    </dxf>
  </rfmt>
  <rfmt sheetId="14" sqref="C7">
    <dxf>
      <alignment wrapText="1" readingOrder="0"/>
    </dxf>
  </rfmt>
  <rfmt sheetId="14" sqref="C7">
    <dxf>
      <alignment wrapText="0" readingOrder="0"/>
    </dxf>
  </rfmt>
  <rfmt sheetId="14" sqref="C7">
    <dxf>
      <alignment wrapText="1" readingOrder="0"/>
    </dxf>
  </rfmt>
  <rfmt sheetId="14" sqref="C7">
    <dxf>
      <alignment wrapText="0" readingOrder="0"/>
    </dxf>
  </rfmt>
  <rfmt sheetId="14" sqref="C7">
    <dxf>
      <alignment wrapText="1" readingOrder="0"/>
    </dxf>
  </rfmt>
  <rfmt sheetId="14" sqref="C7">
    <dxf>
      <alignment wrapText="0" readingOrder="0"/>
    </dxf>
  </rfmt>
  <rfmt sheetId="14" sqref="C7">
    <dxf>
      <alignment wrapText="1" readingOrder="0"/>
    </dxf>
  </rfmt>
  <rfmt sheetId="14" sqref="C10">
    <dxf>
      <alignment wrapText="0" readingOrder="0"/>
    </dxf>
  </rfmt>
  <rfmt sheetId="14" sqref="C10">
    <dxf>
      <alignment wrapText="1" readingOrder="0"/>
    </dxf>
  </rfmt>
  <rfmt sheetId="14" sqref="C11">
    <dxf>
      <alignment wrapText="0" readingOrder="0"/>
    </dxf>
  </rfmt>
  <rfmt sheetId="14" sqref="C11">
    <dxf>
      <alignment wrapText="1" readingOrder="0"/>
    </dxf>
  </rfmt>
  <rfmt sheetId="14" sqref="C12">
    <dxf>
      <alignment wrapText="0" readingOrder="0"/>
    </dxf>
  </rfmt>
  <rfmt sheetId="14" sqref="C12">
    <dxf>
      <alignment wrapText="1" readingOrder="0"/>
    </dxf>
  </rfmt>
  <rfmt sheetId="14" sqref="C14">
    <dxf>
      <alignment wrapText="0" readingOrder="0"/>
    </dxf>
  </rfmt>
  <rfmt sheetId="14" sqref="C14">
    <dxf>
      <alignment wrapText="1" readingOrder="0"/>
    </dxf>
  </rfmt>
  <rfmt sheetId="14" sqref="C19">
    <dxf>
      <alignment wrapText="0" readingOrder="0"/>
    </dxf>
  </rfmt>
  <rfmt sheetId="14" sqref="C19">
    <dxf>
      <alignment wrapText="1" readingOrder="0"/>
    </dxf>
  </rfmt>
  <rfmt sheetId="14" sqref="C27">
    <dxf>
      <alignment wrapText="0" readingOrder="0"/>
    </dxf>
  </rfmt>
  <rfmt sheetId="14" sqref="C27">
    <dxf>
      <alignment wrapText="1" readingOrder="0"/>
    </dxf>
  </rfmt>
  <rfmt sheetId="14" sqref="C32">
    <dxf>
      <alignment wrapText="0" readingOrder="0"/>
    </dxf>
  </rfmt>
  <rfmt sheetId="14" sqref="C32">
    <dxf>
      <alignment wrapText="1" readingOrder="0"/>
    </dxf>
  </rfmt>
  <rcv guid="{42CC8B4D-7DBB-4762-B1E5-9831FAA8E6A5}" action="delete"/>
  <rcv guid="{42CC8B4D-7DBB-4762-B1E5-9831FAA8E6A5}" action="add"/>
</revisions>
</file>

<file path=xl/revisions/revisionLog1210.xml><?xml version="1.0" encoding="utf-8"?>
<revisions xmlns="http://schemas.openxmlformats.org/spreadsheetml/2006/main" xmlns:r="http://schemas.openxmlformats.org/officeDocument/2006/relationships">
  <rcc rId="42675" sId="11">
    <nc r="B193">
      <v>14692</v>
    </nc>
  </rcc>
  <rcc rId="42676" sId="11" numFmtId="19">
    <nc r="A193">
      <v>42871</v>
    </nc>
  </rcc>
  <rcv guid="{A4F024A0-B144-4722-804A-716CE18877E5}" action="delete"/>
  <rcv guid="{A4F024A0-B144-4722-804A-716CE18877E5}" action="add"/>
</revisions>
</file>

<file path=xl/revisions/revisionLog1210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2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2111.xml><?xml version="1.0" encoding="utf-8"?>
<revisions xmlns="http://schemas.openxmlformats.org/spreadsheetml/2006/main" xmlns:r="http://schemas.openxmlformats.org/officeDocument/2006/relationships">
  <rfmt sheetId="11" sqref="C147" start="0" length="0">
    <dxf>
      <font>
        <b val="0"/>
        <sz val="12"/>
        <color indexed="64"/>
        <name val="Verdana"/>
        <scheme val="none"/>
      </font>
      <fill>
        <patternFill patternType="none">
          <bgColor indexed="65"/>
        </patternFill>
      </fill>
      <alignment vertical="bottom" wrapText="0" readingOrder="0"/>
    </dxf>
  </rfmt>
  <rfmt sheetId="11" sqref="C147" start="0" length="0">
    <dxf>
      <font>
        <b/>
        <i/>
        <sz val="14"/>
        <color indexed="64"/>
        <name val="Times New Roman"/>
        <scheme val="none"/>
      </font>
    </dxf>
  </rfmt>
  <rcc rId="42431" sId="11" xfDxf="1" dxf="1">
    <nc r="C147" t="inlineStr">
      <is>
        <r>
          <t xml:space="preserve">EYMI YUDESKY DE JESUS ABREU, Cédula De Identidad No. 026-0125476-2, </t>
        </r>
        <r>
          <rPr>
            <i/>
            <sz val="14"/>
            <color indexed="64"/>
            <rFont val="Times New Roman"/>
            <family val="1"/>
          </rPr>
          <t>Transferida temporalmente como Técnico del Depto. de Capacitación y Difusión de Tecnologías de la institución,</t>
        </r>
        <r>
          <rPr>
            <b/>
            <i/>
            <sz val="14"/>
            <color indexed="64"/>
            <rFont val="Times New Roman"/>
            <family val="1"/>
          </rPr>
          <t xml:space="preserve"> </t>
        </r>
        <r>
          <rPr>
            <i/>
            <sz val="14"/>
            <color indexed="64"/>
            <rFont val="Times New Roman"/>
            <family val="1"/>
          </rPr>
          <t>como apoyo logístico</t>
        </r>
        <r>
          <rPr>
            <b/>
            <i/>
            <sz val="14"/>
            <color indexed="64"/>
            <rFont val="Times New Roman"/>
            <family val="1"/>
          </rPr>
          <t xml:space="preserve"> </t>
        </r>
        <r>
          <rPr>
            <i/>
            <sz val="14"/>
            <color indexed="64"/>
            <rFont val="Times New Roman"/>
            <family val="1"/>
          </rPr>
          <t>para cubrir el 50% de los gastos de Desayuno y Almuerzo en el curso</t>
        </r>
        <r>
          <rPr>
            <b/>
            <i/>
            <sz val="14"/>
            <color indexed="64"/>
            <rFont val="Times New Roman"/>
            <family val="1"/>
          </rPr>
          <t xml:space="preserve"> “Agricultura Orgánica”</t>
        </r>
        <r>
          <rPr>
            <i/>
            <sz val="14"/>
            <color indexed="64"/>
            <rFont val="Times New Roman"/>
            <family val="1"/>
          </rPr>
          <t>, el cual será realizado en Galvan, Provincia de Bahouco, en fecha 28 y 29 de abril/17, a realizarse en ITES-POVEDA</t>
        </r>
      </is>
    </nc>
    <ndxf>
      <font>
        <b/>
        <i/>
        <sz val="14"/>
        <name val="Times New Roman"/>
        <scheme val="none"/>
      </font>
    </ndxf>
  </rcc>
  <rfmt sheetId="11" sqref="C147" start="0" length="2147483647">
    <dxf>
      <font>
        <sz val="9"/>
      </font>
    </dxf>
  </rfmt>
  <rfmt sheetId="11" sqref="C147" start="0" length="2147483647">
    <dxf>
      <font>
        <name val="Arial"/>
        <scheme val="none"/>
      </font>
    </dxf>
  </rfmt>
  <rfmt sheetId="11" sqref="C147">
    <dxf>
      <alignment wrapText="1" readingOrder="0"/>
    </dxf>
  </rfmt>
  <rfmt sheetId="11" sqref="C147" start="0" length="2147483647">
    <dxf>
      <font>
        <i val="0"/>
      </font>
    </dxf>
  </rfmt>
  <rcc rId="42432" sId="11" numFmtId="34">
    <nc r="E147">
      <v>28500</v>
    </nc>
  </rcc>
  <rcc rId="42433" sId="11">
    <nc r="F147">
      <f>F146+D147-E147</f>
    </nc>
  </rcc>
  <rcc rId="42434" sId="11">
    <nc r="B147">
      <v>14675</v>
    </nc>
  </rcc>
  <rcc rId="42435" sId="11" numFmtId="19">
    <nc r="A147">
      <v>42850</v>
    </nc>
  </rcc>
  <rfmt sheetId="11" sqref="B147" start="0" length="2147483647">
    <dxf>
      <font>
        <b/>
      </font>
    </dxf>
  </rfmt>
  <rcv guid="{A4F024A0-B144-4722-804A-716CE18877E5}" action="delete"/>
  <rcv guid="{A4F024A0-B144-4722-804A-716CE18877E5}" action="add"/>
</revisions>
</file>

<file path=xl/revisions/revisionLog1211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2111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21112.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2112.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21121.xml><?xml version="1.0" encoding="utf-8"?>
<revisions xmlns="http://schemas.openxmlformats.org/spreadsheetml/2006/main" xmlns:r="http://schemas.openxmlformats.org/officeDocument/2006/relationships">
  <rcc rId="41756" sId="11" numFmtId="19">
    <oc r="A55">
      <v>42767</v>
    </oc>
    <nc r="A55">
      <v>42768</v>
    </nc>
  </rcc>
  <rcv guid="{A4F024A0-B144-4722-804A-716CE18877E5}" action="delete"/>
  <rcv guid="{A4F024A0-B144-4722-804A-716CE18877E5}" action="add"/>
</revisions>
</file>

<file path=xl/revisions/revisionLog12113.xml><?xml version="1.0" encoding="utf-8"?>
<revisions xmlns="http://schemas.openxmlformats.org/spreadsheetml/2006/main" xmlns:r="http://schemas.openxmlformats.org/officeDocument/2006/relationships">
  <rrc rId="42917" sId="11" ref="A215:XFD215" action="insertRow"/>
  <rrc rId="42918" sId="11" ref="A215:XFD215" action="insertRow"/>
  <rcv guid="{A4F024A0-B144-4722-804A-716CE18877E5}" action="delete"/>
  <rcv guid="{A4F024A0-B144-4722-804A-716CE18877E5}" action="add"/>
</revisions>
</file>

<file path=xl/revisions/revisionLog121131.xml><?xml version="1.0" encoding="utf-8"?>
<revisions xmlns="http://schemas.openxmlformats.org/spreadsheetml/2006/main" xmlns:r="http://schemas.openxmlformats.org/officeDocument/2006/relationships">
  <rrc rId="42483" sId="11" ref="A35:XFD35" action="insertRow"/>
  <rrc rId="42484" sId="11" ref="A35:XFD35" action="insertRow"/>
  <rrc rId="42485" sId="11" ref="A35:XFD35" action="insertRow"/>
  <rrc rId="42486" sId="11" ref="A36:XFD36" action="insertRow"/>
  <rcc rId="42487" sId="11" odxf="1" dxf="1">
    <nc r="C35" t="inlineStr">
      <is>
        <t>Cargos bancarios</t>
      </is>
    </nc>
    <odxf>
      <font>
        <sz val="9"/>
        <name val="Arial"/>
        <scheme val="none"/>
      </font>
      <alignment wrapText="1" readingOrder="0"/>
    </odxf>
    <ndxf>
      <font>
        <sz val="10"/>
        <name val="Arial"/>
        <scheme val="none"/>
      </font>
      <alignment wrapText="0" readingOrder="0"/>
    </ndxf>
  </rcc>
  <rcc rId="42488" sId="11" odxf="1" dxf="1">
    <nc r="C36" t="inlineStr">
      <is>
        <t>Intereses ganadas sobre certificads financieros</t>
      </is>
    </nc>
    <odxf>
      <fill>
        <patternFill patternType="none">
          <bgColor indexed="65"/>
        </patternFill>
      </fill>
    </odxf>
    <ndxf>
      <fill>
        <patternFill patternType="solid">
          <bgColor theme="0"/>
        </patternFill>
      </fill>
    </ndxf>
  </rcc>
  <rcc rId="42489" sId="11" odxf="1" dxf="1">
    <nc r="C37" t="inlineStr">
      <is>
        <t>Transferencias estudiantes</t>
      </is>
    </nc>
    <odxf>
      <fill>
        <patternFill patternType="none">
          <bgColor indexed="65"/>
        </patternFill>
      </fill>
    </odxf>
    <ndxf>
      <fill>
        <patternFill patternType="solid">
          <bgColor theme="0"/>
        </patternFill>
      </fill>
    </ndxf>
  </rcc>
  <rcc rId="42490" sId="11" odxf="1" dxf="1">
    <nc r="C38" t="inlineStr">
      <is>
        <t>Cheques emitidos</t>
      </is>
    </nc>
    <odxf>
      <fill>
        <patternFill patternType="none">
          <bgColor indexed="65"/>
        </patternFill>
      </fill>
    </odxf>
    <ndxf>
      <fill>
        <patternFill patternType="solid">
          <bgColor theme="0"/>
        </patternFill>
      </fill>
    </ndxf>
  </rcc>
  <rrc rId="42491" sId="11" ref="A39:XFD39" action="insertRow"/>
  <rrc rId="42492" sId="11" ref="A39:XFD39" action="insertRow"/>
  <rcc rId="42493" sId="11">
    <nc r="B36" t="inlineStr">
      <is>
        <t>INTERESES</t>
      </is>
    </nc>
  </rcc>
  <rcc rId="42494" sId="11" numFmtId="19">
    <nc r="A35">
      <v>42766</v>
    </nc>
  </rcc>
  <rcc rId="42495" sId="11" numFmtId="19">
    <nc r="A36">
      <v>42766</v>
    </nc>
  </rcc>
  <rcc rId="42496" sId="11" numFmtId="19">
    <nc r="A37">
      <v>42766</v>
    </nc>
  </rcc>
  <rcc rId="42497" sId="11" numFmtId="19">
    <nc r="A38">
      <v>42766</v>
    </nc>
  </rcc>
  <rcc rId="42498" sId="11" numFmtId="34">
    <nc r="E35">
      <v>8343.69</v>
    </nc>
  </rcc>
  <rfmt sheetId="11" sqref="E35" start="0" length="2147483647">
    <dxf>
      <font>
        <color theme="1"/>
      </font>
    </dxf>
  </rfmt>
  <rfmt sheetId="11" sqref="E35" start="0" length="2147483647">
    <dxf>
      <font>
        <b/>
      </font>
    </dxf>
  </rfmt>
  <rcc rId="42499" sId="11">
    <nc r="D36">
      <v>76795</v>
    </nc>
  </rcc>
  <rfmt sheetId="11" sqref="D36">
    <dxf>
      <numFmt numFmtId="167" formatCode="_-* #,##0.00\ _p_t_a_-;\-* #,##0.00\ _p_t_a_-;_-* &quot;-&quot;??\ _p_t_a_-;_-@_-"/>
    </dxf>
  </rfmt>
  <rfmt sheetId="11" sqref="D36" start="0" length="2147483647">
    <dxf>
      <font>
        <b/>
      </font>
    </dxf>
  </rfmt>
  <rcc rId="42500" sId="11">
    <nc r="E37">
      <f>E20+E21+E22+E23</f>
    </nc>
  </rcc>
  <rfmt sheetId="11" sqref="E37" start="0" length="2147483647">
    <dxf>
      <font>
        <b/>
      </font>
    </dxf>
  </rfmt>
  <rcc rId="42501" sId="11">
    <nc r="E38">
      <f>E5+E6+E7+E8+E9+E10+E11+E12+E13+E14+E15+E16+E17+E18+E19+E24+E25+E26+E27+E28+E29+E30+E31+E32+E33+E34</f>
    </nc>
  </rcc>
  <rfmt sheetId="11" sqref="E38" start="0" length="2147483647">
    <dxf>
      <font>
        <b/>
      </font>
    </dxf>
  </rfmt>
  <rcc rId="42502" sId="11">
    <nc r="B39" t="inlineStr">
      <is>
        <t>DEPOSITOS</t>
      </is>
    </nc>
  </rcc>
  <rcc rId="42503" sId="11">
    <nc r="D39">
      <f>SUM(D5:D34)</f>
    </nc>
  </rcc>
  <rfmt sheetId="11" sqref="D39">
    <dxf>
      <numFmt numFmtId="167" formatCode="_-* #,##0.00\ _p_t_a_-;\-* #,##0.00\ _p_t_a_-;_-* &quot;-&quot;??\ _p_t_a_-;_-@_-"/>
    </dxf>
  </rfmt>
  <rfmt sheetId="11" sqref="D39" start="0" length="2147483647">
    <dxf>
      <font>
        <b/>
      </font>
    </dxf>
  </rfmt>
  <rcc rId="42504" sId="11">
    <oc r="D41">
      <f>SUM(D5:D34)</f>
    </oc>
    <nc r="D41"/>
  </rcc>
  <rcc rId="42505" sId="11">
    <oc r="E41">
      <f>SUM(E6:E34)</f>
    </oc>
    <nc r="E41">
      <f>SUM(E35:E40)</f>
    </nc>
  </rcc>
  <rcv guid="{A4F024A0-B144-4722-804A-716CE18877E5}" action="delete"/>
  <rcv guid="{A4F024A0-B144-4722-804A-716CE18877E5}" action="add"/>
</revisions>
</file>

<file path=xl/revisions/revisionLog1212.xml><?xml version="1.0" encoding="utf-8"?>
<revisions xmlns="http://schemas.openxmlformats.org/spreadsheetml/2006/main" xmlns:r="http://schemas.openxmlformats.org/officeDocument/2006/relationships">
  <rcc rId="42883" sId="11" odxf="1" dxf="1">
    <oc r="C218" t="inlineStr">
      <is>
        <r>
          <t xml:space="preserve">RD$59,350.00 (U$1,250.00 a una tasa de RD 47.48) a nombre de </t>
        </r>
        <r>
          <rPr>
            <b/>
            <sz val="9"/>
            <color rgb="FFFF0000"/>
            <rFont val="Arial"/>
            <family val="2"/>
          </rPr>
          <t>FELIPE ELMY ERNESTO PEGUERO PÉREZ</t>
        </r>
        <r>
          <rPr>
            <b/>
            <sz val="9"/>
            <color indexed="64"/>
            <rFont val="Arial"/>
            <family val="2"/>
          </rPr>
          <t>,</t>
        </r>
        <r>
          <rPr>
            <sz val="9"/>
            <color indexed="64"/>
            <rFont val="Arial"/>
            <family val="2"/>
          </rPr>
          <t xml:space="preserve"> como 35vo. desembolso para cubrir manutencion en la realización de estudios de </t>
        </r>
        <r>
          <rPr>
            <b/>
            <sz val="9"/>
            <color indexed="64"/>
            <rFont val="Arial"/>
            <family val="2"/>
          </rPr>
          <t>Doctorado en Economía Agrícola</t>
        </r>
        <r>
          <rPr>
            <sz val="9"/>
            <color indexed="64"/>
            <rFont val="Arial"/>
            <family val="2"/>
          </rPr>
          <t>, en la Universidad de Luisiana, Estados Unidos, según contrato 045-14 y cronograma anexo.</t>
        </r>
      </is>
    </oc>
    <nc r="C218" t="inlineStr">
      <is>
        <r>
          <rPr>
            <b/>
            <sz val="9"/>
            <color indexed="64"/>
            <rFont val="Arial"/>
            <family val="2"/>
          </rPr>
          <t xml:space="preserve">RD$59,350.00 (U$1,250.00 a una tasa de RD 47.48) a nombre de </t>
        </r>
        <r>
          <rPr>
            <b/>
            <sz val="9"/>
            <color rgb="FFFF0000"/>
            <rFont val="Arial"/>
            <family val="2"/>
          </rPr>
          <t>FELIPE ELMY ERNESTO PEGUERO PÉREZ</t>
        </r>
        <r>
          <rPr>
            <b/>
            <sz val="9"/>
            <color indexed="64"/>
            <rFont val="Arial"/>
            <family val="2"/>
          </rPr>
          <t>, como 35vo. desembolso para cubrir manutencion en la realización de estudios de Doctorado en Economía Agrícola, en la Universidad de Luisiana, Estados Unidos, según contrato 045-14 y cronograma anexo.</t>
        </r>
      </is>
    </nc>
    <odxf>
      <font>
        <b val="0"/>
        <sz val="9"/>
        <name val="Arial"/>
        <scheme val="none"/>
      </font>
    </odxf>
    <ndxf>
      <font>
        <b/>
        <sz val="9"/>
        <name val="Arial"/>
        <scheme val="none"/>
      </font>
    </ndxf>
  </rcc>
  <rcc rId="42884" sId="11">
    <oc r="C219" t="inlineStr">
      <is>
        <r>
          <t xml:space="preserve">RD$52,228.00 (US$1,100.00 a una tasa de RD$47.48) a nombre de </t>
        </r>
        <r>
          <rPr>
            <b/>
            <sz val="9"/>
            <color rgb="FFFF0000"/>
            <rFont val="Arial"/>
            <family val="2"/>
          </rPr>
          <t>JOSE MIGUEL GARCIA PEÑA,</t>
        </r>
        <r>
          <rPr>
            <sz val="9"/>
            <color indexed="64"/>
            <rFont val="Arial"/>
            <family val="2"/>
          </rPr>
          <t xml:space="preserve"> 36vo. desembolso para cubrir manutención, como aporte de CONIAF en estadía estudios de Doctorado en “Biología” en la Universidad de Puerto Rico, Río Piedra, según contrato 035-2014, cronograma y documentación anexo. </t>
        </r>
      </is>
    </oc>
    <nc r="C219" t="inlineStr">
      <is>
        <r>
          <rPr>
            <b/>
            <sz val="9"/>
            <color indexed="64"/>
            <rFont val="Arial"/>
            <family val="2"/>
          </rPr>
          <t xml:space="preserve">RD$52,228.00 (US$1,100.00 a una tasa de RD$47.48) a nombre de </t>
        </r>
        <r>
          <rPr>
            <b/>
            <sz val="9"/>
            <color rgb="FFFF0000"/>
            <rFont val="Arial"/>
            <family val="2"/>
          </rPr>
          <t>JOSE MIGUEL GARCIA PEÑA,</t>
        </r>
        <r>
          <rPr>
            <b/>
            <sz val="9"/>
            <color indexed="64"/>
            <rFont val="Arial"/>
            <family val="2"/>
          </rPr>
          <t xml:space="preserve"> 36vo. desembolso para cubrir manutención, como aporte de CONIAF en estadía estudios de Doctorado en “Biología” en la Universidad de Puerto Rico, Río Piedra, según contrato 035-2014, cronograma y documentación anexo.</t>
        </r>
        <r>
          <rPr>
            <sz val="9"/>
            <color indexed="64"/>
            <rFont val="Arial"/>
            <family val="2"/>
          </rPr>
          <t xml:space="preserve"> </t>
        </r>
      </is>
    </nc>
  </rcc>
  <rcc rId="42885" sId="11" odxf="1" dxf="1">
    <oc r="C220" t="inlineStr">
      <is>
        <r>
          <t xml:space="preserve">RD$61,724.00 (U$1,300.00 a una tasa de RD$47.48) a  favor de </t>
        </r>
        <r>
          <rPr>
            <b/>
            <sz val="9"/>
            <color rgb="FFFF0000"/>
            <rFont val="Arial"/>
            <family val="2"/>
          </rPr>
          <t>PAULA VIRGINIA PEREZ PEREZ</t>
        </r>
        <r>
          <rPr>
            <sz val="9"/>
            <color rgb="FFFF0000"/>
            <rFont val="Arial"/>
            <family val="2"/>
          </rPr>
          <t>.</t>
        </r>
        <r>
          <rPr>
            <sz val="9"/>
            <color indexed="64"/>
            <rFont val="Arial"/>
            <family val="2"/>
          </rPr>
          <t xml:space="preserve"> 37vo. desembolso como aporte del CONIAF para cubrir manutencion en estudios en el Programa de Doctorado en Empaque, Universidad de Michigan State, EE.UU, s/contrato 029-2014, cronograma y documentación anexa. </t>
        </r>
      </is>
    </oc>
    <nc r="C220" t="inlineStr">
      <is>
        <r>
          <rPr>
            <b/>
            <sz val="9"/>
            <color indexed="64"/>
            <rFont val="Arial"/>
            <family val="2"/>
          </rPr>
          <t xml:space="preserve">RD$61,724.00 (U$1,300.00 a una tasa de RD$47.48) a  favor de </t>
        </r>
        <r>
          <rPr>
            <b/>
            <sz val="9"/>
            <color rgb="FFFF0000"/>
            <rFont val="Arial"/>
            <family val="2"/>
          </rPr>
          <t>PAULA VIRGINIA PEREZ PEREZ.</t>
        </r>
        <r>
          <rPr>
            <b/>
            <sz val="9"/>
            <color indexed="64"/>
            <rFont val="Arial"/>
            <family val="2"/>
          </rPr>
          <t xml:space="preserve"> 37vo. desembolso como aporte del CONIAF para cubrir manutencion en estudios en el Programa de Doctorado en Empaque, Universidad de Michigan State, EE.UU, s/contrato 029-2014, cronograma y documentación anexa. </t>
        </r>
      </is>
    </nc>
    <odxf>
      <font>
        <b val="0"/>
        <sz val="9"/>
        <name val="Arial"/>
        <scheme val="none"/>
      </font>
    </odxf>
    <ndxf>
      <font>
        <b/>
        <sz val="9"/>
        <name val="Arial"/>
        <scheme val="none"/>
      </font>
    </ndxf>
  </rcc>
  <rcc rId="42886" sId="11" odxf="1" dxf="1">
    <oc r="C221" t="inlineStr">
      <is>
        <r>
          <t>RD$18,992.00 (US$400.00 a una tasa de RD$47.48) a nombre de</t>
        </r>
        <r>
          <rPr>
            <sz val="9"/>
            <color rgb="FFFF0000"/>
            <rFont val="Arial"/>
            <family val="2"/>
          </rPr>
          <t xml:space="preserve"> </t>
        </r>
        <r>
          <rPr>
            <b/>
            <sz val="9"/>
            <color rgb="FFFF0000"/>
            <rFont val="Arial"/>
            <family val="2"/>
          </rPr>
          <t>JENNY ROSA ELVIRA RODRIGUEZ JIMENEZ</t>
        </r>
        <r>
          <rPr>
            <sz val="9"/>
            <color rgb="FFFF0000"/>
            <rFont val="Arial"/>
            <family val="2"/>
          </rPr>
          <t xml:space="preserve">. </t>
        </r>
        <r>
          <rPr>
            <sz val="9"/>
            <color indexed="64"/>
            <rFont val="Arial"/>
            <family val="2"/>
          </rPr>
          <t>37vo. desembolso para cubrir manutención como aporte de CONIAF por estadia en estudios de Doctorado en “Ciencias con Acentuación en Alimentos” en la Universidad Autónoma de Nuevo León, México, según contrato 031-2014, cronograma y documentación anexo.</t>
        </r>
      </is>
    </oc>
    <nc r="C221" t="inlineStr">
      <is>
        <r>
          <rPr>
            <b/>
            <sz val="9"/>
            <color indexed="64"/>
            <rFont val="Arial"/>
            <family val="2"/>
          </rPr>
          <t>RD$18,992.00 (US$400.00 a una tasa de RD$47.48) a nombre de</t>
        </r>
        <r>
          <rPr>
            <b/>
            <sz val="9"/>
            <color rgb="FFFF0000"/>
            <rFont val="Arial"/>
            <family val="2"/>
          </rPr>
          <t xml:space="preserve"> JENNY ROSA ELVIRA RODRIGUEZ JIMENEZ. </t>
        </r>
        <r>
          <rPr>
            <b/>
            <sz val="9"/>
            <color indexed="64"/>
            <rFont val="Arial"/>
            <family val="2"/>
          </rPr>
          <t>37vo. desembolso para cubrir manutención como aporte de CONIAF por estadia en estudios de Doctorado en “Ciencias con Acentuación en Alimentos” en la Universidad Autónoma de Nuevo León, México, según contrato 031-2014, cronograma y documentación anexo.</t>
        </r>
      </is>
    </nc>
    <odxf>
      <font>
        <b val="0"/>
        <sz val="9"/>
        <name val="Arial"/>
        <scheme val="none"/>
      </font>
    </odxf>
    <ndxf>
      <font>
        <b/>
        <sz val="9"/>
        <name val="Arial"/>
        <scheme val="none"/>
      </font>
    </ndxf>
  </rcc>
  <rcv guid="{A4F024A0-B144-4722-804A-716CE18877E5}" action="delete"/>
  <rcv guid="{A4F024A0-B144-4722-804A-716CE18877E5}" action="add"/>
</revisions>
</file>

<file path=xl/revisions/revisionLog1212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2122.xml><?xml version="1.0" encoding="utf-8"?>
<revisions xmlns="http://schemas.openxmlformats.org/spreadsheetml/2006/main" xmlns:r="http://schemas.openxmlformats.org/officeDocument/2006/relationships">
  <rfmt sheetId="11" sqref="F210:F212" start="0" length="0">
    <dxf>
      <border>
        <right style="thin">
          <color indexed="64"/>
        </right>
      </border>
    </dxf>
  </rfmt>
  <rcc rId="42853" sId="11" odxf="1" dxf="1">
    <nc r="D210">
      <f>SUM(D172:D209)</f>
    </nc>
    <odxf>
      <numFmt numFmtId="0" formatCode="General"/>
    </odxf>
    <ndxf>
      <numFmt numFmtId="167" formatCode="_-* #,##0.00\ _p_t_a_-;\-* #,##0.00\ _p_t_a_-;_-* &quot;-&quot;??\ _p_t_a_-;_-@_-"/>
    </ndxf>
  </rcc>
  <rcc rId="42854" sId="11">
    <nc r="E210">
      <f>SUM(E172:E209)</f>
    </nc>
  </rcc>
  <rfmt sheetId="11" sqref="C210:E210" start="0" length="2147483647">
    <dxf>
      <font>
        <b val="0"/>
      </font>
    </dxf>
  </rfmt>
  <rfmt sheetId="11" sqref="D210:E210" start="0" length="2147483647">
    <dxf>
      <font>
        <b/>
      </font>
    </dxf>
  </rfmt>
  <rcv guid="{5EBE4193-7345-4348-8FA0-5B4E92B2210A}" action="delete"/>
  <rcv guid="{5EBE4193-7345-4348-8FA0-5B4E92B2210A}" action="add"/>
</revisions>
</file>

<file path=xl/revisions/revisionLog121221.xml><?xml version="1.0" encoding="utf-8"?>
<revisions xmlns="http://schemas.openxmlformats.org/spreadsheetml/2006/main" xmlns:r="http://schemas.openxmlformats.org/officeDocument/2006/relationships">
  <rfmt sheetId="11" sqref="C146" start="0" length="0">
    <dxf>
      <font>
        <b val="0"/>
        <sz val="12"/>
        <color indexed="64"/>
        <name val="Verdana"/>
        <scheme val="none"/>
      </font>
      <fill>
        <patternFill patternType="none">
          <bgColor indexed="65"/>
        </patternFill>
      </fill>
      <alignment vertical="bottom" wrapText="0" readingOrder="0"/>
      <border outline="0">
        <left/>
        <right/>
        <top/>
        <bottom/>
      </border>
    </dxf>
  </rfmt>
  <rfmt sheetId="11" sqref="C146" start="0" length="0">
    <dxf>
      <font>
        <b/>
        <i/>
        <sz val="14"/>
        <color indexed="64"/>
        <name val="Times New Roman"/>
        <scheme val="none"/>
      </font>
    </dxf>
  </rfmt>
  <rcc rId="42423" sId="11" xfDxf="1" dxf="1">
    <nc r="C146" t="inlineStr">
      <is>
        <r>
          <t>CLAUDIO ANTONIO PEREZ SENA.</t>
        </r>
        <r>
          <rPr>
            <i/>
            <sz val="14"/>
            <color indexed="64"/>
            <rFont val="Times New Roman"/>
            <family val="1"/>
          </rPr>
          <t xml:space="preserve"> Por servicios de preparación de  desayuno, almuerzos y refrigerio para cuatrocientos (400) personas, para el curso taller “</t>
        </r>
        <r>
          <rPr>
            <b/>
            <i/>
            <sz val="14"/>
            <color indexed="64"/>
            <rFont val="Times New Roman"/>
            <family val="1"/>
          </rPr>
          <t>Manejo Tecnológico en Cultivos de Musáceas</t>
        </r>
        <r>
          <rPr>
            <i/>
            <sz val="14"/>
            <color indexed="64"/>
            <rFont val="Times New Roman"/>
            <family val="1"/>
          </rPr>
          <t xml:space="preserve">”, a realizarse en el Distrito Municipal del Limón, Provincia Independencia, en fecha 27 y 28 de abril 2017, s/cotización #001 d/f 07/04/17 </t>
        </r>
      </is>
    </nc>
    <ndxf>
      <font>
        <b/>
        <i/>
        <sz val="14"/>
        <name val="Times New Roman"/>
        <scheme val="none"/>
      </font>
    </ndxf>
  </rcc>
  <rfmt sheetId="11" sqref="C146" start="0" length="2147483647">
    <dxf>
      <font>
        <sz val="9"/>
      </font>
    </dxf>
  </rfmt>
  <rfmt sheetId="11" sqref="C146" start="0" length="2147483647">
    <dxf>
      <font>
        <name val="Arial"/>
        <scheme val="none"/>
      </font>
    </dxf>
  </rfmt>
  <rfmt sheetId="11" sqref="C146">
    <dxf>
      <alignment wrapText="1" readingOrder="0"/>
    </dxf>
  </rfmt>
  <rfmt sheetId="11" sqref="C146" start="0" length="2147483647">
    <dxf>
      <font>
        <i val="0"/>
      </font>
    </dxf>
  </rfmt>
  <rfmt sheetId="11" sqref="C146" start="0" length="0">
    <dxf>
      <border>
        <left style="thin">
          <color indexed="64"/>
        </left>
        <right style="thin">
          <color indexed="64"/>
        </right>
        <top style="thin">
          <color indexed="64"/>
        </top>
        <bottom style="thin">
          <color indexed="64"/>
        </bottom>
      </border>
    </dxf>
  </rfmt>
  <rcc rId="42424" sId="11" numFmtId="19">
    <nc r="A146">
      <v>42849</v>
    </nc>
  </rcc>
  <rcc rId="42425" sId="11">
    <nc r="B146">
      <v>14673</v>
    </nc>
  </rcc>
  <rcc rId="42426" sId="11" numFmtId="34">
    <nc r="E146">
      <v>37800</v>
    </nc>
  </rcc>
  <rcc rId="42427" sId="11">
    <nc r="F146">
      <f>F145+D146-E146</f>
    </nc>
  </rcc>
  <rfmt sheetId="11" sqref="C146">
    <dxf>
      <fill>
        <patternFill patternType="solid">
          <bgColor rgb="FFFFFF00"/>
        </patternFill>
      </fill>
    </dxf>
  </rfmt>
  <rcv guid="{A4F024A0-B144-4722-804A-716CE18877E5}" action="delete"/>
  <rcv guid="{A4F024A0-B144-4722-804A-716CE18877E5}" action="add"/>
</revisions>
</file>

<file path=xl/revisions/revisionLog1213.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214.xml><?xml version="1.0" encoding="utf-8"?>
<revisions xmlns="http://schemas.openxmlformats.org/spreadsheetml/2006/main" xmlns:r="http://schemas.openxmlformats.org/officeDocument/2006/relationships">
  <rcc rId="42418" sId="11" odxf="1" dxf="1">
    <nc r="B145">
      <v>14672</v>
    </nc>
    <odxf>
      <font>
        <b val="0"/>
        <sz val="9"/>
        <name val="Arial"/>
        <scheme val="none"/>
      </font>
    </odxf>
    <ndxf>
      <font>
        <b/>
        <sz val="9"/>
        <name val="Arial"/>
        <scheme val="none"/>
      </font>
    </ndxf>
  </rcc>
  <rcc rId="42419" sId="11" numFmtId="19">
    <nc r="A145">
      <v>42846</v>
    </nc>
  </rcc>
  <rfmt sheetId="11" sqref="C145" start="0" length="0">
    <dxf>
      <font>
        <b val="0"/>
        <sz val="12"/>
        <color indexed="64"/>
        <name val="Verdana"/>
        <scheme val="none"/>
      </font>
      <fill>
        <patternFill patternType="none">
          <bgColor indexed="65"/>
        </patternFill>
      </fill>
      <alignment vertical="bottom" wrapText="0" readingOrder="0"/>
      <border outline="0">
        <left/>
        <right/>
        <top/>
        <bottom/>
      </border>
    </dxf>
  </rfmt>
  <rfmt sheetId="11" sqref="C145" start="0" length="0">
    <dxf>
      <font>
        <b/>
        <i/>
        <sz val="14"/>
        <color indexed="64"/>
        <name val="Times New Roman"/>
        <scheme val="none"/>
      </font>
    </dxf>
  </rfmt>
  <rfmt sheetId="11" xfDxf="1" sqref="C145" start="0" length="0">
    <dxf>
      <font>
        <b/>
        <i/>
        <sz val="14"/>
        <name val="Times New Roman"/>
        <scheme val="none"/>
      </font>
    </dxf>
  </rfmt>
  <rfmt sheetId="11" sqref="C145" start="0" length="2147483647">
    <dxf>
      <font>
        <sz val="9"/>
      </font>
    </dxf>
  </rfmt>
  <rfmt sheetId="11" sqref="C145" start="0" length="2147483647">
    <dxf>
      <font>
        <name val="Arial"/>
        <scheme val="none"/>
      </font>
    </dxf>
  </rfmt>
  <rfmt sheetId="11" sqref="C145">
    <dxf>
      <alignment wrapText="1" readingOrder="0"/>
    </dxf>
  </rfmt>
  <rfmt sheetId="11" sqref="C145" start="0" length="2147483647">
    <dxf>
      <font>
        <i val="0"/>
      </font>
    </dxf>
  </rfmt>
  <rcc rId="42420" sId="11">
    <nc r="C145" t="inlineStr">
      <is>
        <r>
          <t>ANGEL FERNANDO PEGUERO AGRAMONTE,</t>
        </r>
        <r>
          <rPr>
            <sz val="9"/>
            <color indexed="64"/>
            <rFont val="Arial"/>
            <family val="2"/>
          </rPr>
          <t xml:space="preserve">chofer mensajero externo, como apoyo para gastos en la reparación de su vehículo </t>
        </r>
      </is>
    </nc>
  </rcc>
  <rfmt sheetId="11" sqref="C145" start="0" length="0">
    <dxf>
      <border>
        <left style="thin">
          <color indexed="64"/>
        </left>
        <right style="thin">
          <color indexed="64"/>
        </right>
        <top style="thin">
          <color indexed="64"/>
        </top>
        <bottom style="thin">
          <color indexed="64"/>
        </bottom>
      </border>
    </dxf>
  </rfmt>
  <rfmt sheetId="11" sqref="C145">
    <dxf>
      <border>
        <left style="thin">
          <color indexed="64"/>
        </left>
        <right style="thin">
          <color indexed="64"/>
        </right>
        <top style="thin">
          <color indexed="64"/>
        </top>
        <bottom style="thin">
          <color indexed="64"/>
        </bottom>
        <vertical style="thin">
          <color indexed="64"/>
        </vertical>
        <horizontal style="thin">
          <color indexed="64"/>
        </horizontal>
      </border>
    </dxf>
  </rfmt>
  <rcc rId="42421" sId="11" numFmtId="34">
    <nc r="E145">
      <v>10000</v>
    </nc>
  </rcc>
  <rcc rId="42422" sId="11">
    <nc r="F145">
      <f>F144+D145-E145</f>
    </nc>
  </rcc>
  <rcv guid="{A4F024A0-B144-4722-804A-716CE18877E5}" action="delete"/>
  <rcv guid="{A4F024A0-B144-4722-804A-716CE18877E5}" action="add"/>
</revisions>
</file>

<file path=xl/revisions/revisionLog1215.xml><?xml version="1.0" encoding="utf-8"?>
<revisions xmlns="http://schemas.openxmlformats.org/spreadsheetml/2006/main" xmlns:r="http://schemas.openxmlformats.org/officeDocument/2006/relationships">
  <rfmt sheetId="11" sqref="C182" start="0" length="0">
    <dxf>
      <font>
        <sz val="9"/>
        <color auto="1"/>
        <name val="Arial"/>
        <scheme val="none"/>
      </font>
      <alignment horizontal="left" wrapText="1" readingOrder="0"/>
    </dxf>
  </rfmt>
  <rcc rId="42615" sId="11">
    <nc r="C182" t="inlineStr">
      <is>
        <t>Cancelacion certificado financiero 402-01-314-000774-0 del Banco de Reservas</t>
      </is>
    </nc>
  </rcc>
  <rcc rId="42616" sId="11" xfDxf="1" dxf="1">
    <nc r="C183" t="inlineStr">
      <is>
        <t>Apertura certificado financiero Banco de Reservas</t>
      </is>
    </nc>
    <ndxf>
      <font>
        <b/>
        <sz val="9"/>
        <color auto="1"/>
        <name val="Arial"/>
        <scheme val="none"/>
      </font>
      <fill>
        <patternFill patternType="solid">
          <bgColor theme="0"/>
        </patternFill>
      </fill>
      <alignment wrapText="1" readingOrder="0"/>
      <border outline="0">
        <left style="thin">
          <color indexed="64"/>
        </left>
        <right style="thin">
          <color indexed="64"/>
        </right>
        <top style="thin">
          <color indexed="64"/>
        </top>
        <bottom style="thin">
          <color indexed="64"/>
        </bottom>
      </border>
    </ndxf>
  </rcc>
  <rcc rId="42617" sId="11" numFmtId="34">
    <nc r="E183">
      <v>1000000</v>
    </nc>
  </rcc>
  <rfmt sheetId="11" sqref="E183" start="0" length="2147483647">
    <dxf>
      <font>
        <b/>
      </font>
    </dxf>
  </rfmt>
  <rcc rId="42618" sId="11">
    <nc r="B182" t="inlineStr">
      <is>
        <t>DEPOSITO</t>
      </is>
    </nc>
  </rcc>
  <rcc rId="42619" sId="11">
    <nc r="B183" t="inlineStr">
      <is>
        <t>CERTIFICADO</t>
      </is>
    </nc>
  </rcc>
  <rfmt sheetId="11" sqref="B182">
    <dxf>
      <alignment horizontal="right" readingOrder="0"/>
    </dxf>
  </rfmt>
  <rcc rId="42620" sId="11" numFmtId="4">
    <nc r="D182">
      <v>3000000</v>
    </nc>
  </rcc>
  <rcc rId="42621" sId="11" odxf="1" dxf="1">
    <nc r="F182">
      <f>F181+D182-E182</f>
    </nc>
    <odxf>
      <font>
        <sz val="9"/>
        <color auto="1"/>
        <name val="Arial"/>
        <scheme val="none"/>
      </font>
      <fill>
        <patternFill patternType="solid">
          <bgColor theme="0"/>
        </patternFill>
      </fill>
      <border outline="0">
        <top style="thin">
          <color indexed="64"/>
        </top>
      </border>
    </odxf>
    <ndxf>
      <font>
        <sz val="9"/>
        <color auto="1"/>
        <name val="Arial"/>
        <scheme val="none"/>
      </font>
      <fill>
        <patternFill patternType="none">
          <bgColor indexed="65"/>
        </patternFill>
      </fill>
      <border outline="0">
        <top/>
      </border>
    </ndxf>
  </rcc>
  <rcc rId="42622" sId="11" odxf="1" dxf="1">
    <nc r="F183">
      <f>F182+D183-E183</f>
    </nc>
    <odxf>
      <border outline="0">
        <top style="thin">
          <color indexed="64"/>
        </top>
      </border>
    </odxf>
    <ndxf>
      <border outline="0">
        <top/>
      </border>
    </ndxf>
  </rcc>
  <rcc rId="42623" sId="11" odxf="1" dxf="1">
    <nc r="F184">
      <f>F183+D184-E184</f>
    </nc>
    <odxf>
      <fill>
        <patternFill patternType="solid">
          <bgColor theme="0"/>
        </patternFill>
      </fill>
    </odxf>
    <ndxf>
      <fill>
        <patternFill patternType="none">
          <bgColor indexed="65"/>
        </patternFill>
      </fill>
    </ndxf>
  </rcc>
  <rcc rId="42624" sId="11" numFmtId="19">
    <nc r="A182">
      <v>42864</v>
    </nc>
  </rcc>
  <rfmt sheetId="11" sqref="A182">
    <dxf>
      <alignment vertical="bottom" readingOrder="0"/>
    </dxf>
  </rfmt>
  <rfmt sheetId="11" sqref="A182">
    <dxf>
      <alignment horizontal="right" readingOrder="0"/>
    </dxf>
  </rfmt>
  <rfmt sheetId="11" sqref="A182" start="0" length="2147483647">
    <dxf>
      <font>
        <b val="0"/>
      </font>
    </dxf>
  </rfmt>
  <rcc rId="42625" sId="11" odxf="1" dxf="1" numFmtId="19">
    <nc r="A183">
      <v>42864</v>
    </nc>
    <odxf>
      <font>
        <sz val="9"/>
        <name val="Arial"/>
        <scheme val="none"/>
      </font>
      <alignment horizontal="general" vertical="bottom" readingOrder="0"/>
    </odxf>
    <ndxf>
      <font>
        <sz val="9"/>
        <color auto="1"/>
        <name val="Arial"/>
        <scheme val="none"/>
      </font>
      <alignment horizontal="right" vertical="top" readingOrder="0"/>
    </ndxf>
  </rcc>
  <rcv guid="{A4F024A0-B144-4722-804A-716CE18877E5}" action="delete"/>
  <rcv guid="{A4F024A0-B144-4722-804A-716CE18877E5}" action="add"/>
</revisions>
</file>

<file path=xl/revisions/revisionLog122.xml><?xml version="1.0" encoding="utf-8"?>
<revisions xmlns="http://schemas.openxmlformats.org/spreadsheetml/2006/main" xmlns:r="http://schemas.openxmlformats.org/officeDocument/2006/relationships">
  <rfmt sheetId="11" sqref="C189" start="0" length="0">
    <dxf>
      <font>
        <sz val="12"/>
        <color indexed="64"/>
        <name val="Verdana"/>
        <scheme val="none"/>
      </font>
      <fill>
        <patternFill patternType="none">
          <bgColor indexed="65"/>
        </patternFill>
      </fill>
      <alignment vertical="bottom" wrapText="0" readingOrder="0"/>
      <border outline="0">
        <left/>
        <right/>
        <top/>
        <bottom/>
      </border>
    </dxf>
  </rfmt>
  <rfmt sheetId="11" sqref="C189" start="0" length="0">
    <dxf>
      <font>
        <b/>
        <i/>
        <sz val="14"/>
        <color indexed="64"/>
        <name val="Times New Roman"/>
        <scheme val="none"/>
      </font>
    </dxf>
  </rfmt>
  <rfmt sheetId="11" xfDxf="1" sqref="C189" start="0" length="0">
    <dxf>
      <font>
        <b/>
        <i/>
        <sz val="14"/>
        <name val="Times New Roman"/>
        <scheme val="none"/>
      </font>
    </dxf>
  </rfmt>
  <rfmt sheetId="11" sqref="C189" start="0" length="2147483647">
    <dxf>
      <font>
        <sz val="9"/>
      </font>
    </dxf>
  </rfmt>
  <rfmt sheetId="11" sqref="C189" start="0" length="2147483647">
    <dxf>
      <font>
        <name val="Algerian"/>
        <scheme val="none"/>
      </font>
    </dxf>
  </rfmt>
  <rfmt sheetId="11" sqref="C189" start="0" length="2147483647">
    <dxf>
      <font>
        <name val="Arial"/>
        <scheme val="none"/>
      </font>
    </dxf>
  </rfmt>
  <rfmt sheetId="11" sqref="C189">
    <dxf>
      <alignment wrapText="1" readingOrder="0"/>
    </dxf>
  </rfmt>
  <rfmt sheetId="11" sqref="C189" start="0" length="2147483647">
    <dxf>
      <font>
        <i val="0"/>
      </font>
    </dxf>
  </rfmt>
  <rfmt sheetId="11" sqref="A189:F191" start="0" length="2147483647">
    <dxf>
      <font/>
    </dxf>
  </rfmt>
  <rfmt sheetId="11" sqref="A189:F191" start="0" length="2147483647">
    <dxf>
      <font/>
    </dxf>
  </rfmt>
  <rcc rId="42652" sId="11">
    <nc r="C189" t="inlineStr">
      <is>
        <r>
          <t xml:space="preserve">JOSE BIENVENIDO CARVAJAL MEDINA, </t>
        </r>
        <r>
          <rPr>
            <sz val="9"/>
            <color indexed="64"/>
            <rFont val="Arial"/>
            <family val="2"/>
          </rPr>
          <t>Analista del Depto. Producción Animal,</t>
        </r>
        <r>
          <rPr>
            <b/>
            <sz val="9"/>
            <color indexed="64"/>
            <rFont val="Arial"/>
            <family val="2"/>
          </rPr>
          <t xml:space="preserve"> </t>
        </r>
        <r>
          <rPr>
            <sz val="9"/>
            <color indexed="64"/>
            <rFont val="Arial"/>
            <family val="2"/>
          </rPr>
          <t>como apoyo logístico</t>
        </r>
        <r>
          <rPr>
            <b/>
            <sz val="9"/>
            <color indexed="64"/>
            <rFont val="Arial"/>
            <family val="2"/>
          </rPr>
          <t xml:space="preserve"> </t>
        </r>
        <r>
          <rPr>
            <sz val="9"/>
            <color indexed="64"/>
            <rFont val="Arial"/>
            <family val="2"/>
          </rPr>
          <t>para cubrir el 50% restante en gastos de desayuno, almuerzo y refrigerio en el curso</t>
        </r>
        <r>
          <rPr>
            <b/>
            <sz val="9"/>
            <color indexed="64"/>
            <rFont val="Arial"/>
            <family val="2"/>
          </rPr>
          <t xml:space="preserve"> </t>
        </r>
        <r>
          <rPr>
            <sz val="9"/>
            <color indexed="64"/>
            <rFont val="Arial"/>
            <family val="2"/>
          </rPr>
          <t>de</t>
        </r>
        <r>
          <rPr>
            <b/>
            <sz val="9"/>
            <color indexed="64"/>
            <rFont val="Arial"/>
            <family val="2"/>
          </rPr>
          <t xml:space="preserve"> “Producción y Manejo sostenible de Ovinos y Caprinos”</t>
        </r>
        <r>
          <rPr>
            <sz val="9"/>
            <color indexed="64"/>
            <rFont val="Arial"/>
            <family val="2"/>
          </rPr>
          <t>, el cual será realizado en  Cumayasa, Prov. Romana, el cual concluye el 27 de mayo</t>
        </r>
      </is>
    </nc>
  </rcc>
  <rfmt sheetId="11" sqref="C189" start="0" length="0">
    <dxf>
      <border>
        <left style="thin">
          <color indexed="64"/>
        </left>
        <right style="thin">
          <color indexed="64"/>
        </right>
        <top style="thin">
          <color indexed="64"/>
        </top>
        <bottom style="thin">
          <color indexed="64"/>
        </bottom>
      </border>
    </dxf>
  </rfmt>
  <rfmt sheetId="11" sqref="C189">
    <dxf>
      <border>
        <left style="thin">
          <color indexed="64"/>
        </left>
        <right style="thin">
          <color indexed="64"/>
        </right>
        <top style="thin">
          <color indexed="64"/>
        </top>
        <bottom style="thin">
          <color indexed="64"/>
        </bottom>
        <vertical style="thin">
          <color indexed="64"/>
        </vertical>
        <horizontal style="thin">
          <color indexed="64"/>
        </horizontal>
      </border>
    </dxf>
  </rfmt>
  <rcc rId="42653" sId="11" numFmtId="34">
    <nc r="E189">
      <v>56640</v>
    </nc>
  </rcc>
  <rcc rId="42654" sId="11" odxf="1" dxf="1">
    <nc r="F189">
      <f>F188+D189-E189</f>
    </nc>
    <odxf>
      <fill>
        <patternFill patternType="solid">
          <bgColor theme="0"/>
        </patternFill>
      </fill>
    </odxf>
    <ndxf>
      <fill>
        <patternFill patternType="none">
          <bgColor indexed="65"/>
        </patternFill>
      </fill>
    </ndxf>
  </rcc>
  <rfmt sheetId="11" sqref="C190" start="0" length="0">
    <dxf>
      <font>
        <sz val="12"/>
        <color indexed="64"/>
        <name val="Verdana"/>
        <scheme val="none"/>
      </font>
      <fill>
        <patternFill patternType="none">
          <bgColor indexed="65"/>
        </patternFill>
      </fill>
      <alignment horizontal="general" vertical="bottom" readingOrder="0"/>
      <border outline="0">
        <left/>
        <right/>
        <top/>
        <bottom/>
      </border>
    </dxf>
  </rfmt>
  <rfmt sheetId="11" sqref="C190" start="0" length="0">
    <dxf>
      <font>
        <b/>
        <i/>
        <sz val="14"/>
        <color indexed="64"/>
        <name val="Times New Roman"/>
        <scheme val="none"/>
      </font>
    </dxf>
  </rfmt>
  <rcc rId="42655" sId="11" xfDxf="1" dxf="1">
    <nc r="C190" t="inlineStr">
      <is>
        <r>
          <t xml:space="preserve">MARITZA VALLEJO, </t>
        </r>
        <r>
          <rPr>
            <i/>
            <sz val="14"/>
            <color indexed="64"/>
            <rFont val="Times New Roman"/>
            <family val="1"/>
          </rPr>
          <t xml:space="preserve">Por servicios de preparación de refrigerios y almuerzos para cuarenta (40) personas, en la realización del curso </t>
        </r>
        <r>
          <rPr>
            <b/>
            <i/>
            <sz val="14"/>
            <color indexed="64"/>
            <rFont val="Times New Roman"/>
            <family val="1"/>
          </rPr>
          <t>“Manejo  Tecnológico y Comercialización de la Pitahaya”,</t>
        </r>
        <r>
          <rPr>
            <i/>
            <sz val="14"/>
            <color indexed="64"/>
            <rFont val="Times New Roman"/>
            <family val="1"/>
          </rPr>
          <t xml:space="preserve">  a realizarse el día 27 de mayo/17, en Municipio de Azua</t>
        </r>
      </is>
    </nc>
    <ndxf>
      <font>
        <b/>
        <i/>
        <sz val="14"/>
        <name val="Times New Roman"/>
        <scheme val="none"/>
      </font>
    </ndxf>
  </rcc>
  <rfmt sheetId="11" sqref="C190" start="0" length="2147483647">
    <dxf>
      <font>
        <sz val="9"/>
      </font>
    </dxf>
  </rfmt>
  <rfmt sheetId="11" sqref="C190" start="0" length="2147483647">
    <dxf>
      <font>
        <name val="Arial"/>
        <scheme val="none"/>
      </font>
    </dxf>
  </rfmt>
  <rfmt sheetId="11" sqref="C190">
    <dxf>
      <alignment wrapText="1" readingOrder="0"/>
    </dxf>
  </rfmt>
  <rfmt sheetId="11" sqref="C190" start="0" length="2147483647">
    <dxf>
      <font>
        <i val="0"/>
      </font>
    </dxf>
  </rfmt>
  <rcc rId="42656" sId="11" numFmtId="34">
    <nc r="E190">
      <v>20000</v>
    </nc>
  </rcc>
  <rcc rId="42657" sId="11" odxf="1" dxf="1">
    <nc r="F190">
      <f>F189+D190-E190</f>
    </nc>
    <odxf>
      <fill>
        <patternFill patternType="solid">
          <bgColor theme="0"/>
        </patternFill>
      </fill>
    </odxf>
    <ndxf>
      <fill>
        <patternFill patternType="none">
          <bgColor indexed="65"/>
        </patternFill>
      </fill>
    </ndxf>
  </rcc>
  <rfmt sheetId="11" sqref="C191" start="0" length="0">
    <dxf>
      <font>
        <sz val="12"/>
        <color indexed="64"/>
        <name val="Verdana"/>
        <scheme val="none"/>
      </font>
      <fill>
        <patternFill patternType="none">
          <bgColor indexed="65"/>
        </patternFill>
      </fill>
      <alignment horizontal="general" vertical="bottom" readingOrder="0"/>
      <border outline="0">
        <left/>
        <right/>
        <top/>
        <bottom/>
      </border>
    </dxf>
  </rfmt>
  <rfmt sheetId="11" sqref="C191" start="0" length="0">
    <dxf>
      <font>
        <b/>
        <i/>
        <sz val="14"/>
        <color indexed="64"/>
        <name val="Times New Roman"/>
        <scheme val="none"/>
      </font>
    </dxf>
  </rfmt>
  <rfmt sheetId="11" xfDxf="1" sqref="C191" start="0" length="0">
    <dxf>
      <font>
        <b/>
        <i/>
        <sz val="14"/>
        <name val="Times New Roman"/>
        <scheme val="none"/>
      </font>
    </dxf>
  </rfmt>
  <rfmt sheetId="11" sqref="C191" start="0" length="2147483647">
    <dxf>
      <font>
        <sz val="9"/>
      </font>
    </dxf>
  </rfmt>
  <rfmt sheetId="11" sqref="C191" start="0" length="2147483647">
    <dxf>
      <font>
        <name val="Arial"/>
        <scheme val="none"/>
      </font>
    </dxf>
  </rfmt>
  <rfmt sheetId="11" sqref="C191">
    <dxf>
      <alignment wrapText="1" readingOrder="0"/>
    </dxf>
  </rfmt>
  <rfmt sheetId="11" sqref="C191" start="0" length="2147483647">
    <dxf>
      <font>
        <i val="0"/>
      </font>
    </dxf>
  </rfmt>
  <rfmt sheetId="11" sqref="C190" start="0" length="0">
    <dxf>
      <border>
        <left style="thin">
          <color indexed="64"/>
        </left>
        <right style="thin">
          <color indexed="64"/>
        </right>
        <top style="thin">
          <color indexed="64"/>
        </top>
        <bottom style="thin">
          <color indexed="64"/>
        </bottom>
      </border>
    </dxf>
  </rfmt>
  <rfmt sheetId="11" sqref="C190">
    <dxf>
      <border>
        <left style="thin">
          <color indexed="64"/>
        </left>
        <right style="thin">
          <color indexed="64"/>
        </right>
        <top style="thin">
          <color indexed="64"/>
        </top>
        <bottom style="thin">
          <color indexed="64"/>
        </bottom>
        <vertical style="thin">
          <color indexed="64"/>
        </vertical>
        <horizontal style="thin">
          <color indexed="64"/>
        </horizontal>
      </border>
    </dxf>
  </rfmt>
  <rcc rId="42658" sId="11">
    <nc r="C191" t="inlineStr">
      <is>
        <r>
          <t xml:space="preserve">HENRY ALBERTO GUERRERO PICHARDO, </t>
        </r>
        <r>
          <rPr>
            <b/>
            <sz val="9"/>
            <color indexed="64"/>
            <rFont val="Arial"/>
            <family val="2"/>
          </rPr>
          <t>Enc</t>
        </r>
        <r>
          <rPr>
            <sz val="9"/>
            <color indexed="64"/>
            <rFont val="Arial"/>
            <family val="2"/>
          </rPr>
          <t xml:space="preserve">. </t>
        </r>
        <r>
          <rPr>
            <b/>
            <sz val="9"/>
            <color indexed="64"/>
            <rFont val="Arial"/>
            <family val="2"/>
          </rPr>
          <t xml:space="preserve">Departamento Agricultura Competitiva,  </t>
        </r>
        <r>
          <rPr>
            <sz val="9"/>
            <color indexed="64"/>
            <rFont val="Arial"/>
            <family val="2"/>
          </rPr>
          <t xml:space="preserve">para cubrir apoyo logístico en gastos de refrigerio y almuerzo para cuarenta (40) personas en la realización del curso </t>
        </r>
        <r>
          <rPr>
            <b/>
            <sz val="9"/>
            <color indexed="64"/>
            <rFont val="Arial"/>
            <family val="2"/>
          </rPr>
          <t>“Manejo Tecnológico y Comercialización de la Pitahaya”,</t>
        </r>
        <r>
          <rPr>
            <sz val="9"/>
            <color indexed="64"/>
            <rFont val="Arial"/>
            <family val="2"/>
          </rPr>
          <t xml:space="preserve"> a realizarse el día 26 de mayo/17, en Municipio Los Toros, Provincia Azua</t>
        </r>
      </is>
    </nc>
  </rcc>
  <rcc rId="42659" sId="11" numFmtId="34">
    <nc r="E191">
      <v>13180</v>
    </nc>
  </rcc>
  <rcc rId="42660" sId="11" odxf="1" dxf="1">
    <nc r="F191">
      <f>F190+D191-E191</f>
    </nc>
    <odxf>
      <fill>
        <patternFill patternType="solid">
          <bgColor theme="0"/>
        </patternFill>
      </fill>
    </odxf>
    <ndxf>
      <fill>
        <patternFill patternType="none">
          <bgColor indexed="65"/>
        </patternFill>
      </fill>
    </ndxf>
  </rcc>
  <rfmt sheetId="11" sqref="B189" start="0" length="0">
    <dxf>
      <font>
        <b/>
        <sz val="9"/>
        <name val="Arial"/>
        <scheme val="none"/>
      </font>
    </dxf>
  </rfmt>
  <rfmt sheetId="11" sqref="B190" start="0" length="0">
    <dxf>
      <font>
        <b/>
        <sz val="9"/>
        <name val="Arial"/>
        <scheme val="none"/>
      </font>
    </dxf>
  </rfmt>
  <rcc rId="42661" sId="11">
    <nc r="B189">
      <v>14689</v>
    </nc>
  </rcc>
  <rcc rId="42662" sId="11">
    <nc r="B190">
      <v>14690</v>
    </nc>
  </rcc>
  <rcc rId="42663" sId="11">
    <nc r="B191">
      <v>14691</v>
    </nc>
  </rcc>
  <rcc rId="42664" sId="11" numFmtId="19">
    <nc r="A189">
      <v>42871</v>
    </nc>
  </rcc>
  <rcc rId="42665" sId="11" numFmtId="19">
    <nc r="A190">
      <v>42871</v>
    </nc>
  </rcc>
  <rcc rId="42666" sId="11" numFmtId="19">
    <nc r="A191">
      <v>42871</v>
    </nc>
  </rcc>
  <rcv guid="{A4F024A0-B144-4722-804A-716CE18877E5}" action="delete"/>
  <rcv guid="{A4F024A0-B144-4722-804A-716CE18877E5}" action="add"/>
</revisions>
</file>

<file path=xl/revisions/revisionLog122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22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221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221111.xml><?xml version="1.0" encoding="utf-8"?>
<revisions xmlns="http://schemas.openxmlformats.org/spreadsheetml/2006/main" xmlns:r="http://schemas.openxmlformats.org/officeDocument/2006/relationships">
  <rfmt sheetId="11" sqref="C65" start="0" length="0">
    <dxf>
      <font>
        <sz val="12"/>
        <color indexed="64"/>
        <name val="Verdana"/>
        <scheme val="none"/>
      </font>
      <fill>
        <patternFill patternType="none">
          <bgColor indexed="65"/>
        </patternFill>
      </fill>
      <alignment vertical="bottom" wrapText="0" readingOrder="0"/>
      <border outline="0">
        <left/>
        <right/>
        <top/>
        <bottom/>
      </border>
    </dxf>
  </rfmt>
  <rfmt sheetId="11" sqref="C65" start="0" length="0">
    <dxf>
      <font>
        <b/>
        <i/>
        <sz val="14"/>
        <color indexed="64"/>
        <name val="Times New Roman"/>
        <scheme val="none"/>
      </font>
    </dxf>
  </rfmt>
  <rcc rId="41852" sId="11" xfDxf="1" dxf="1">
    <nc r="C65" t="inlineStr">
      <is>
        <r>
          <t>JOSE ANTONIO  NOVA  VASQUEZ, Cedula de Identidad No.001-0007066-3</t>
        </r>
        <r>
          <rPr>
            <i/>
            <sz val="14"/>
            <color indexed="64"/>
            <rFont val="Times New Roman"/>
            <family val="1"/>
          </rPr>
          <t xml:space="preserve">, Enc. Dpto. de Medio Ambiente y Recursos Naturales, para cubrir apoyo logístico en la realización de charla sobre </t>
        </r>
        <r>
          <rPr>
            <b/>
            <i/>
            <sz val="14"/>
            <color indexed="64"/>
            <rFont val="Times New Roman"/>
            <family val="1"/>
          </rPr>
          <t>“Gestión de Suelo y Agua”</t>
        </r>
        <r>
          <rPr>
            <i/>
            <sz val="14"/>
            <color indexed="64"/>
            <rFont val="Times New Roman"/>
            <family val="1"/>
          </rPr>
          <t xml:space="preserve">  y </t>
        </r>
        <r>
          <rPr>
            <b/>
            <i/>
            <sz val="14"/>
            <color indexed="64"/>
            <rFont val="Times New Roman"/>
            <family val="1"/>
          </rPr>
          <t xml:space="preserve">“Empoderamiento y Asociatividad”, </t>
        </r>
        <r>
          <rPr>
            <i/>
            <sz val="14"/>
            <color indexed="64"/>
            <rFont val="Times New Roman"/>
            <family val="1"/>
          </rPr>
          <t xml:space="preserve"> el cual será realizado los dias 23 y 24 de febrero 2017, en Puesto Escondido, Prov. Independencia, según solicitud y documentación anexa. Cheque sujeto a liquidación con documentación en originales.</t>
        </r>
      </is>
    </nc>
    <ndxf>
      <font>
        <b/>
        <i/>
        <sz val="14"/>
        <name val="Times New Roman"/>
        <scheme val="none"/>
      </font>
    </ndxf>
  </rcc>
  <rfmt sheetId="11" sqref="C65">
    <dxf>
      <alignment wrapText="1" readingOrder="0"/>
    </dxf>
  </rfmt>
  <rfmt sheetId="11" sqref="C65" start="0" length="2147483647">
    <dxf>
      <font>
        <name val="Arial"/>
        <scheme val="none"/>
      </font>
    </dxf>
  </rfmt>
  <rfmt sheetId="11" sqref="C65" start="0" length="2147483647">
    <dxf>
      <font>
        <sz val="10"/>
      </font>
    </dxf>
  </rfmt>
  <rfmt sheetId="11" sqref="C65" start="0" length="2147483647">
    <dxf>
      <font>
        <i val="0"/>
      </font>
    </dxf>
  </rfmt>
  <rfmt sheetId="11" sqref="C62:C65">
    <dxf>
      <border>
        <left style="thin">
          <color indexed="64"/>
        </left>
        <right style="thin">
          <color indexed="64"/>
        </right>
        <vertical style="thin">
          <color indexed="64"/>
        </vertical>
      </border>
    </dxf>
  </rfmt>
  <rrc rId="41853" sId="11" ref="A64:XFD64" action="insertRow"/>
  <rm rId="41854" sheetId="11" source="C63" destination="C64" sourceSheetId="11">
    <rfmt sheetId="11" sqref="C64" start="0" length="0">
      <dxf>
        <font>
          <b/>
          <sz val="10"/>
          <color indexed="64"/>
          <name val="Arial"/>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dxf>
    </rfmt>
  </rm>
  <rcc rId="41855" sId="11" xfDxf="1" dxf="1">
    <nc r="C63" t="inlineStr">
      <is>
        <t>EYMI YUDESKY DE JESUS ABREU, Cédula De Identidad No. 026-0125476-2, Transferida temporalmente como Técnico del Depto. de Capacitación y Difusión de Tecnologías de la institución, como apoyo logístico para cubrir gastos de alimentacion, material de practica y combustible en el curso-taller de “Conservacion de Forraje para Ganado Bovino”, el cual será realizado en el Municipio de las Yayas de Viajama, Prov. Azua, los dias 24 y 25 de febrero del 2017, según solicitud, presupuestos  y documentación anexas. Cheque sujeto a liquidación</t>
      </is>
    </nc>
  </rcc>
  <rfmt sheetId="11" sqref="C63">
    <dxf>
      <alignment wrapText="1" readingOrder="0"/>
    </dxf>
  </rfmt>
  <rfmt sheetId="11" sqref="C63" start="0" length="2147483647">
    <dxf>
      <font>
        <name val="Arial"/>
        <scheme val="none"/>
      </font>
    </dxf>
  </rfmt>
  <rfmt sheetId="11" sqref="C63" start="0" length="2147483647">
    <dxf>
      <font>
        <sz val="10"/>
      </font>
    </dxf>
  </rfmt>
  <rfmt sheetId="11" sqref="C63" start="0" length="2147483647">
    <dxf>
      <font>
        <i/>
      </font>
    </dxf>
  </rfmt>
  <rfmt sheetId="11" sqref="C63" start="0" length="2147483647">
    <dxf>
      <font>
        <i val="0"/>
      </font>
    </dxf>
  </rfmt>
  <rfmt sheetId="11" sqref="C62" start="0" length="0">
    <dxf>
      <font>
        <b val="0"/>
        <sz val="12"/>
        <color indexed="64"/>
        <name val="Verdana"/>
        <scheme val="none"/>
      </font>
      <alignment horizontal="general" vertical="bottom" readingOrder="0"/>
      <border outline="0">
        <left/>
        <right/>
        <top/>
        <bottom/>
      </border>
    </dxf>
  </rfmt>
  <rfmt sheetId="11" sqref="C62" start="0" length="0">
    <dxf>
      <font>
        <i/>
        <sz val="14"/>
        <color indexed="64"/>
        <name val="Times New Roman"/>
        <scheme val="none"/>
      </font>
    </dxf>
  </rfmt>
  <rcc rId="41856" sId="11" xfDxf="1" dxf="1">
    <oc r="C62" t="inlineStr">
      <is>
        <r>
          <t xml:space="preserve">EYMI YUDESKY DE JESUS ABREU, Cédula De Identidad No. 026-0125476-2, </t>
        </r>
        <r>
          <rPr>
            <sz val="10"/>
            <color indexed="64"/>
            <rFont val="Arial"/>
            <family val="2"/>
          </rPr>
          <t>Transferida temporalmente como Técnico del Depto. de Capacitación y Difusión de Tecnologías de la institución,</t>
        </r>
        <r>
          <rPr>
            <b/>
            <sz val="10"/>
            <color indexed="64"/>
            <rFont val="Arial"/>
            <family val="2"/>
          </rPr>
          <t xml:space="preserve"> </t>
        </r>
        <r>
          <rPr>
            <sz val="10"/>
            <color indexed="64"/>
            <rFont val="Arial"/>
            <family val="2"/>
          </rPr>
          <t>como apoyo logístico</t>
        </r>
        <r>
          <rPr>
            <b/>
            <sz val="10"/>
            <color indexed="64"/>
            <rFont val="Arial"/>
            <family val="2"/>
          </rPr>
          <t xml:space="preserve"> </t>
        </r>
        <r>
          <rPr>
            <sz val="10"/>
            <color indexed="64"/>
            <rFont val="Arial"/>
            <family val="2"/>
          </rPr>
          <t>para cubrir gastos de alimentacion, material de practica y combustible en el curso-taller</t>
        </r>
        <r>
          <rPr>
            <b/>
            <sz val="10"/>
            <color indexed="64"/>
            <rFont val="Arial"/>
            <family val="2"/>
          </rPr>
          <t xml:space="preserve"> </t>
        </r>
        <r>
          <rPr>
            <sz val="10"/>
            <color indexed="64"/>
            <rFont val="Arial"/>
            <family val="2"/>
          </rPr>
          <t>de</t>
        </r>
        <r>
          <rPr>
            <b/>
            <sz val="10"/>
            <color indexed="64"/>
            <rFont val="Arial"/>
            <family val="2"/>
          </rPr>
          <t xml:space="preserve"> “Conservacion de Forraje para Ganado Bovino”</t>
        </r>
        <r>
          <rPr>
            <sz val="10"/>
            <color indexed="64"/>
            <rFont val="Arial"/>
            <family val="2"/>
          </rPr>
          <t>, el cual será realizado en el Municipio de las Yayas de Viajama, Prov. Azua, los dias 24 y 25 de febrero del 2017, según solicitud, presupuestos  y documentación anexas. Cheque sujeto a liquidación</t>
        </r>
      </is>
    </oc>
    <nc r="C62" t="inlineStr">
      <is>
        <r>
          <t>RD$5,000.00 a nombre de</t>
        </r>
        <r>
          <rPr>
            <b/>
            <i/>
            <sz val="14"/>
            <color indexed="64"/>
            <rFont val="Times New Roman"/>
            <family val="1"/>
          </rPr>
          <t xml:space="preserve"> ASOCIACION  DOMINICANA DE INGENIEROS AGRONOMOS (ADIA)</t>
        </r>
        <r>
          <rPr>
            <i/>
            <sz val="14"/>
            <color indexed="64"/>
            <rFont val="Times New Roman"/>
            <family val="1"/>
          </rPr>
          <t xml:space="preserve">. Aporte del CONIAF para la publicacion del boletin </t>
        </r>
        <r>
          <rPr>
            <b/>
            <i/>
            <sz val="14"/>
            <color indexed="64"/>
            <rFont val="Times New Roman"/>
            <family val="1"/>
          </rPr>
          <t xml:space="preserve">“Correo de la Adia”, </t>
        </r>
        <r>
          <rPr>
            <i/>
            <sz val="14"/>
            <color indexed="64"/>
            <rFont val="Times New Roman"/>
            <family val="1"/>
          </rPr>
          <t>según solicitud y documentacion anexa.</t>
        </r>
      </is>
    </nc>
    <ndxf>
      <font>
        <i/>
        <sz val="14"/>
        <name val="Times New Roman"/>
        <scheme val="none"/>
      </font>
      <alignment horizontal="justify" readingOrder="0"/>
    </ndxf>
  </rcc>
  <rfmt sheetId="11" sqref="C62" start="0" length="2147483647">
    <dxf>
      <font>
        <sz val="10"/>
      </font>
    </dxf>
  </rfmt>
  <rfmt sheetId="11" sqref="C62" start="0" length="2147483647">
    <dxf>
      <font>
        <i val="0"/>
      </font>
    </dxf>
  </rfmt>
  <rfmt sheetId="11" sqref="C62" start="0" length="2147483647">
    <dxf>
      <font>
        <name val="Arial"/>
        <scheme val="none"/>
      </font>
    </dxf>
  </rfmt>
  <rcc rId="41857" sId="11" numFmtId="19">
    <oc r="A61">
      <v>42779</v>
    </oc>
    <nc r="A61">
      <v>42780</v>
    </nc>
  </rcc>
  <rcc rId="41858" sId="11" numFmtId="19">
    <oc r="A62">
      <v>42781</v>
    </oc>
    <nc r="A62">
      <v>42780</v>
    </nc>
  </rcc>
  <rfmt sheetId="11" sqref="C60:C63">
    <dxf>
      <border>
        <left style="thin">
          <color indexed="64"/>
        </left>
        <right style="thin">
          <color indexed="64"/>
        </right>
        <vertical style="thin">
          <color indexed="64"/>
        </vertical>
      </border>
    </dxf>
  </rfmt>
  <rcc rId="41859" sId="11" numFmtId="34">
    <nc r="E61">
      <v>14833.86</v>
    </nc>
  </rcc>
  <rcc rId="41860" sId="11" numFmtId="34">
    <oc r="E62">
      <v>27714</v>
    </oc>
    <nc r="E62">
      <v>5000</v>
    </nc>
  </rcc>
  <rcc rId="41861" sId="11">
    <oc r="C59" t="inlineStr">
      <is>
        <r>
          <t>ASOCIACION  DOMINICANA DE INGENIEROS AGRONOMOS (ADIA)</t>
        </r>
        <r>
          <rPr>
            <sz val="10"/>
            <color indexed="64"/>
            <rFont val="Arial"/>
            <family val="2"/>
          </rPr>
          <t xml:space="preserve">. Para la publicacion del boletin </t>
        </r>
        <r>
          <rPr>
            <b/>
            <sz val="10"/>
            <color indexed="64"/>
            <rFont val="Arial"/>
            <family val="2"/>
          </rPr>
          <t xml:space="preserve">“Correo de la Adia”, </t>
        </r>
        <r>
          <rPr>
            <sz val="10"/>
            <color indexed="64"/>
            <rFont val="Arial"/>
            <family val="2"/>
          </rPr>
          <t>según solicitud y documentacion anexa.</t>
        </r>
      </is>
    </oc>
    <nc r="C59" t="inlineStr">
      <is>
        <t>NULO</t>
      </is>
    </nc>
  </rcc>
  <rcc rId="41862" sId="11" numFmtId="34">
    <oc r="E59">
      <v>5000</v>
    </oc>
    <nc r="E59">
      <v>0.01</v>
    </nc>
  </rcc>
  <rcc rId="41863" sId="11" numFmtId="34">
    <oc r="E63">
      <v>17237.14</v>
    </oc>
    <nc r="E63"/>
  </rcc>
  <rcc rId="41864" sId="11" numFmtId="34">
    <nc r="E64">
      <v>17237.14</v>
    </nc>
  </rcc>
  <rcc rId="41865" sId="11">
    <oc r="F61">
      <f>F60+D61-E61</f>
    </oc>
    <nc r="F61">
      <f>F60+D61-E61</f>
    </nc>
  </rcc>
  <rcc rId="41866" sId="11">
    <nc r="F64">
      <f>F63+D64-E64</f>
    </nc>
  </rcc>
  <rcc rId="41867" sId="11">
    <nc r="B64">
      <v>14619</v>
    </nc>
  </rcc>
  <rcc rId="41868" sId="11">
    <oc r="B65">
      <v>14619</v>
    </oc>
    <nc r="B65">
      <v>14620</v>
    </nc>
  </rcc>
  <rm rId="41869" sheetId="11" source="C66" destination="C68" sourceSheetId="11">
    <rfmt sheetId="11" sqref="C68" start="0" length="0">
      <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m>
  <rm rId="41870" sheetId="11" source="C65" destination="C67" sourceSheetId="11">
    <rfmt sheetId="11" sqref="C67" start="0" length="0">
      <dxf>
        <font>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m>
  <rcc rId="41871" sId="11" odxf="1" dxf="1">
    <nc r="C65" t="inlineStr">
      <is>
        <t>NULO</t>
      </is>
    </nc>
    <odxf>
      <font>
        <sz val="12"/>
        <color indexed="64"/>
        <name val="Verdana"/>
        <scheme val="none"/>
      </font>
    </odxf>
    <ndxf>
      <font>
        <sz val="12"/>
        <color indexed="64"/>
        <name val="Verdana"/>
        <scheme val="none"/>
      </font>
    </ndxf>
  </rcc>
  <rcc rId="41872" sId="11" numFmtId="34">
    <oc r="E65">
      <v>16162</v>
    </oc>
    <nc r="E65">
      <v>0.01</v>
    </nc>
  </rcc>
  <rcc rId="41873" sId="11" numFmtId="34">
    <nc r="E66">
      <v>0.01</v>
    </nc>
  </rcc>
  <rfmt sheetId="11" sqref="C66" start="0" length="0">
    <dxf>
      <border>
        <top style="thin">
          <color indexed="64"/>
        </top>
      </border>
    </dxf>
  </rfmt>
  <rfmt sheetId="11" sqref="C66:C68">
    <dxf>
      <border>
        <left style="thin">
          <color indexed="64"/>
        </left>
        <right style="thin">
          <color indexed="64"/>
        </right>
        <top style="thin">
          <color indexed="64"/>
        </top>
        <bottom style="thin">
          <color indexed="64"/>
        </bottom>
        <vertical style="thin">
          <color indexed="64"/>
        </vertical>
        <horizontal style="thin">
          <color indexed="64"/>
        </horizontal>
      </border>
    </dxf>
  </rfmt>
  <rcc rId="41874" sId="11" odxf="1" dxf="1">
    <nc r="C66" t="inlineStr">
      <is>
        <t>NULO</t>
      </is>
    </nc>
    <odxf>
      <font>
        <sz val="12"/>
        <color indexed="64"/>
        <name val="Verdana"/>
        <scheme val="none"/>
      </font>
      <border outline="0">
        <left style="thin">
          <color indexed="64"/>
        </left>
        <right style="thin">
          <color indexed="64"/>
        </right>
        <top style="thin">
          <color indexed="64"/>
        </top>
        <bottom style="thin">
          <color indexed="64"/>
        </bottom>
      </border>
    </odxf>
    <ndxf>
      <font>
        <sz val="12"/>
        <color indexed="64"/>
        <name val="Verdana"/>
        <scheme val="none"/>
      </font>
      <border outline="0">
        <left/>
        <right/>
        <top/>
        <bottom/>
      </border>
    </ndxf>
  </rcc>
  <rcc rId="41875" sId="11">
    <nc r="B66">
      <v>14621</v>
    </nc>
  </rcc>
  <rcc rId="41876" sId="11">
    <nc r="B67">
      <v>14622</v>
    </nc>
  </rcc>
  <rcc rId="41877" sId="11">
    <nc r="B68">
      <v>14623</v>
    </nc>
  </rcc>
  <rfmt sheetId="11" sqref="C67:C68">
    <dxf>
      <alignment wrapText="0" readingOrder="0"/>
    </dxf>
  </rfmt>
  <rfmt sheetId="11" sqref="C68">
    <dxf>
      <alignment wrapText="1" readingOrder="0"/>
    </dxf>
  </rfmt>
  <rcc rId="41878" sId="11" numFmtId="19">
    <nc r="A66">
      <v>42781</v>
    </nc>
  </rcc>
  <rcc rId="41879" sId="11" numFmtId="19">
    <nc r="A67">
      <v>42781</v>
    </nc>
  </rcc>
  <rcv guid="{5EBE4193-7345-4348-8FA0-5B4E92B2210A}" action="delete"/>
  <rcv guid="{5EBE4193-7345-4348-8FA0-5B4E92B2210A}" action="add"/>
</revisions>
</file>

<file path=xl/revisions/revisionLog12211111.xml><?xml version="1.0" encoding="utf-8"?>
<revisions xmlns="http://schemas.openxmlformats.org/spreadsheetml/2006/main" xmlns:r="http://schemas.openxmlformats.org/officeDocument/2006/relationships">
  <rcc rId="41803" sId="11" numFmtId="34">
    <nc r="E57">
      <v>5447.17</v>
    </nc>
  </rcc>
  <rcc rId="41804" sId="11" numFmtId="34">
    <nc r="E55">
      <v>0.01</v>
    </nc>
  </rcc>
  <rm rId="41805" sheetId="11" source="F54" destination="F58" sourceSheetId="11">
    <rfmt sheetId="11" s="1" sqref="F58" start="0" length="0">
      <dxf>
        <font>
          <b/>
          <sz val="9"/>
          <color indexed="64"/>
          <name val="Arial"/>
          <scheme val="none"/>
        </font>
        <numFmt numFmtId="167" formatCode="_-* #,##0.00\ _p_t_a_-;\-* #,##0.00\ _p_t_a_-;_-* &quot;-&quot;??\ _p_t_a_-;_-@_-"/>
        <alignment horizontal="center" readingOrder="0"/>
        <border outline="0">
          <left style="thin">
            <color indexed="64"/>
          </left>
          <right style="thin">
            <color indexed="64"/>
          </right>
          <bottom style="thin">
            <color indexed="64"/>
          </bottom>
        </border>
      </dxf>
    </rfmt>
  </rm>
  <rcc rId="41806" sId="11" odxf="1" s="1" dxf="1">
    <nc r="F54">
      <f>F53+D54-E54</f>
    </nc>
    <odxf>
      <numFmt numFmtId="0" formatCode="General"/>
      <alignment horizontal="center" vertical="bottom" textRotation="0" wrapText="0" indent="0" relativeIndent="0" justifyLastLine="0" shrinkToFit="0" mergeCell="0" readingOrder="0"/>
    </odxf>
    <ndxf>
      <font>
        <b/>
        <sz val="9"/>
        <color indexed="64"/>
        <name val="Arial"/>
        <scheme val="none"/>
      </font>
      <numFmt numFmtId="167" formatCode="_-* #,##0.00\ _p_t_a_-;\-* #,##0.00\ _p_t_a_-;_-* &quot;-&quot;??\ _p_t_a_-;_-@_-"/>
      <border outline="0">
        <left style="thin">
          <color indexed="64"/>
        </left>
        <right style="thin">
          <color indexed="64"/>
        </right>
        <bottom style="thin">
          <color indexed="64"/>
        </bottom>
      </border>
    </ndxf>
  </rcc>
  <rcc rId="41807" sId="11">
    <nc r="F55">
      <f>F54+D55-E55</f>
    </nc>
  </rcc>
  <rcc rId="41808" sId="11">
    <oc r="F56">
      <f>F58+D56-E56</f>
    </oc>
    <nc r="F56">
      <f>F55+D56-E56</f>
    </nc>
  </rcc>
  <rcc rId="41809" sId="11">
    <nc r="F57">
      <f>F56+D57-E57</f>
    </nc>
  </rcc>
  <rcc rId="41810" sId="11">
    <oc r="F58">
      <f>F53+D54-E54</f>
    </oc>
    <nc r="F58">
      <f>F57+D58-E58</f>
    </nc>
  </rcc>
  <rfmt sheetId="11" sqref="C57" start="0" length="0">
    <dxf>
      <font>
        <sz val="12"/>
        <color indexed="64"/>
        <name val="Verdana"/>
        <scheme val="none"/>
      </font>
      <fill>
        <patternFill patternType="none">
          <bgColor indexed="65"/>
        </patternFill>
      </fill>
      <alignment vertical="bottom" wrapText="0" readingOrder="0"/>
      <border outline="0">
        <left/>
        <right/>
        <top/>
        <bottom/>
      </border>
    </dxf>
  </rfmt>
  <rfmt sheetId="11" sqref="C57" start="0" length="0">
    <dxf>
      <font>
        <b/>
        <i/>
        <sz val="14"/>
        <color indexed="64"/>
        <name val="Times New Roman"/>
        <scheme val="none"/>
      </font>
    </dxf>
  </rfmt>
  <rcc rId="41811" sId="11" xfDxf="1" dxf="1">
    <nc r="C57" t="inlineStr">
      <is>
        <r>
          <t>COLECTOR DE IMPUESTOS INTERNOS</t>
        </r>
        <r>
          <rPr>
            <i/>
            <sz val="14"/>
            <color indexed="64"/>
            <rFont val="Times New Roman"/>
            <family val="1"/>
          </rPr>
          <t>. Pago retenciones por servicios profesionales,otros servicios a proveedores del estado y otras retenciones, correspondiente al mes de enero/17.</t>
        </r>
      </is>
    </nc>
    <ndxf>
      <font>
        <b/>
        <i/>
        <sz val="14"/>
        <name val="Times New Roman"/>
        <scheme val="none"/>
      </font>
      <alignment horizontal="justify" readingOrder="0"/>
    </ndxf>
  </rcc>
  <rfmt sheetId="11" sqref="C57" start="0" length="2147483647">
    <dxf>
      <font>
        <sz val="11"/>
      </font>
    </dxf>
  </rfmt>
  <rfmt sheetId="11" sqref="C57" start="0" length="2147483647">
    <dxf>
      <font>
        <i val="0"/>
      </font>
    </dxf>
  </rfmt>
  <rfmt sheetId="11" sqref="C57" start="0" length="2147483647">
    <dxf>
      <font>
        <name val="Arial"/>
        <scheme val="none"/>
      </font>
    </dxf>
  </rfmt>
  <rfmt sheetId="11" sqref="C57" start="0" length="2147483647">
    <dxf>
      <font>
        <sz val="10"/>
      </font>
    </dxf>
  </rfmt>
  <rfmt sheetId="11" sqref="E57" start="0" length="2147483647">
    <dxf>
      <font>
        <b val="0"/>
      </font>
    </dxf>
  </rfmt>
  <rfmt sheetId="11" sqref="C54:C59">
    <dxf>
      <border>
        <left style="thin">
          <color indexed="64"/>
        </left>
        <right style="thin">
          <color indexed="64"/>
        </right>
        <vertical style="thin">
          <color indexed="64"/>
        </vertical>
      </border>
    </dxf>
  </rfmt>
  <rcc rId="41812" sId="11">
    <oc r="B54" t="inlineStr">
      <is>
        <t>14608</t>
      </is>
    </oc>
    <nc r="B54" t="inlineStr">
      <is>
        <t>14609</t>
      </is>
    </nc>
  </rcc>
  <rcc rId="41813" sId="11">
    <oc r="B55" t="inlineStr">
      <is>
        <t>14609</t>
      </is>
    </oc>
    <nc r="B55" t="inlineStr">
      <is>
        <t>14610</t>
      </is>
    </nc>
  </rcc>
  <rcc rId="41814" sId="11">
    <oc r="B56">
      <v>14610</v>
    </oc>
    <nc r="B56">
      <v>14611</v>
    </nc>
  </rcc>
  <rcv guid="{A4F024A0-B144-4722-804A-716CE18877E5}" action="delete"/>
  <rcv guid="{A4F024A0-B144-4722-804A-716CE18877E5}" action="add"/>
</revisions>
</file>

<file path=xl/revisions/revisionLog122112.xml><?xml version="1.0" encoding="utf-8"?>
<revisions xmlns="http://schemas.openxmlformats.org/spreadsheetml/2006/main" xmlns:r="http://schemas.openxmlformats.org/officeDocument/2006/relationships">
  <rcc rId="41845" sId="11">
    <oc r="C60" t="inlineStr">
      <is>
        <r>
          <t>JOSE DE LOS ANGELES CEPEDA UREÑA, portador cédula No. 001-0913409-8</t>
        </r>
        <r>
          <rPr>
            <sz val="10"/>
            <color indexed="64"/>
            <rFont val="Arial"/>
            <family val="2"/>
          </rPr>
          <t xml:space="preserve">, </t>
        </r>
        <r>
          <rPr>
            <b/>
            <sz val="10"/>
            <color indexed="64"/>
            <rFont val="Arial"/>
            <family val="2"/>
          </rPr>
          <t>Enc</t>
        </r>
        <r>
          <rPr>
            <sz val="10"/>
            <color indexed="64"/>
            <rFont val="Arial"/>
            <family val="2"/>
          </rPr>
          <t xml:space="preserve">.  </t>
        </r>
        <r>
          <rPr>
            <b/>
            <sz val="10"/>
            <color indexed="64"/>
            <rFont val="Arial"/>
            <family val="2"/>
          </rPr>
          <t xml:space="preserve">Depto. Acceso a las Ciencias Modernas, </t>
        </r>
        <r>
          <rPr>
            <sz val="10"/>
            <color indexed="64"/>
            <rFont val="Arial"/>
            <family val="2"/>
          </rPr>
          <t xml:space="preserve">para cubrir apoyo logístico para gastos de refrigerio en la realización de la charla sobre actualizacion del Arroz para técnicos y agricultores </t>
        </r>
        <r>
          <rPr>
            <b/>
            <sz val="10"/>
            <color indexed="64"/>
            <rFont val="Arial"/>
            <family val="2"/>
          </rPr>
          <t>“Manejo Agronómico y Plagas y enfermedades”,</t>
        </r>
        <r>
          <rPr>
            <sz val="10"/>
            <color indexed="64"/>
            <rFont val="Arial"/>
            <family val="2"/>
          </rPr>
          <t xml:space="preserve">  a realizarse en fecha 247 de febrero/17, en Villa Vasquez, Prov. de Montecristi,  según solicitud, presupuesto y documentación. Cheque sujeto a liquidación con documentos en original. </t>
        </r>
      </is>
    </oc>
    <nc r="C60" t="inlineStr">
      <is>
        <r>
          <t>JOSE DE LOS ANGELES CEPEDA UREÑA, portador cédula No. 001-0913409-8</t>
        </r>
        <r>
          <rPr>
            <sz val="10"/>
            <color indexed="64"/>
            <rFont val="Arial"/>
            <family val="2"/>
          </rPr>
          <t xml:space="preserve">, </t>
        </r>
        <r>
          <rPr>
            <b/>
            <sz val="10"/>
            <color indexed="64"/>
            <rFont val="Arial"/>
            <family val="2"/>
          </rPr>
          <t>Enc</t>
        </r>
        <r>
          <rPr>
            <sz val="10"/>
            <color indexed="64"/>
            <rFont val="Arial"/>
            <family val="2"/>
          </rPr>
          <t xml:space="preserve">.  </t>
        </r>
        <r>
          <rPr>
            <b/>
            <sz val="10"/>
            <color indexed="64"/>
            <rFont val="Arial"/>
            <family val="2"/>
          </rPr>
          <t xml:space="preserve">Depto. Acceso a las Ciencias Modernas, </t>
        </r>
        <r>
          <rPr>
            <sz val="10"/>
            <color indexed="64"/>
            <rFont val="Arial"/>
            <family val="2"/>
          </rPr>
          <t xml:space="preserve">para cubrir apoyo logístico para gastos de refrigerio en la realización de la charla sobre actualizacion del Arroz para técnicos y agricultores </t>
        </r>
        <r>
          <rPr>
            <b/>
            <sz val="10"/>
            <color indexed="64"/>
            <rFont val="Arial"/>
            <family val="2"/>
          </rPr>
          <t>“Manejo Agronómico y Plagas y enfermedades”,</t>
        </r>
        <r>
          <rPr>
            <sz val="10"/>
            <color indexed="64"/>
            <rFont val="Arial"/>
            <family val="2"/>
          </rPr>
          <t xml:space="preserve">  a realizarse en fecha 24 de febrero/17, en Villa Vasquez, Prov. de Montecristi,  según solicitud, presupuesto y documentación. Cheque sujeto a liquidación con documentos en original. </t>
        </r>
      </is>
    </nc>
  </rcc>
  <rcv guid="{A4F024A0-B144-4722-804A-716CE18877E5}" action="delete"/>
  <rcv guid="{A4F024A0-B144-4722-804A-716CE18877E5}" action="add"/>
</revisions>
</file>

<file path=xl/revisions/revisionLog12212.xml><?xml version="1.0" encoding="utf-8"?>
<revisions xmlns="http://schemas.openxmlformats.org/spreadsheetml/2006/main" xmlns:r="http://schemas.openxmlformats.org/officeDocument/2006/relationships">
  <rfmt sheetId="11" sqref="C64" start="0" length="0">
    <dxf>
      <font>
        <sz val="12"/>
        <color indexed="64"/>
        <name val="Verdana"/>
        <scheme val="none"/>
      </font>
      <fill>
        <patternFill patternType="none">
          <bgColor indexed="65"/>
        </patternFill>
      </fill>
      <alignment vertical="bottom" wrapText="0" readingOrder="0"/>
      <border outline="0">
        <left/>
        <right/>
        <top/>
        <bottom/>
      </border>
    </dxf>
  </rfmt>
  <rfmt sheetId="11" sqref="C64" start="0" length="0">
    <dxf>
      <font>
        <i/>
        <sz val="14"/>
        <color indexed="64"/>
        <name val="Times New Roman"/>
        <scheme val="none"/>
      </font>
    </dxf>
  </rfmt>
  <rcc rId="41846" sId="11" xfDxf="1" dxf="1">
    <nc r="C64" t="inlineStr">
      <is>
        <r>
          <t>RD$16,162.00 a nombre de</t>
        </r>
        <r>
          <rPr>
            <b/>
            <i/>
            <sz val="14"/>
            <color indexed="64"/>
            <rFont val="Times New Roman"/>
            <family val="1"/>
          </rPr>
          <t xml:space="preserve"> Anafranc De Los Santos Arias, Cédula de Identidad 001-1717387-2, </t>
        </r>
        <r>
          <rPr>
            <i/>
            <sz val="14"/>
            <color indexed="64"/>
            <rFont val="Times New Roman"/>
            <family val="1"/>
          </rPr>
          <t>Auxiliar Administrativo I,</t>
        </r>
        <r>
          <rPr>
            <b/>
            <i/>
            <sz val="14"/>
            <color indexed="64"/>
            <rFont val="Times New Roman"/>
            <family val="1"/>
          </rPr>
          <t xml:space="preserve"> </t>
        </r>
        <r>
          <rPr>
            <i/>
            <sz val="14"/>
            <color indexed="64"/>
            <rFont val="Times New Roman"/>
            <family val="1"/>
          </rPr>
          <t>reposición de fondo de caja chica, del comprobante #6821 al #6863, en fecha del 28 de diciembre/16 hasta el 14 de febrero del 2017, según relación de gastos y facturas anexas.</t>
        </r>
      </is>
    </nc>
    <ndxf>
      <font>
        <i/>
        <sz val="14"/>
        <name val="Times New Roman"/>
        <scheme val="none"/>
      </font>
      <alignment horizontal="justify" readingOrder="0"/>
    </ndxf>
  </rcc>
  <rfmt sheetId="11" sqref="C64" start="0" length="2147483647">
    <dxf>
      <font>
        <sz val="10"/>
      </font>
    </dxf>
  </rfmt>
  <rfmt sheetId="11" sqref="C64" start="0" length="2147483647">
    <dxf>
      <font>
        <name val="Arial"/>
        <scheme val="none"/>
      </font>
    </dxf>
  </rfmt>
  <rfmt sheetId="11" sqref="C64" start="0" length="2147483647">
    <dxf>
      <font>
        <i val="0"/>
      </font>
    </dxf>
  </rfmt>
  <rcc rId="41847" sId="11" numFmtId="34">
    <nc r="E64">
      <v>16162</v>
    </nc>
  </rcc>
  <rcc rId="41848" sId="11">
    <nc r="F64">
      <f>F63+D64-E64</f>
    </nc>
  </rcc>
  <rcc rId="41849" sId="11">
    <nc r="F65">
      <f>F64+D65-E65</f>
    </nc>
  </rcc>
  <rcc rId="41850" sId="11">
    <nc r="B64">
      <v>14619</v>
    </nc>
  </rcc>
  <rcc rId="41851" sId="11" numFmtId="19">
    <nc r="A64">
      <v>42781</v>
    </nc>
  </rcc>
  <rcv guid="{A4F024A0-B144-4722-804A-716CE18877E5}" action="delete"/>
  <rcv guid="{A4F024A0-B144-4722-804A-716CE18877E5}" action="add"/>
</revisions>
</file>

<file path=xl/revisions/revisionLog12213.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222.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2221.xml><?xml version="1.0" encoding="utf-8"?>
<revisions xmlns="http://schemas.openxmlformats.org/spreadsheetml/2006/main" xmlns:r="http://schemas.openxmlformats.org/officeDocument/2006/relationships">
  <rcc rId="41880" sId="11" numFmtId="34">
    <nc r="E67">
      <v>16162</v>
    </nc>
  </rcc>
  <rcc rId="41881" sId="11">
    <oc r="F45">
      <f>F44+D45-E45</f>
    </oc>
    <nc r="F45">
      <f>F44+D45-E45</f>
    </nc>
  </rcc>
  <rcc rId="41882" sId="11">
    <oc r="F46">
      <f>F45+D46-E46</f>
    </oc>
    <nc r="F46">
      <f>F45+D46-E46</f>
    </nc>
  </rcc>
  <rcc rId="41883" sId="11">
    <oc r="F47">
      <f>F46+D47-E47</f>
    </oc>
    <nc r="F47">
      <f>F46+D47-E47</f>
    </nc>
  </rcc>
  <rcc rId="41884" sId="11">
    <oc r="F48">
      <f>F47+D48-E48</f>
    </oc>
    <nc r="F48">
      <f>F47+D48-E48</f>
    </nc>
  </rcc>
  <rcc rId="41885" sId="11">
    <oc r="F49">
      <f>F48+D49-E49</f>
    </oc>
    <nc r="F49">
      <f>F48+D49-E49</f>
    </nc>
  </rcc>
  <rcc rId="41886" sId="11">
    <oc r="F50">
      <f>F49+D50-E50</f>
    </oc>
    <nc r="F50">
      <f>F49+D50-E50</f>
    </nc>
  </rcc>
  <rcc rId="41887" sId="11">
    <oc r="F51">
      <f>F50+D51-E51</f>
    </oc>
    <nc r="F51">
      <f>F50+D51-E51</f>
    </nc>
  </rcc>
  <rcc rId="41888" sId="11">
    <oc r="F52">
      <f>F51+D52-E52</f>
    </oc>
    <nc r="F52">
      <f>F51+D52-E52</f>
    </nc>
  </rcc>
  <rcc rId="41889" sId="11">
    <oc r="F53">
      <f>F52+D53-E53</f>
    </oc>
    <nc r="F53">
      <f>F52+D53-E53</f>
    </nc>
  </rcc>
  <rcc rId="41890" sId="11">
    <oc r="F54">
      <f>F53+D54-E54</f>
    </oc>
    <nc r="F54">
      <f>F53+D54-E54</f>
    </nc>
  </rcc>
  <rcc rId="41891" sId="11">
    <oc r="F55">
      <f>F54+D55-E55</f>
    </oc>
    <nc r="F55">
      <f>F54+D55-E55</f>
    </nc>
  </rcc>
  <rcc rId="41892" sId="11">
    <oc r="F56">
      <f>F55+D56-E56</f>
    </oc>
    <nc r="F56">
      <f>F55+D56-E56</f>
    </nc>
  </rcc>
  <rcc rId="41893" sId="11">
    <oc r="F57">
      <f>F56+D57-E57</f>
    </oc>
    <nc r="F57">
      <f>F56+D57-E57</f>
    </nc>
  </rcc>
  <rcc rId="41894" sId="11">
    <oc r="F58">
      <f>F57+D58-E58</f>
    </oc>
    <nc r="F58">
      <f>F57+D58-E58</f>
    </nc>
  </rcc>
  <rcc rId="41895" sId="11">
    <oc r="F59">
      <f>F58+D59-E59</f>
    </oc>
    <nc r="F59">
      <f>F58+D59-E59</f>
    </nc>
  </rcc>
  <rcc rId="41896" sId="11">
    <oc r="F60">
      <f>F59+D60-E60</f>
    </oc>
    <nc r="F60">
      <f>F59+D60-E60</f>
    </nc>
  </rcc>
  <rcc rId="41897" sId="11">
    <oc r="F61">
      <f>F60+D61-E61</f>
    </oc>
    <nc r="F61">
      <f>F60+D61-E61</f>
    </nc>
  </rcc>
  <rcc rId="41898" sId="11">
    <oc r="F62">
      <f>F61+D62-E62</f>
    </oc>
    <nc r="F62">
      <f>F61+D62-E62</f>
    </nc>
  </rcc>
  <rcc rId="41899" sId="11">
    <oc r="F63">
      <f>F62+D63-E63</f>
    </oc>
    <nc r="F63">
      <f>F62+D63-E63</f>
    </nc>
  </rcc>
  <rcc rId="41900" sId="11">
    <oc r="F64">
      <f>F63+D64-E64</f>
    </oc>
    <nc r="F64">
      <f>F63+D64-E64</f>
    </nc>
  </rcc>
  <rcc rId="41901" sId="11">
    <oc r="F65">
      <f>F63+D65-E65</f>
    </oc>
    <nc r="F65">
      <f>F64+D65-E65</f>
    </nc>
  </rcc>
  <rcc rId="41902" sId="11">
    <oc r="F66">
      <f>F65+D66-E66</f>
    </oc>
    <nc r="F66">
      <f>F65+D66-E66</f>
    </nc>
  </rcc>
  <rcc rId="41903" sId="11">
    <nc r="F67">
      <f>F66+D67-E67</f>
    </nc>
  </rcc>
  <rcc rId="41904" sId="11">
    <nc r="F68">
      <f>F67+D68-E68</f>
    </nc>
  </rcc>
  <rcc rId="41905" sId="11">
    <nc r="F69">
      <f>F68+D69-E69</f>
    </nc>
  </rcc>
  <rcc rId="41906" sId="11" numFmtId="34">
    <nc r="E63">
      <v>27714</v>
    </nc>
  </rcc>
  <rcc rId="41907" sId="11" numFmtId="34">
    <nc r="E68">
      <v>24532.2</v>
    </nc>
  </rcc>
  <rcv guid="{5EBE4193-7345-4348-8FA0-5B4E92B2210A}" action="delete"/>
  <rcv guid="{5EBE4193-7345-4348-8FA0-5B4E92B2210A}" action="add"/>
</revisions>
</file>

<file path=xl/revisions/revisionLog123.xml><?xml version="1.0" encoding="utf-8"?>
<revisions xmlns="http://schemas.openxmlformats.org/spreadsheetml/2006/main" xmlns:r="http://schemas.openxmlformats.org/officeDocument/2006/relationships">
  <rfmt sheetId="11" sqref="C108" start="0" length="0">
    <dxf>
      <font>
        <b val="0"/>
        <sz val="12"/>
        <color indexed="64"/>
        <name val="Verdana"/>
        <scheme val="none"/>
      </font>
      <fill>
        <patternFill patternType="none">
          <bgColor indexed="65"/>
        </patternFill>
      </fill>
      <alignment vertical="bottom" wrapText="0" readingOrder="0"/>
      <border outline="0">
        <left/>
        <right/>
        <top/>
        <bottom/>
      </border>
    </dxf>
  </rfmt>
  <rfmt sheetId="11" sqref="C108" start="0" length="0">
    <dxf>
      <font>
        <i/>
        <sz val="14"/>
        <color indexed="64"/>
        <name val="Times New Roman"/>
        <scheme val="none"/>
      </font>
    </dxf>
  </rfmt>
  <rfmt sheetId="11" xfDxf="1" sqref="C108" start="0" length="0">
    <dxf>
      <font>
        <i/>
        <sz val="14"/>
        <name val="Times New Roman"/>
        <scheme val="none"/>
      </font>
      <alignment horizontal="justify" readingOrder="0"/>
    </dxf>
  </rfmt>
  <rfmt sheetId="11" sqref="C108" start="0" length="2147483647">
    <dxf>
      <font>
        <sz val="11"/>
      </font>
    </dxf>
  </rfmt>
  <rfmt sheetId="11" sqref="C108" start="0" length="2147483647">
    <dxf>
      <font>
        <i val="0"/>
      </font>
    </dxf>
  </rfmt>
  <rfmt sheetId="11" sqref="C108" start="0" length="2147483647">
    <dxf>
      <font>
        <name val="Arial"/>
        <scheme val="none"/>
      </font>
    </dxf>
  </rfmt>
  <rfmt sheetId="11" sqref="C108" start="0" length="2147483647">
    <dxf>
      <font>
        <sz val="10"/>
      </font>
    </dxf>
  </rfmt>
  <rcc rId="42195" sId="11">
    <nc r="C108" t="inlineStr">
      <is>
        <r>
          <t>RD$36,222.75 (US$765.00 a una tasa de RD$47.35 x 1) a favor de</t>
        </r>
        <r>
          <rPr>
            <b/>
            <sz val="10"/>
            <color indexed="64"/>
            <rFont val="Arial"/>
            <family val="2"/>
          </rPr>
          <t xml:space="preserve"> </t>
        </r>
        <r>
          <rPr>
            <b/>
            <sz val="10"/>
            <color rgb="FFFF0000"/>
            <rFont val="Arial"/>
            <family val="2"/>
          </rPr>
          <t>PONTIFICIA UNIVERSIDAD CATOLICA MADRE Y MAESTRA</t>
        </r>
        <r>
          <rPr>
            <b/>
            <sz val="10"/>
            <color indexed="64"/>
            <rFont val="Arial"/>
            <family val="2"/>
          </rPr>
          <t xml:space="preserve">,  </t>
        </r>
        <r>
          <rPr>
            <sz val="10"/>
            <color indexed="64"/>
            <rFont val="Arial"/>
            <family val="2"/>
          </rPr>
          <t>por concepto de pago del 8vo. desembolso como aporte del CONIAF en la realización de Maestría en “Dirección de Proyectos” a Mistral Valenzuela Mateo, matrícula 2016-5790, s/contrato No.018-2016, solicitud y documentación anexa.</t>
        </r>
      </is>
    </nc>
  </rcc>
  <rcc rId="42196" sId="11" numFmtId="34">
    <nc r="E108">
      <v>36222.75</v>
    </nc>
  </rcc>
  <rfmt sheetId="11" sqref="E108" start="0" length="2147483647">
    <dxf>
      <font>
        <color auto="1"/>
      </font>
    </dxf>
  </rfmt>
  <rcc rId="42197" sId="11" odxf="1" dxf="1">
    <nc r="F108">
      <f>F107+D108-E108</f>
    </nc>
    <odxf>
      <fill>
        <patternFill patternType="solid">
          <bgColor theme="0"/>
        </patternFill>
      </fill>
      <alignment wrapText="1" readingOrder="0"/>
      <border outline="0">
        <top/>
      </border>
    </odxf>
    <ndxf>
      <fill>
        <patternFill patternType="none">
          <bgColor indexed="65"/>
        </patternFill>
      </fill>
      <alignment wrapText="0" readingOrder="0"/>
      <border outline="0">
        <top style="thin">
          <color indexed="64"/>
        </top>
      </border>
    </ndxf>
  </rcc>
  <rcc rId="42198" sId="11" odxf="1" dxf="1">
    <nc r="F109">
      <f>F108+D109-E109</f>
    </nc>
    <odxf>
      <fill>
        <patternFill patternType="solid">
          <bgColor theme="0"/>
        </patternFill>
      </fill>
      <alignment wrapText="1" readingOrder="0"/>
      <border outline="0">
        <top/>
      </border>
    </odxf>
    <ndxf>
      <fill>
        <patternFill patternType="none">
          <bgColor indexed="65"/>
        </patternFill>
      </fill>
      <alignment wrapText="0" readingOrder="0"/>
      <border outline="0">
        <top style="thin">
          <color indexed="64"/>
        </top>
      </border>
    </ndxf>
  </rcc>
  <rcc rId="42199" sId="11" numFmtId="19">
    <nc r="A108">
      <v>42814</v>
    </nc>
  </rcc>
  <rcv guid="{5EBE4193-7345-4348-8FA0-5B4E92B2210A}" action="delete"/>
  <rcv guid="{5EBE4193-7345-4348-8FA0-5B4E92B2210A}" action="add"/>
</revisions>
</file>

<file path=xl/revisions/revisionLog1231.xml><?xml version="1.0" encoding="utf-8"?>
<revisions xmlns="http://schemas.openxmlformats.org/spreadsheetml/2006/main" xmlns:r="http://schemas.openxmlformats.org/officeDocument/2006/relationships">
  <rfmt sheetId="11" sqref="C107">
    <dxf>
      <fill>
        <patternFill patternType="solid">
          <bgColor rgb="FFFFFF00"/>
        </patternFill>
      </fill>
    </dxf>
  </rfmt>
  <rcc rId="42188" sId="11">
    <oc r="C107" t="inlineStr">
      <is>
        <t xml:space="preserve">GRUPO ALBAH SUPLIDORES INSTITUCIONALES, SRL. Por la compra de suministros de cocina (café, azucar, te, etc.), para ser utilizado en Nuestra Institucion, según cotizacion No. 0072 d/f 08/03/17 y s/factura No. 13 d/f 16/03/17 y documentación anexas. </t>
      </is>
    </oc>
    <nc r="C107" t="inlineStr">
      <is>
        <r>
          <rPr>
            <b/>
            <sz val="10"/>
            <color indexed="64"/>
            <rFont val="Arial"/>
            <family val="2"/>
          </rPr>
          <t>GRUPO ALBAH SUPLIDORES INSTITUCIONALES</t>
        </r>
        <r>
          <rPr>
            <sz val="10"/>
            <color indexed="64"/>
            <rFont val="Arial"/>
            <family val="2"/>
          </rPr>
          <t xml:space="preserve">, SRL. Por la compra de suministros de cocina (café, azucar, te, etc.), para ser utilizado en Nuestra Institucion, según cotizacion No. 0072 d/f 08/03/17 y s/factura No. 13 d/f 16/03/17 y documentación anexas. </t>
        </r>
      </is>
    </nc>
  </rcc>
  <rcv guid="{5EBE4193-7345-4348-8FA0-5B4E92B2210A}" action="delete"/>
  <rcv guid="{5EBE4193-7345-4348-8FA0-5B4E92B2210A}" action="add"/>
</revisions>
</file>

<file path=xl/revisions/revisionLog12311.xml><?xml version="1.0" encoding="utf-8"?>
<revisions xmlns="http://schemas.openxmlformats.org/spreadsheetml/2006/main" xmlns:r="http://schemas.openxmlformats.org/officeDocument/2006/relationships">
  <rcc rId="42180" sId="11" numFmtId="34">
    <nc r="E106">
      <v>21830</v>
    </nc>
  </rcc>
  <rcc rId="42181" sId="11" odxf="1" dxf="1">
    <nc r="F106">
      <f>F105+D106-E106</f>
    </nc>
    <odxf>
      <fill>
        <patternFill patternType="solid">
          <bgColor theme="0"/>
        </patternFill>
      </fill>
      <alignment wrapText="1" readingOrder="0"/>
      <border outline="0">
        <top/>
      </border>
    </odxf>
    <ndxf>
      <fill>
        <patternFill patternType="none">
          <bgColor indexed="65"/>
        </patternFill>
      </fill>
      <alignment wrapText="0" readingOrder="0"/>
      <border outline="0">
        <top style="thin">
          <color indexed="64"/>
        </top>
      </border>
    </ndxf>
  </rcc>
  <rfmt sheetId="11" sqref="E106" start="0" length="2147483647">
    <dxf>
      <font>
        <color theme="1"/>
      </font>
    </dxf>
  </rfmt>
  <rfmt sheetId="11" sqref="E106" start="0" length="2147483647">
    <dxf>
      <font>
        <b val="0"/>
      </font>
    </dxf>
  </rfmt>
  <rcv guid="{A4F024A0-B144-4722-804A-716CE18877E5}" action="delete"/>
  <rcv guid="{A4F024A0-B144-4722-804A-716CE18877E5}" action="add"/>
</revisions>
</file>

<file path=xl/revisions/revisionLog1231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231111.xml><?xml version="1.0" encoding="utf-8"?>
<revisions xmlns="http://schemas.openxmlformats.org/spreadsheetml/2006/main" xmlns:r="http://schemas.openxmlformats.org/officeDocument/2006/relationships">
  <rcc rId="41964" sId="11" numFmtId="19">
    <oc r="A72">
      <v>42788</v>
    </oc>
    <nc r="A72">
      <v>42789</v>
    </nc>
  </rcc>
  <rrc rId="41965" sId="11" ref="A72:XFD72" action="insertRow"/>
  <rcc rId="41966" sId="11" numFmtId="19">
    <nc r="A72">
      <v>42789</v>
    </nc>
  </rcc>
  <rcc rId="41967" sId="11">
    <nc r="B72">
      <v>14626</v>
    </nc>
  </rcc>
  <rcc rId="41968" sId="11">
    <oc r="B73">
      <v>14626</v>
    </oc>
    <nc r="B73">
      <v>14627</v>
    </nc>
  </rcc>
  <rfmt sheetId="11" sqref="B72" start="0" length="2147483647">
    <dxf>
      <font>
        <b val="0"/>
      </font>
    </dxf>
  </rfmt>
  <rcc rId="41969" sId="11" numFmtId="34">
    <nc r="E72">
      <v>36108</v>
    </nc>
  </rcc>
  <rcc rId="41970" sId="11">
    <nc r="F72">
      <f>F71+D72-E72</f>
    </nc>
  </rcc>
  <rcc rId="41971" sId="11">
    <oc r="F73">
      <f>F71+D73-E73</f>
    </oc>
    <nc r="F73">
      <f>F72+D73-E73</f>
    </nc>
  </rcc>
  <rcv guid="{A4F024A0-B144-4722-804A-716CE18877E5}" action="delete"/>
  <rcv guid="{A4F024A0-B144-4722-804A-716CE18877E5}" action="add"/>
</revisions>
</file>

<file path=xl/revisions/revisionLog1232.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232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233.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233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24.xml><?xml version="1.0" encoding="utf-8"?>
<revisions xmlns="http://schemas.openxmlformats.org/spreadsheetml/2006/main" xmlns:r="http://schemas.openxmlformats.org/officeDocument/2006/relationships">
  <rcv guid="{42CC8B4D-7DBB-4762-B1E5-9831FAA8E6A5}" action="delete"/>
  <rcv guid="{42CC8B4D-7DBB-4762-B1E5-9831FAA8E6A5}" action="add"/>
</revisions>
</file>

<file path=xl/revisions/revisionLog124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24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242.xml><?xml version="1.0" encoding="utf-8"?>
<revisions xmlns="http://schemas.openxmlformats.org/spreadsheetml/2006/main" xmlns:r="http://schemas.openxmlformats.org/officeDocument/2006/relationships">
  <rfmt sheetId="11" sqref="C102" start="0" length="0">
    <dxf>
      <font>
        <sz val="12"/>
        <color indexed="64"/>
        <name val="Verdana"/>
        <scheme val="none"/>
      </font>
      <fill>
        <patternFill patternType="none">
          <bgColor indexed="65"/>
        </patternFill>
      </fill>
      <alignment horizontal="general" vertical="bottom" wrapText="0" readingOrder="0"/>
      <border outline="0">
        <left/>
        <right/>
        <top/>
        <bottom/>
      </border>
    </dxf>
  </rfmt>
  <rfmt sheetId="11" sqref="C102" start="0" length="0">
    <dxf>
      <font>
        <b/>
        <i/>
        <sz val="14"/>
        <color indexed="64"/>
        <name val="Times New Roman"/>
        <scheme val="none"/>
      </font>
    </dxf>
  </rfmt>
  <rcc rId="42156" sId="11" xfDxf="1" dxf="1">
    <nc r="C102" t="inlineStr">
      <is>
        <r>
          <t>JOSE ANTONIO  NOVA  VASQUEZ, Cedula de Identidad No.001-0007066-3</t>
        </r>
        <r>
          <rPr>
            <i/>
            <sz val="14"/>
            <color indexed="64"/>
            <rFont val="Times New Roman"/>
            <family val="1"/>
          </rPr>
          <t xml:space="preserve">, Enc. Depto. de Medio Ambiente y Recursos Naturales, para cubrir apoyo logístico en la realización de curso sobre </t>
        </r>
        <r>
          <rPr>
            <b/>
            <i/>
            <sz val="14"/>
            <color indexed="64"/>
            <rFont val="Times New Roman"/>
            <family val="1"/>
          </rPr>
          <t>“Empoderamiento y Asociatividad”</t>
        </r>
        <r>
          <rPr>
            <i/>
            <sz val="14"/>
            <color indexed="64"/>
            <rFont val="Times New Roman"/>
            <family val="1"/>
          </rPr>
          <t>, el cual será realizado los días 16 y 17 de marzo 2017, en la Comunidad de Tábara Arriba, Provincia de Azua</t>
        </r>
      </is>
    </nc>
    <ndxf>
      <font>
        <b/>
        <i/>
        <sz val="14"/>
        <name val="Times New Roman"/>
        <scheme val="none"/>
      </font>
    </ndxf>
  </rcc>
  <rfmt sheetId="11" sqref="C102" start="0" length="2147483647">
    <dxf>
      <font>
        <sz val="9"/>
      </font>
    </dxf>
  </rfmt>
  <rfmt sheetId="11" sqref="C102">
    <dxf>
      <alignment wrapText="1" readingOrder="0"/>
    </dxf>
  </rfmt>
  <rfmt sheetId="11" sqref="C102" start="0" length="2147483647">
    <dxf>
      <font>
        <name val="Arial"/>
        <scheme val="none"/>
      </font>
    </dxf>
  </rfmt>
  <rfmt sheetId="11" sqref="C102" start="0" length="2147483647">
    <dxf>
      <font>
        <i val="0"/>
      </font>
    </dxf>
  </rfmt>
  <rcc rId="42157" sId="11" numFmtId="34">
    <nc r="E102">
      <v>25000</v>
    </nc>
  </rcc>
  <rcc rId="42158" sId="11">
    <nc r="B102">
      <v>14646</v>
    </nc>
  </rcc>
  <rcc rId="42159" sId="11" numFmtId="19">
    <nc r="A102">
      <v>42807</v>
    </nc>
  </rcc>
  <rcv guid="{A4F024A0-B144-4722-804A-716CE18877E5}" action="delete"/>
  <rcv guid="{A4F024A0-B144-4722-804A-716CE18877E5}" action="add"/>
</revisions>
</file>

<file path=xl/revisions/revisionLog1242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243.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25.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251.xml><?xml version="1.0" encoding="utf-8"?>
<revisions xmlns="http://schemas.openxmlformats.org/spreadsheetml/2006/main" xmlns:r="http://schemas.openxmlformats.org/officeDocument/2006/relationships">
  <rcc rId="42506" sId="11" odxf="1" dxf="1">
    <nc r="F35">
      <f>F34+D35-E35</f>
    </nc>
    <odxf>
      <border outline="0">
        <top/>
      </border>
    </odxf>
    <ndxf>
      <border outline="0">
        <top style="thin">
          <color indexed="64"/>
        </top>
      </border>
    </ndxf>
  </rcc>
  <rcc rId="42507" sId="11" odxf="1" dxf="1">
    <nc r="F36">
      <f>F35+D36-E36</f>
    </nc>
    <odxf>
      <border outline="0">
        <top/>
      </border>
    </odxf>
    <ndxf>
      <border outline="0">
        <top style="thin">
          <color indexed="64"/>
        </top>
      </border>
    </ndxf>
  </rcc>
  <rcc rId="42508" sId="11">
    <nc r="C39" t="inlineStr">
      <is>
        <t>TOTAL</t>
      </is>
    </nc>
  </rcc>
  <rcc rId="42509" sId="11">
    <nc r="E39">
      <f>SUM(E35:E38)</f>
    </nc>
  </rcc>
  <rcc rId="42510" sId="11">
    <oc r="E41">
      <f>SUM(E35:E40)</f>
    </oc>
    <nc r="E41"/>
  </rcc>
  <rfmt sheetId="11" sqref="E39" start="0" length="2147483647">
    <dxf>
      <font>
        <b/>
      </font>
    </dxf>
  </rfmt>
  <rcv guid="{A4F024A0-B144-4722-804A-716CE18877E5}" action="delete"/>
  <rcv guid="{A4F024A0-B144-4722-804A-716CE18877E5}" action="add"/>
</revisions>
</file>

<file path=xl/revisions/revisionLog12511.xml><?xml version="1.0" encoding="utf-8"?>
<revisions xmlns="http://schemas.openxmlformats.org/spreadsheetml/2006/main" xmlns:r="http://schemas.openxmlformats.org/officeDocument/2006/relationships">
  <rcc rId="42436" sId="11">
    <oc r="C147" t="inlineStr">
      <is>
        <r>
          <t xml:space="preserve">EYMI YUDESKY DE JESUS ABREU, Cédula De Identidad No. 026-0125476-2, </t>
        </r>
        <r>
          <rPr>
            <sz val="9"/>
            <color indexed="64"/>
            <rFont val="Arial"/>
            <family val="2"/>
          </rPr>
          <t>Transferida temporalmente como Técnico del Depto. de Capacitación y Difusión de Tecnologías de la institución,</t>
        </r>
        <r>
          <rPr>
            <b/>
            <sz val="9"/>
            <color indexed="64"/>
            <rFont val="Arial"/>
            <family val="2"/>
          </rPr>
          <t xml:space="preserve"> </t>
        </r>
        <r>
          <rPr>
            <sz val="9"/>
            <color indexed="64"/>
            <rFont val="Arial"/>
            <family val="2"/>
          </rPr>
          <t>como apoyo logístico</t>
        </r>
        <r>
          <rPr>
            <b/>
            <sz val="9"/>
            <color indexed="64"/>
            <rFont val="Arial"/>
            <family val="2"/>
          </rPr>
          <t xml:space="preserve"> </t>
        </r>
        <r>
          <rPr>
            <sz val="9"/>
            <color indexed="64"/>
            <rFont val="Arial"/>
            <family val="2"/>
          </rPr>
          <t>para cubrir el 50% de los gastos de Desayuno y Almuerzo en el curso</t>
        </r>
        <r>
          <rPr>
            <b/>
            <sz val="9"/>
            <color indexed="64"/>
            <rFont val="Arial"/>
            <family val="2"/>
          </rPr>
          <t xml:space="preserve"> “Agricultura Orgánica”</t>
        </r>
        <r>
          <rPr>
            <sz val="9"/>
            <color indexed="64"/>
            <rFont val="Arial"/>
            <family val="2"/>
          </rPr>
          <t>, el cual será realizado en Galvan, Provincia de Bahouco, en fecha 28 y 29 de abril/17, a realizarse en ITES-POVEDA</t>
        </r>
      </is>
    </oc>
    <nc r="C147" t="inlineStr">
      <is>
        <r>
          <t>EYMI YUDESKY DE JESUS ABREU,</t>
        </r>
        <r>
          <rPr>
            <sz val="9"/>
            <color indexed="64"/>
            <rFont val="Arial"/>
            <family val="2"/>
          </rPr>
          <t>Transferida temporalmente como Técnico del Depto. de Capacitación y Difusión de Tecnologías de la institución,</t>
        </r>
        <r>
          <rPr>
            <b/>
            <sz val="9"/>
            <color indexed="64"/>
            <rFont val="Arial"/>
            <family val="2"/>
          </rPr>
          <t xml:space="preserve"> </t>
        </r>
        <r>
          <rPr>
            <sz val="9"/>
            <color indexed="64"/>
            <rFont val="Arial"/>
            <family val="2"/>
          </rPr>
          <t>como apoyo logístico</t>
        </r>
        <r>
          <rPr>
            <b/>
            <sz val="9"/>
            <color indexed="64"/>
            <rFont val="Arial"/>
            <family val="2"/>
          </rPr>
          <t xml:space="preserve"> </t>
        </r>
        <r>
          <rPr>
            <sz val="9"/>
            <color indexed="64"/>
            <rFont val="Arial"/>
            <family val="2"/>
          </rPr>
          <t>para cubrir el 50% de los gastos de Desayuno y Almuerzo en el curso</t>
        </r>
        <r>
          <rPr>
            <b/>
            <sz val="9"/>
            <color indexed="64"/>
            <rFont val="Arial"/>
            <family val="2"/>
          </rPr>
          <t xml:space="preserve"> “Agricultura Orgánica”</t>
        </r>
        <r>
          <rPr>
            <sz val="9"/>
            <color indexed="64"/>
            <rFont val="Arial"/>
            <family val="2"/>
          </rPr>
          <t>, el cual será realizado en Galvan, Provincia de Bahouco, en fecha 28 y 29 de abril/17, a realizarse en ITES-POVEDA</t>
        </r>
      </is>
    </nc>
  </rcc>
  <rcv guid="{A4F024A0-B144-4722-804A-716CE18877E5}" action="delete"/>
  <rcv guid="{A4F024A0-B144-4722-804A-716CE18877E5}" action="add"/>
</revisions>
</file>

<file path=xl/revisions/revisionLog1251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251111.xml><?xml version="1.0" encoding="utf-8"?>
<revisions xmlns="http://schemas.openxmlformats.org/spreadsheetml/2006/main" xmlns:r="http://schemas.openxmlformats.org/officeDocument/2006/relationships">
  <rfmt sheetId="11" sqref="C86" start="0" length="0">
    <dxf>
      <font>
        <sz val="12"/>
        <color indexed="64"/>
        <name val="Verdana"/>
        <scheme val="none"/>
      </font>
      <fill>
        <patternFill patternType="none">
          <bgColor indexed="65"/>
        </patternFill>
      </fill>
      <alignment vertical="bottom" wrapText="0" readingOrder="0"/>
      <border outline="0">
        <left/>
        <right/>
        <top/>
        <bottom/>
      </border>
    </dxf>
  </rfmt>
  <rfmt sheetId="11" sqref="C86" start="0" length="0">
    <dxf>
      <font>
        <b/>
        <i/>
        <sz val="14"/>
        <color indexed="64"/>
        <name val="Times New Roman"/>
        <scheme val="none"/>
      </font>
    </dxf>
  </rfmt>
  <rcc rId="42017" sId="11" xfDxf="1" dxf="1">
    <nc r="C86" t="inlineStr">
      <is>
        <r>
          <t>ERIDANIA DEL VILLAR DE LOS SANTOS.</t>
        </r>
        <r>
          <rPr>
            <i/>
            <sz val="14"/>
            <color indexed="64"/>
            <rFont val="Times New Roman"/>
            <family val="1"/>
          </rPr>
          <t xml:space="preserve"> </t>
        </r>
        <r>
          <rPr>
            <b/>
            <i/>
            <sz val="14"/>
            <color indexed="64"/>
            <rFont val="Times New Roman"/>
            <family val="1"/>
          </rPr>
          <t>Cédula de Identidad Electoral No.052-0013813-8,</t>
        </r>
        <r>
          <rPr>
            <i/>
            <sz val="14"/>
            <color indexed="64"/>
            <rFont val="Times New Roman"/>
            <family val="1"/>
          </rPr>
          <t xml:space="preserve"> Pago por concepto de aporte para ayuda, correspondiente marzo/17, s/documentación anexa. </t>
        </r>
      </is>
    </nc>
    <ndxf>
      <font>
        <b/>
        <i/>
        <sz val="14"/>
        <name val="Times New Roman"/>
        <scheme val="none"/>
      </font>
      <alignment horizontal="justify" readingOrder="0"/>
    </ndxf>
  </rcc>
  <rfmt sheetId="11" sqref="C86" start="0" length="2147483647">
    <dxf>
      <font>
        <sz val="10"/>
      </font>
    </dxf>
  </rfmt>
  <rfmt sheetId="11" sqref="C86" start="0" length="2147483647">
    <dxf>
      <font>
        <name val="Arial"/>
        <scheme val="none"/>
      </font>
    </dxf>
  </rfmt>
  <rfmt sheetId="11" sqref="C86" start="0" length="2147483647">
    <dxf>
      <font>
        <i val="0"/>
      </font>
    </dxf>
  </rfmt>
  <rcc rId="42018" sId="11" numFmtId="34">
    <nc r="E86">
      <v>5000</v>
    </nc>
  </rcc>
  <rcc rId="42019" sId="11" numFmtId="19">
    <nc r="A86">
      <v>42795</v>
    </nc>
  </rcc>
  <rfmt sheetId="11" sqref="C83:C88">
    <dxf>
      <border>
        <left style="thin">
          <color indexed="64"/>
        </left>
        <right style="thin">
          <color indexed="64"/>
        </right>
        <vertical style="thin">
          <color indexed="64"/>
        </vertical>
      </border>
    </dxf>
  </rfmt>
  <rcv guid="{5EBE4193-7345-4348-8FA0-5B4E92B2210A}" action="delete"/>
  <rcv guid="{5EBE4193-7345-4348-8FA0-5B4E92B2210A}" action="add"/>
</revisions>
</file>

<file path=xl/revisions/revisionLog12512.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252.xml><?xml version="1.0" encoding="utf-8"?>
<revisions xmlns="http://schemas.openxmlformats.org/spreadsheetml/2006/main" xmlns:r="http://schemas.openxmlformats.org/officeDocument/2006/relationships">
  <rcc rId="42200" sId="11">
    <nc r="B108">
      <v>14652</v>
    </nc>
  </rcc>
  <rcv guid="{5EBE4193-7345-4348-8FA0-5B4E92B2210A}" action="delete"/>
  <rcv guid="{5EBE4193-7345-4348-8FA0-5B4E92B2210A}" action="add"/>
</revisions>
</file>

<file path=xl/revisions/revisionLog12521.xml><?xml version="1.0" encoding="utf-8"?>
<revisions xmlns="http://schemas.openxmlformats.org/spreadsheetml/2006/main" xmlns:r="http://schemas.openxmlformats.org/officeDocument/2006/relationships">
  <rfmt sheetId="11" sqref="C108" start="0" length="0">
    <dxf/>
  </rfmt>
  <rcc rId="42189" sId="11" xfDxf="1" dxf="1">
    <nc r="C108" t="inlineStr">
      <is>
        <t>JOSE DE LOS ANGELES CEPEDA UREÑA, Enc.  Depto. Acceso a las Ciencias Modernas, para cubrir apoyo logístico para gastos de almuerzo y refrigerio en la realización del Curso sobre “Actualización sobre el Cultivo de Arroz” para técnicos y agricultores, a realizarse en  fecha 31 de marzo/17, en el Hotel Restaurant Don Camaron, en la Provincia María Trinidad Sánchez, Nagua</t>
      </is>
    </nc>
    <ndxf>
      <font>
        <b/>
        <sz val="9"/>
        <name val="Arial"/>
        <scheme val="none"/>
      </font>
      <fill>
        <patternFill patternType="solid">
          <bgColor theme="0"/>
        </patternFill>
      </fill>
      <alignment wrapText="1" readingOrder="0"/>
      <border outline="0">
        <left style="thin">
          <color indexed="64"/>
        </left>
        <right style="thin">
          <color indexed="64"/>
        </right>
        <top style="thin">
          <color indexed="64"/>
        </top>
        <bottom style="thin">
          <color indexed="64"/>
        </bottom>
      </border>
    </ndxf>
  </rcc>
  <rfmt sheetId="11" sqref="C107" start="0" length="2147483647">
    <dxf>
      <font>
        <sz val="9"/>
      </font>
    </dxf>
  </rfmt>
  <rcc rId="42190" sId="11" numFmtId="34">
    <nc r="E108">
      <v>21830</v>
    </nc>
  </rcc>
  <rfmt sheetId="11" sqref="E108" start="0" length="2147483647">
    <dxf>
      <font>
        <color theme="1"/>
      </font>
    </dxf>
  </rfmt>
  <rfmt sheetId="11" sqref="E108" start="0" length="2147483647">
    <dxf>
      <font>
        <b val="0"/>
      </font>
    </dxf>
  </rfmt>
  <rrc rId="42191" sId="11" ref="A106:XFD106" action="deleteRow">
    <undo index="0" exp="ref" v="1" dr="F106" r="F107" sId="11"/>
    <rfmt sheetId="11" xfDxf="1" sqref="A106:XFD106" start="0" length="0"/>
    <rcc rId="0" sId="11" dxf="1" numFmtId="19">
      <nc r="A106">
        <v>42810</v>
      </nc>
      <ndxf>
        <font>
          <sz val="9"/>
          <color indexed="64"/>
          <name val="Arial"/>
          <scheme val="none"/>
        </font>
        <numFmt numFmtId="19" formatCode="dd/mm/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cc rId="0" sId="11" dxf="1">
      <nc r="B106">
        <v>14650</v>
      </nc>
      <ndxf>
        <font>
          <sz val="9"/>
          <color indexed="64"/>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ndxf>
    </rcc>
    <rcc rId="0" sId="11" dxf="1">
      <nc r="C106" t="inlineStr">
        <is>
          <r>
            <t>JOSE DE LOS ANGELES CEPEDA UREÑA, Enc</t>
          </r>
          <r>
            <rPr>
              <sz val="10"/>
              <color indexed="64"/>
              <rFont val="Arial"/>
              <family val="2"/>
            </rPr>
            <t xml:space="preserve">.  </t>
          </r>
          <r>
            <rPr>
              <b/>
              <sz val="10"/>
              <color indexed="64"/>
              <rFont val="Arial"/>
              <family val="2"/>
            </rPr>
            <t xml:space="preserve">Depto. Acceso a las Ciencias Modernas, </t>
          </r>
          <r>
            <rPr>
              <sz val="10"/>
              <color indexed="64"/>
              <rFont val="Arial"/>
              <family val="2"/>
            </rPr>
            <t xml:space="preserve">para cubrir apoyo logístico para gastos de almuerzo y refrigerio en la realización del Curso sobre </t>
          </r>
          <r>
            <rPr>
              <b/>
              <sz val="10"/>
              <color indexed="64"/>
              <rFont val="Arial"/>
              <family val="2"/>
            </rPr>
            <t>“Actualización sobre el Cultivo de Arroz”</t>
          </r>
          <r>
            <rPr>
              <sz val="10"/>
              <color indexed="64"/>
              <rFont val="Arial"/>
              <family val="2"/>
            </rPr>
            <t xml:space="preserve"> para técnicos y agricultores, a realizarse en  fecha 31 de marzo/17, en el Hotel Restaurant Don Camaron, en la Provincia María Trinidad Sánchez, Nagua</t>
          </r>
        </is>
      </nc>
      <ndxf>
        <font>
          <b/>
          <sz val="10"/>
          <color indexed="64"/>
          <name val="Arial"/>
          <scheme val="none"/>
        </font>
        <alignment vertical="top" wrapText="1" readingOrder="0"/>
        <border outline="0">
          <left style="thin">
            <color indexed="64"/>
          </left>
          <right style="thin">
            <color indexed="64"/>
          </right>
          <top style="thin">
            <color indexed="64"/>
          </top>
          <bottom style="thin">
            <color indexed="64"/>
          </bottom>
        </border>
      </ndxf>
    </rcc>
    <rfmt sheetId="11" sqref="D106" start="0" length="0">
      <dxf>
        <font>
          <sz val="9"/>
          <color indexed="64"/>
          <name val="Arial"/>
          <scheme val="none"/>
        </font>
        <numFmt numFmtId="167" formatCode="_-* #,##0.00\ _p_t_a_-;\-* #,##0.00\ _p_t_a_-;_-* &quot;-&quot;??\ _p_t_a_-;_-@_-"/>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cc rId="0" sId="11" s="1" dxf="1" numFmtId="34">
      <nc r="E106">
        <v>21830</v>
      </nc>
      <ndxf>
        <font>
          <sz val="9"/>
          <color theme="1"/>
          <name val="Arial"/>
          <scheme val="none"/>
        </font>
        <numFmt numFmtId="167" formatCode="_-* #,##0.00\ _p_t_a_-;\-* #,##0.00\ _p_t_a_-;_-* &quot;-&quot;??\ _p_t_a_-;_-@_-"/>
        <fill>
          <patternFill patternType="solid">
            <bgColor theme="0"/>
          </patternFill>
        </fill>
        <alignment horizontal="center" wrapText="1" readingOrder="0"/>
        <border outline="0">
          <left style="thin">
            <color indexed="64"/>
          </left>
          <right style="thin">
            <color indexed="64"/>
          </right>
          <top style="thin">
            <color indexed="64"/>
          </top>
          <bottom style="thin">
            <color indexed="64"/>
          </bottom>
        </border>
      </ndxf>
    </rcc>
    <rcc rId="0" sId="11" s="1" dxf="1">
      <nc r="F106">
        <f>F105+D106-E106</f>
      </nc>
      <ndxf>
        <font>
          <b/>
          <sz val="9"/>
          <color indexed="64"/>
          <name val="Arial"/>
          <scheme val="none"/>
        </font>
        <numFmt numFmtId="167" formatCode="_-* #,##0.00\ _p_t_a_-;\-* #,##0.00\ _p_t_a_-;_-* &quot;-&quot;??\ _p_t_a_-;_-@_-"/>
        <alignment horizontal="center" readingOrder="0"/>
        <border outline="0">
          <left style="thin">
            <color indexed="64"/>
          </left>
          <right style="thin">
            <color indexed="64"/>
          </right>
          <top style="thin">
            <color indexed="64"/>
          </top>
          <bottom style="thin">
            <color indexed="64"/>
          </bottom>
        </border>
      </ndxf>
    </rcc>
    <rfmt sheetId="11" sqref="G106" start="0" length="0">
      <dxf>
        <font>
          <sz val="9"/>
          <color indexed="64"/>
          <name val="Verdana"/>
          <scheme val="none"/>
        </font>
        <fill>
          <patternFill patternType="solid">
            <bgColor theme="0"/>
          </patternFill>
        </fill>
      </dxf>
    </rfmt>
    <rfmt sheetId="11" sqref="H106" start="0" length="0">
      <dxf>
        <fill>
          <patternFill patternType="solid">
            <bgColor theme="0"/>
          </patternFill>
        </fill>
      </dxf>
    </rfmt>
  </rrc>
  <rcc rId="42192" sId="11">
    <oc r="F106">
      <f>#REF!+D106-E106</f>
    </oc>
    <nc r="F106">
      <f>F105+D106-E106</f>
    </nc>
  </rcc>
  <rcc rId="42193" sId="11">
    <oc r="F107">
      <f>F106+D107-E107</f>
    </oc>
    <nc r="F107">
      <f>F106+D107-E107</f>
    </nc>
  </rcc>
  <rcv guid="{A4F024A0-B144-4722-804A-716CE18877E5}" action="delete"/>
  <rcv guid="{A4F024A0-B144-4722-804A-716CE18877E5}" action="add"/>
</revisions>
</file>

<file path=xl/revisions/revisionLog1252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2521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253.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2531.xml><?xml version="1.0" encoding="utf-8"?>
<revisions xmlns="http://schemas.openxmlformats.org/spreadsheetml/2006/main" xmlns:r="http://schemas.openxmlformats.org/officeDocument/2006/relationships">
  <rfmt sheetId="11" sqref="E99" start="0" length="2147483647">
    <dxf>
      <font>
        <b/>
      </font>
    </dxf>
  </rfmt>
  <rfmt sheetId="11" sqref="E95:E97" start="0" length="2147483647">
    <dxf>
      <font>
        <b/>
      </font>
    </dxf>
  </rfmt>
  <rcv guid="{A4F024A0-B144-4722-804A-716CE18877E5}" action="delete"/>
  <rcv guid="{A4F024A0-B144-4722-804A-716CE18877E5}" action="add"/>
</revisions>
</file>

<file path=xl/revisions/revisionLog126.xml><?xml version="1.0" encoding="utf-8"?>
<revisions xmlns="http://schemas.openxmlformats.org/spreadsheetml/2006/main" xmlns:r="http://schemas.openxmlformats.org/officeDocument/2006/relationships">
  <rcc rId="42086" sId="11" odxf="1" dxf="1">
    <nc r="B92" t="inlineStr">
      <is>
        <t>DEPOSITO</t>
      </is>
    </nc>
    <odxf>
      <font>
        <b val="0"/>
        <sz val="9"/>
        <name val="Arial"/>
        <scheme val="none"/>
      </font>
      <alignment wrapText="1" readingOrder="0"/>
    </odxf>
    <ndxf>
      <font>
        <b/>
        <sz val="9"/>
        <name val="Arial"/>
        <scheme val="none"/>
      </font>
      <alignment wrapText="0" readingOrder="0"/>
    </ndxf>
  </rcc>
  <rfmt sheetId="11" sqref="C92" start="0" length="0">
    <dxf>
      <alignment horizontal="general" readingOrder="0"/>
    </dxf>
  </rfmt>
  <rcc rId="42087" sId="11">
    <nc r="C92" t="inlineStr">
      <is>
        <t>Pago cuota seguro médico Francisco Morel Correspondiente al mes de Febrero 2017.</t>
      </is>
    </nc>
  </rcc>
  <rcc rId="42088" sId="11" numFmtId="34">
    <nc r="D92">
      <v>2430</v>
    </nc>
  </rcc>
  <rcc rId="42089" sId="11" numFmtId="19">
    <nc r="A92">
      <v>42802</v>
    </nc>
  </rcc>
  <rcv guid="{A4F024A0-B144-4722-804A-716CE18877E5}" action="delete"/>
  <rcv guid="{A4F024A0-B144-4722-804A-716CE18877E5}" action="add"/>
</revisions>
</file>

<file path=xl/revisions/revisionLog1261.xml><?xml version="1.0" encoding="utf-8"?>
<revisions xmlns="http://schemas.openxmlformats.org/spreadsheetml/2006/main" xmlns:r="http://schemas.openxmlformats.org/officeDocument/2006/relationships">
  <rrc rId="42065" sId="11" ref="A74:XFD74" action="deleteRow">
    <rfmt sheetId="11" xfDxf="1" sqref="A74:XFD74" start="0" length="0"/>
    <rfmt sheetId="11" sqref="A74" start="0" length="0">
      <dxf>
        <font>
          <sz val="9"/>
          <color indexed="64"/>
          <name val="Arial"/>
          <scheme val="none"/>
        </font>
        <numFmt numFmtId="19" formatCode="m/d/yyyy"/>
        <border outline="0">
          <left style="thin">
            <color indexed="64"/>
          </left>
          <right style="thin">
            <color indexed="64"/>
          </right>
          <top style="thin">
            <color indexed="64"/>
          </top>
          <bottom style="thin">
            <color indexed="64"/>
          </bottom>
        </border>
      </dxf>
    </rfmt>
    <rfmt sheetId="11" sqref="B74" start="0" length="0">
      <dxf>
        <font>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dxf>
    </rfmt>
    <rfmt sheetId="11" sqref="C74" start="0" length="0">
      <dxf>
        <font>
          <sz val="9"/>
          <color indexed="64"/>
          <name val="Arial"/>
          <scheme val="none"/>
        </font>
        <fill>
          <patternFill patternType="solid">
            <bgColor theme="0"/>
          </patternFill>
        </fill>
        <alignment vertical="top" wrapText="1" readingOrder="0"/>
      </dxf>
    </rfmt>
    <rfmt sheetId="11" sqref="D74" start="0" length="0">
      <dxf>
        <font>
          <sz val="9"/>
          <color indexed="64"/>
          <name val="Arial"/>
          <scheme val="none"/>
        </font>
        <numFmt numFmtId="167" formatCode="_-* #,##0.00\ _p_t_a_-;\-* #,##0.00\ _p_t_a_-;_-* &quot;-&quot;??\ _p_t_a_-;_-@_-"/>
        <border outline="0">
          <left style="thin">
            <color indexed="64"/>
          </left>
          <right style="thin">
            <color indexed="64"/>
          </right>
          <top style="thin">
            <color indexed="64"/>
          </top>
          <bottom style="thin">
            <color indexed="64"/>
          </bottom>
        </border>
      </dxf>
    </rfmt>
    <rfmt sheetId="11" s="1" sqref="E74" start="0" length="0">
      <dxf>
        <font>
          <sz val="9"/>
          <color theme="1"/>
          <name val="Arial"/>
          <scheme val="none"/>
        </font>
        <numFmt numFmtId="167" formatCode="_-* #,##0.00\ _p_t_a_-;\-* #,##0.00\ _p_t_a_-;_-* &quot;-&quot;??\ _p_t_a_-;_-@_-"/>
        <alignment horizontal="center" readingOrder="0"/>
        <border outline="0">
          <left style="thin">
            <color indexed="64"/>
          </left>
          <right style="thin">
            <color indexed="64"/>
          </right>
          <top style="thin">
            <color indexed="64"/>
          </top>
          <bottom style="thin">
            <color indexed="64"/>
          </bottom>
        </border>
      </dxf>
    </rfmt>
    <rfmt sheetId="11" s="1" sqref="F74" start="0" length="0">
      <dxf>
        <font>
          <b/>
          <sz val="9"/>
          <color indexed="64"/>
          <name val="Arial"/>
          <scheme val="none"/>
        </font>
        <numFmt numFmtId="167" formatCode="_-* #,##0.00\ _p_t_a_-;\-* #,##0.00\ _p_t_a_-;_-* &quot;-&quot;??\ _p_t_a_-;_-@_-"/>
        <alignment horizontal="center" readingOrder="0"/>
        <border outline="0">
          <left style="thin">
            <color indexed="64"/>
          </left>
          <right style="thin">
            <color indexed="64"/>
          </right>
          <bottom style="thin">
            <color indexed="64"/>
          </bottom>
        </border>
      </dxf>
    </rfmt>
    <rfmt sheetId="11" sqref="G74" start="0" length="0">
      <dxf>
        <font>
          <sz val="9"/>
          <color indexed="64"/>
          <name val="Verdana"/>
          <scheme val="none"/>
        </font>
        <fill>
          <patternFill patternType="solid">
            <bgColor theme="0"/>
          </patternFill>
        </fill>
      </dxf>
    </rfmt>
    <rfmt sheetId="11" sqref="H74" start="0" length="0">
      <dxf>
        <fill>
          <patternFill patternType="solid">
            <bgColor theme="0"/>
          </patternFill>
        </fill>
      </dxf>
    </rfmt>
  </rrc>
</revisions>
</file>

<file path=xl/revisions/revisionLog126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27.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27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27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271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271111.xml><?xml version="1.0" encoding="utf-8"?>
<revisions xmlns="http://schemas.openxmlformats.org/spreadsheetml/2006/main" xmlns:r="http://schemas.openxmlformats.org/officeDocument/2006/relationships">
  <rfmt sheetId="11" sqref="C89" start="0" length="0">
    <dxf>
      <font>
        <b val="0"/>
        <sz val="12"/>
        <color indexed="64"/>
        <name val="Verdana"/>
        <scheme val="none"/>
      </font>
      <fill>
        <patternFill patternType="none">
          <bgColor indexed="65"/>
        </patternFill>
      </fill>
      <alignment horizontal="general" vertical="bottom" wrapText="0" readingOrder="0"/>
      <border outline="0">
        <left/>
        <right/>
        <top/>
        <bottom/>
      </border>
    </dxf>
  </rfmt>
  <rfmt sheetId="11" sqref="C89" start="0" length="0">
    <dxf>
      <font>
        <b/>
        <i/>
        <sz val="14"/>
        <color indexed="64"/>
        <name val="Times New Roman"/>
        <scheme val="none"/>
      </font>
    </dxf>
  </rfmt>
  <rcc rId="42066" sId="11" xfDxf="1" dxf="1">
    <nc r="C89" t="inlineStr">
      <is>
        <r>
          <t xml:space="preserve">EYMI YUDESKY DE JESUS ABREU, Cédula De Identidad No. 026-0125476-2, </t>
        </r>
        <r>
          <rPr>
            <i/>
            <sz val="14"/>
            <color indexed="64"/>
            <rFont val="Times New Roman"/>
            <family val="1"/>
          </rPr>
          <t>Transferida temporalmente como Técnico del Depto. de Capacitación y Difusión de Tecnologías de la institución,</t>
        </r>
        <r>
          <rPr>
            <b/>
            <i/>
            <sz val="14"/>
            <color indexed="64"/>
            <rFont val="Times New Roman"/>
            <family val="1"/>
          </rPr>
          <t xml:space="preserve"> </t>
        </r>
        <r>
          <rPr>
            <i/>
            <sz val="14"/>
            <color indexed="64"/>
            <rFont val="Times New Roman"/>
            <family val="1"/>
          </rPr>
          <t>como apoyo logístico</t>
        </r>
        <r>
          <rPr>
            <b/>
            <i/>
            <sz val="14"/>
            <color indexed="64"/>
            <rFont val="Times New Roman"/>
            <family val="1"/>
          </rPr>
          <t xml:space="preserve"> </t>
        </r>
        <r>
          <rPr>
            <i/>
            <sz val="14"/>
            <color indexed="64"/>
            <rFont val="Times New Roman"/>
            <family val="1"/>
          </rPr>
          <t>para cubrir el 50% de los gastos de alimentacion y el pago completo de; material de practica y combustible en el curso</t>
        </r>
        <r>
          <rPr>
            <b/>
            <i/>
            <sz val="14"/>
            <color indexed="64"/>
            <rFont val="Times New Roman"/>
            <family val="1"/>
          </rPr>
          <t xml:space="preserve"> </t>
        </r>
        <r>
          <rPr>
            <i/>
            <sz val="14"/>
            <color indexed="64"/>
            <rFont val="Times New Roman"/>
            <family val="1"/>
          </rPr>
          <t>de</t>
        </r>
        <r>
          <rPr>
            <b/>
            <i/>
            <sz val="14"/>
            <color indexed="64"/>
            <rFont val="Times New Roman"/>
            <family val="1"/>
          </rPr>
          <t xml:space="preserve"> “Produccion y Manejo sostenibole de Ovinos y Caprinos”</t>
        </r>
        <r>
          <rPr>
            <i/>
            <sz val="14"/>
            <color indexed="64"/>
            <rFont val="Times New Roman"/>
            <family val="1"/>
          </rPr>
          <t>, el cual será realizado en  Galvan, Prov. Bahoruco, desde el 17 de marzo hasta el 08 de abril 2017, según solicitud, presupuestos  y documentación anexas. Cheque sujeto a liquidación.</t>
        </r>
      </is>
    </nc>
    <ndxf>
      <font>
        <b/>
        <i/>
        <sz val="14"/>
        <name val="Times New Roman"/>
        <scheme val="none"/>
      </font>
      <alignment horizontal="justify" readingOrder="0"/>
    </ndxf>
  </rcc>
  <rfmt sheetId="11" sqref="C89" start="0" length="2147483647">
    <dxf>
      <font>
        <sz val="10"/>
      </font>
    </dxf>
  </rfmt>
  <rfmt sheetId="11" sqref="C89" start="0" length="2147483647">
    <dxf>
      <font>
        <name val="Arial"/>
        <scheme val="none"/>
      </font>
    </dxf>
  </rfmt>
  <rfmt sheetId="11" sqref="C89" start="0" length="2147483647">
    <dxf>
      <font>
        <i val="0"/>
      </font>
    </dxf>
  </rfmt>
  <rcc rId="42067" sId="11" numFmtId="34">
    <nc r="E89">
      <v>68640</v>
    </nc>
  </rcc>
  <rcc rId="42068" sId="11">
    <nc r="E90" t="inlineStr">
      <is>
        <t>.</t>
      </is>
    </nc>
  </rcc>
  <rcc rId="42069" sId="11" odxf="1" dxf="1">
    <nc r="F89">
      <f>F88+D89-E89</f>
    </nc>
    <odxf>
      <fill>
        <patternFill patternType="solid">
          <bgColor theme="0"/>
        </patternFill>
      </fill>
      <alignment wrapText="1" readingOrder="0"/>
      <border outline="0">
        <top/>
      </border>
    </odxf>
    <ndxf>
      <fill>
        <patternFill patternType="none">
          <bgColor indexed="65"/>
        </patternFill>
      </fill>
      <alignment wrapText="0" readingOrder="0"/>
      <border outline="0">
        <top style="thin">
          <color indexed="64"/>
        </top>
      </border>
    </ndxf>
  </rcc>
  <rcc rId="42070" sId="11" odxf="1" dxf="1">
    <nc r="F90">
      <f>F89+D90-E90</f>
    </nc>
    <odxf>
      <fill>
        <patternFill patternType="solid">
          <bgColor theme="0"/>
        </patternFill>
      </fill>
      <alignment wrapText="1" readingOrder="0"/>
      <border outline="0">
        <top/>
      </border>
    </odxf>
    <ndxf>
      <fill>
        <patternFill patternType="none">
          <bgColor indexed="65"/>
        </patternFill>
      </fill>
      <alignment wrapText="0" readingOrder="0"/>
      <border outline="0">
        <top style="thin">
          <color indexed="64"/>
        </top>
      </border>
    </ndxf>
  </rcc>
  <rcc rId="42071" sId="11" numFmtId="19">
    <nc r="A89">
      <v>42801</v>
    </nc>
  </rcc>
  <rcc rId="42072" sId="11">
    <nc r="B89" t="inlineStr">
      <is>
        <t>14635</t>
      </is>
    </nc>
  </rcc>
  <rcv guid="{5EBE4193-7345-4348-8FA0-5B4E92B2210A}" action="delete"/>
  <rcv guid="{5EBE4193-7345-4348-8FA0-5B4E92B2210A}" action="add"/>
</revisions>
</file>

<file path=xl/revisions/revisionLog1272.xml><?xml version="1.0" encoding="utf-8"?>
<revisions xmlns="http://schemas.openxmlformats.org/spreadsheetml/2006/main" xmlns:r="http://schemas.openxmlformats.org/officeDocument/2006/relationships">
  <rfmt sheetId="11" sqref="C142" start="0" length="0">
    <dxf>
      <font>
        <b val="0"/>
        <sz val="12"/>
        <color indexed="64"/>
        <name val="Verdana"/>
        <scheme val="none"/>
      </font>
      <fill>
        <patternFill patternType="none">
          <bgColor indexed="65"/>
        </patternFill>
      </fill>
      <alignment vertical="bottom" wrapText="0" readingOrder="0"/>
      <border outline="0">
        <left/>
        <right/>
        <top/>
        <bottom/>
      </border>
    </dxf>
  </rfmt>
  <rfmt sheetId="11" sqref="C142" start="0" length="0">
    <dxf>
      <font>
        <b/>
        <i/>
        <sz val="14"/>
        <color indexed="64"/>
        <name val="Times New Roman"/>
        <scheme val="none"/>
      </font>
    </dxf>
  </rfmt>
  <rcc rId="42403" sId="11" xfDxf="1" dxf="1">
    <nc r="C142" t="inlineStr">
      <is>
        <r>
          <t>AUTOCENTRO NAVARRO, SRL.</t>
        </r>
        <r>
          <rPr>
            <i/>
            <sz val="14"/>
            <color indexed="64"/>
            <rFont val="Times New Roman"/>
            <family val="1"/>
          </rPr>
          <t xml:space="preserve"> Pago por instalación de laminado al vehículo tipo Jeep Nissan Qashqai, año 2017, placa G-387754, asignado a Henry Alberto Guerrero Pichardo, Encargado del Departamento de Agricultura de nuestra institución, según cotización #41594 d/f 11/04/17 </t>
        </r>
      </is>
    </nc>
    <ndxf>
      <font>
        <b/>
        <i/>
        <sz val="14"/>
        <name val="Times New Roman"/>
        <scheme val="none"/>
      </font>
    </ndxf>
  </rcc>
  <rfmt sheetId="11" sqref="A142:F142" start="0" length="2147483647">
    <dxf>
      <font>
        <sz val="9"/>
      </font>
    </dxf>
  </rfmt>
  <rfmt sheetId="11" sqref="A142:F142" start="0" length="2147483647">
    <dxf>
      <font>
        <name val="Arial"/>
        <scheme val="none"/>
      </font>
    </dxf>
  </rfmt>
  <rfmt sheetId="11" sqref="A142:F142">
    <dxf>
      <alignment wrapText="1" readingOrder="0"/>
    </dxf>
  </rfmt>
  <rfmt sheetId="11" sqref="A142:F142" start="0" length="2147483647">
    <dxf>
      <font>
        <i/>
      </font>
    </dxf>
  </rfmt>
  <rfmt sheetId="11" sqref="C142" start="0" length="2147483647">
    <dxf>
      <font>
        <i val="0"/>
      </font>
    </dxf>
  </rfmt>
  <rcc rId="42404" sId="11" numFmtId="34">
    <nc r="E142">
      <v>2681.36</v>
    </nc>
  </rcc>
  <rcc rId="42405" sId="11" odxf="1" dxf="1">
    <nc r="F142">
      <f>F141+D142-E142</f>
    </nc>
    <odxf>
      <font>
        <i/>
        <sz val="9"/>
        <name val="Arial"/>
        <scheme val="none"/>
      </font>
      <alignment wrapText="1" readingOrder="0"/>
    </odxf>
    <ndxf>
      <font>
        <i val="0"/>
        <sz val="9"/>
        <name val="Arial"/>
        <scheme val="none"/>
      </font>
      <alignment wrapText="0" readingOrder="0"/>
    </ndxf>
  </rcc>
  <rfmt sheetId="11" sqref="E142" start="0" length="2147483647">
    <dxf>
      <font>
        <i val="0"/>
      </font>
    </dxf>
  </rfmt>
  <rfmt sheetId="11" sqref="C142">
    <dxf>
      <fill>
        <patternFill patternType="solid">
          <bgColor rgb="FFFFFF00"/>
        </patternFill>
      </fill>
    </dxf>
  </rfmt>
  <rcc rId="42406" sId="11" numFmtId="19">
    <nc r="A142">
      <v>42837</v>
    </nc>
  </rcc>
  <rcc rId="42407" sId="11">
    <nc r="B142">
      <v>14670</v>
    </nc>
  </rcc>
  <rfmt sheetId="11" sqref="B142" start="0" length="2147483647">
    <dxf>
      <font>
        <i val="0"/>
      </font>
    </dxf>
  </rfmt>
  <rfmt sheetId="11" sqref="C143" start="0" length="0">
    <dxf>
      <font>
        <b val="0"/>
        <sz val="12"/>
        <color indexed="64"/>
        <name val="Verdana"/>
        <scheme val="none"/>
      </font>
      <fill>
        <patternFill patternType="none">
          <bgColor indexed="65"/>
        </patternFill>
      </fill>
      <alignment vertical="bottom" wrapText="0" readingOrder="0"/>
      <border outline="0">
        <left/>
        <right/>
        <top/>
        <bottom/>
      </border>
    </dxf>
  </rfmt>
  <rfmt sheetId="11" sqref="C143" start="0" length="0">
    <dxf>
      <font>
        <b/>
        <i/>
        <sz val="14"/>
        <color indexed="64"/>
        <name val="Times New Roman"/>
        <scheme val="none"/>
      </font>
    </dxf>
  </rfmt>
  <rfmt sheetId="11" xfDxf="1" sqref="C143" start="0" length="0">
    <dxf>
      <font>
        <b/>
        <i/>
        <sz val="14"/>
        <name val="Times New Roman"/>
        <scheme val="none"/>
      </font>
    </dxf>
  </rfmt>
  <rfmt sheetId="11" sqref="C143" start="0" length="2147483647">
    <dxf>
      <font>
        <sz val="9"/>
      </font>
    </dxf>
  </rfmt>
  <rfmt sheetId="11" sqref="C143" start="0" length="2147483647">
    <dxf>
      <font>
        <name val="Arial"/>
        <scheme val="none"/>
      </font>
    </dxf>
  </rfmt>
  <rfmt sheetId="11" sqref="C143">
    <dxf>
      <alignment wrapText="1" readingOrder="0"/>
    </dxf>
  </rfmt>
  <rfmt sheetId="11" sqref="C143" start="0" length="2147483647">
    <dxf>
      <font>
        <i val="0"/>
      </font>
    </dxf>
  </rfmt>
  <rcc rId="42408" sId="11">
    <nc r="C143" t="inlineStr">
      <is>
        <r>
          <t>AGROPECUARIA INTERNACIONAL, SRL.</t>
        </r>
        <r>
          <rPr>
            <sz val="9"/>
            <color indexed="64"/>
            <rFont val="Arial"/>
            <family val="2"/>
          </rPr>
          <t xml:space="preserve"> Pago p/publicidad en la revista “Difusión Agropecuaria Internacional”, Edicion 37va., No.01, año 2017, para publicar varios artículos sobre las actividades del Sector Agropecuario donde se destacan los aportes y trabajos realizados por el CONIAF en diferentes proyectos de investigación y realizados por nuestra institución, en las páginas 16,17,18,19,20,21,22 y 23, s/factura # 00033 d/f 10/04/2017 </t>
        </r>
      </is>
    </nc>
  </rcc>
  <rcc rId="42409" sId="11" numFmtId="34">
    <nc r="E143">
      <v>33900</v>
    </nc>
  </rcc>
  <rcc rId="42410" sId="11">
    <nc r="F143">
      <f>F142+D143-E143</f>
    </nc>
  </rcc>
  <rfmt sheetId="11" sqref="C143" start="0" length="0">
    <dxf>
      <border>
        <left style="thin">
          <color indexed="64"/>
        </left>
        <right style="thin">
          <color indexed="64"/>
        </right>
        <top style="thin">
          <color indexed="64"/>
        </top>
        <bottom style="thin">
          <color indexed="64"/>
        </bottom>
      </border>
    </dxf>
  </rfmt>
  <rfmt sheetId="11" sqref="C143">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11" sqref="C143">
    <dxf>
      <fill>
        <patternFill patternType="solid">
          <bgColor rgb="FFFFFF00"/>
        </patternFill>
      </fill>
    </dxf>
  </rfmt>
  <rfmt sheetId="11" sqref="B143" start="0" length="0">
    <dxf>
      <alignment wrapText="1" readingOrder="0"/>
    </dxf>
  </rfmt>
  <rcc rId="42411" sId="11">
    <nc r="B143">
      <v>14671</v>
    </nc>
  </rcc>
  <rfmt sheetId="11" sqref="A142" start="0" length="2147483647">
    <dxf>
      <font>
        <i val="0"/>
      </font>
    </dxf>
  </rfmt>
  <rcc rId="42412" sId="11" odxf="1" dxf="1" numFmtId="19">
    <nc r="A143">
      <v>42837</v>
    </nc>
    <odxf>
      <alignment vertical="bottom" wrapText="0" readingOrder="0"/>
    </odxf>
    <ndxf>
      <alignment vertical="top" wrapText="1" readingOrder="0"/>
    </ndxf>
  </rcc>
  <rcv guid="{A4F024A0-B144-4722-804A-716CE18877E5}" action="delete"/>
  <rcv guid="{A4F024A0-B144-4722-804A-716CE18877E5}" action="add"/>
</revisions>
</file>

<file path=xl/revisions/revisionLog1272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28.xml><?xml version="1.0" encoding="utf-8"?>
<revisions xmlns="http://schemas.openxmlformats.org/spreadsheetml/2006/main" xmlns:r="http://schemas.openxmlformats.org/officeDocument/2006/relationships">
  <rcc rId="43931" sId="15" odxf="1" dxf="1">
    <nc r="A2" t="inlineStr">
      <is>
        <t>ABRIL 2017</t>
      </is>
    </nc>
    <odxf>
      <font>
        <b val="0"/>
        <name val="Arial"/>
        <scheme val="none"/>
      </font>
      <border outline="0">
        <left/>
        <right/>
        <top/>
        <bottom/>
      </border>
    </odxf>
    <ndxf>
      <font>
        <b/>
        <sz val="9"/>
        <color auto="1"/>
        <name val="Arial"/>
        <scheme val="none"/>
      </font>
      <border outline="0">
        <left style="thin">
          <color indexed="64"/>
        </left>
        <right style="thin">
          <color indexed="64"/>
        </right>
        <top style="thin">
          <color indexed="64"/>
        </top>
        <bottom style="thin">
          <color indexed="64"/>
        </bottom>
      </border>
    </ndxf>
  </rcc>
  <rcc rId="43932" sId="15" odxf="1" dxf="1">
    <nc r="B2" t="inlineStr">
      <is>
        <t>Cta. 240-006802-4</t>
      </is>
    </nc>
    <odxf>
      <font>
        <b val="0"/>
        <name val="Arial"/>
        <scheme val="none"/>
      </font>
      <border outline="0">
        <left/>
        <right/>
        <top/>
        <bottom/>
      </border>
    </odxf>
    <ndxf>
      <font>
        <b/>
        <sz val="9"/>
        <color auto="1"/>
        <name val="Arial"/>
        <scheme val="none"/>
      </font>
      <border outline="0">
        <left style="thin">
          <color indexed="64"/>
        </left>
        <right style="thin">
          <color indexed="64"/>
        </right>
        <top style="thin">
          <color indexed="64"/>
        </top>
        <bottom style="thin">
          <color indexed="64"/>
        </bottom>
      </border>
    </ndxf>
  </rcc>
  <rfmt sheetId="15" sqref="C2" start="0" length="0">
    <dxf>
      <font>
        <sz val="9"/>
        <name val="Arial"/>
        <scheme val="none"/>
      </font>
      <border outline="0">
        <left style="thin">
          <color indexed="64"/>
        </left>
        <right style="thin">
          <color indexed="64"/>
        </right>
        <top style="thin">
          <color indexed="64"/>
        </top>
        <bottom style="thin">
          <color indexed="64"/>
        </bottom>
      </border>
    </dxf>
  </rfmt>
  <rfmt sheetId="15" sqref="D2" start="0" length="0">
    <dxf>
      <font>
        <sz val="9"/>
        <color auto="1"/>
        <name val="Arial"/>
        <scheme val="none"/>
      </font>
      <numFmt numFmtId="4" formatCode="#,##0.00"/>
      <border outline="0">
        <left style="thin">
          <color indexed="64"/>
        </left>
        <right style="thin">
          <color indexed="64"/>
        </right>
        <top style="thin">
          <color indexed="64"/>
        </top>
        <bottom style="thin">
          <color indexed="64"/>
        </bottom>
      </border>
    </dxf>
  </rfmt>
  <rfmt sheetId="15" s="1" sqref="E2" start="0" length="0">
    <dxf>
      <font>
        <sz val="9"/>
        <color auto="1"/>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dxf>
  </rfmt>
  <rfmt sheetId="15" sqref="F2" start="0" length="0">
    <dxf>
      <font>
        <sz val="9"/>
        <color indexed="64"/>
        <name val="Arial"/>
        <scheme val="none"/>
      </font>
      <numFmt numFmtId="35" formatCode="_(* #,##0.00_);_(* \(#,##0.00\);_(* &quot;-&quot;??_);_(@_)"/>
      <border outline="0">
        <top style="thin">
          <color indexed="64"/>
        </top>
      </border>
    </dxf>
  </rfmt>
  <rcc rId="43933" sId="15" odxf="1" dxf="1">
    <nc r="A3" t="inlineStr">
      <is>
        <t>Fecha</t>
      </is>
    </nc>
    <odxf>
      <font>
        <name val="Arial"/>
        <scheme val="none"/>
      </font>
      <numFmt numFmtId="0" formatCode="General"/>
      <fill>
        <patternFill patternType="none">
          <bgColor indexed="65"/>
        </patternFill>
      </fill>
      <alignment horizontal="general" vertical="bottom" readingOrder="0"/>
      <border outline="0">
        <left/>
        <right/>
        <top/>
      </border>
    </odxf>
    <ndxf>
      <font>
        <sz val="9"/>
        <color auto="1"/>
        <name val="Arial"/>
        <scheme val="none"/>
      </font>
      <numFmt numFmtId="19" formatCode="m/d/yyyy"/>
      <fill>
        <patternFill patternType="solid">
          <bgColor indexed="41"/>
        </patternFill>
      </fill>
      <alignment horizontal="center" vertical="top" readingOrder="0"/>
      <border outline="0">
        <left style="thin">
          <color indexed="64"/>
        </left>
        <right style="thin">
          <color indexed="64"/>
        </right>
        <top style="thin">
          <color indexed="64"/>
        </top>
      </border>
    </ndxf>
  </rcc>
  <rcc rId="43934" sId="15" odxf="1" dxf="1">
    <nc r="B3" t="inlineStr">
      <is>
        <t>Cheque</t>
      </is>
    </nc>
    <odxf>
      <font>
        <b val="0"/>
        <name val="Arial"/>
        <scheme val="none"/>
      </font>
      <fill>
        <patternFill patternType="none">
          <bgColor indexed="65"/>
        </patternFill>
      </fill>
      <alignment horizontal="general" vertical="bottom" readingOrder="0"/>
      <border outline="0">
        <left/>
        <right/>
        <top/>
        <bottom/>
      </border>
    </odxf>
    <ndxf>
      <font>
        <b/>
        <sz val="9"/>
        <color auto="1"/>
        <name val="Arial"/>
        <scheme val="none"/>
      </font>
      <fill>
        <patternFill patternType="solid">
          <bgColor indexed="41"/>
        </patternFill>
      </fill>
      <alignment horizontal="center" vertical="top" readingOrder="0"/>
      <border outline="0">
        <left style="thin">
          <color indexed="64"/>
        </left>
        <right style="thin">
          <color indexed="64"/>
        </right>
        <top style="thin">
          <color indexed="64"/>
        </top>
        <bottom style="thin">
          <color indexed="64"/>
        </bottom>
      </border>
    </ndxf>
  </rcc>
  <rcc rId="43935" sId="15" odxf="1" dxf="1">
    <nc r="C3" t="inlineStr">
      <is>
        <t>CONCEPTO</t>
      </is>
    </nc>
    <odxf>
      <font>
        <b val="0"/>
        <name val="Arial"/>
        <scheme val="none"/>
      </font>
      <fill>
        <patternFill patternType="none">
          <bgColor indexed="65"/>
        </patternFill>
      </fill>
      <alignment horizontal="general" vertical="bottom" readingOrder="0"/>
      <border outline="0">
        <left/>
        <right/>
        <top/>
      </border>
    </odxf>
    <ndxf>
      <font>
        <b/>
        <sz val="9"/>
        <color auto="1"/>
        <name val="Arial"/>
        <scheme val="none"/>
      </font>
      <fill>
        <patternFill patternType="solid">
          <bgColor indexed="41"/>
        </patternFill>
      </fill>
      <alignment horizontal="center" vertical="top" readingOrder="0"/>
      <border outline="0">
        <left style="thin">
          <color indexed="64"/>
        </left>
        <right style="thin">
          <color indexed="64"/>
        </right>
        <top style="thin">
          <color indexed="64"/>
        </top>
      </border>
    </ndxf>
  </rcc>
  <rcc rId="43936" sId="15" odxf="1" dxf="1">
    <nc r="D3" t="inlineStr">
      <is>
        <t>DEBITO</t>
      </is>
    </nc>
    <odxf>
      <font>
        <b val="0"/>
        <sz val="12"/>
        <color indexed="64"/>
        <name val="Verdana"/>
        <scheme val="none"/>
      </font>
      <numFmt numFmtId="0" formatCode="General"/>
      <fill>
        <patternFill patternType="none">
          <bgColor indexed="65"/>
        </patternFill>
      </fill>
      <alignment horizontal="general" vertical="bottom" readingOrder="0"/>
      <border outline="0">
        <left/>
        <right/>
        <top/>
      </border>
    </odxf>
    <ndxf>
      <font>
        <b/>
        <sz val="9"/>
        <color auto="1"/>
        <name val="Arial"/>
        <scheme val="none"/>
      </font>
      <numFmt numFmtId="4" formatCode="#,##0.00"/>
      <fill>
        <patternFill patternType="solid">
          <bgColor indexed="41"/>
        </patternFill>
      </fill>
      <alignment horizontal="center" vertical="top" readingOrder="0"/>
      <border outline="0">
        <left style="thin">
          <color indexed="64"/>
        </left>
        <right style="thin">
          <color indexed="64"/>
        </right>
        <top style="thin">
          <color indexed="64"/>
        </top>
      </border>
    </ndxf>
  </rcc>
  <rcc rId="43937" sId="15" odxf="1" s="1" dxf="1">
    <nc r="E3" t="inlineStr">
      <is>
        <t>CREDITO</t>
      </is>
    </nc>
    <odxf>
      <numFmt numFmtId="0" formatCode="General"/>
    </odxf>
    <ndxf>
      <font>
        <b/>
        <sz val="9"/>
        <color auto="1"/>
        <name val="Arial"/>
        <scheme val="none"/>
      </font>
      <numFmt numFmtId="166" formatCode="_-* #,##0.00\ _p_t_a_-;\-* #,##0.00\ _p_t_a_-;_-* &quot;-&quot;??\ _p_t_a_-;_-@_-"/>
      <fill>
        <patternFill patternType="solid">
          <bgColor indexed="41"/>
        </patternFill>
      </fill>
      <alignment horizontal="center" readingOrder="0"/>
      <border outline="0">
        <left style="thin">
          <color indexed="64"/>
        </left>
        <right style="thin">
          <color indexed="64"/>
        </right>
        <top style="thin">
          <color indexed="64"/>
        </top>
      </border>
    </ndxf>
  </rcc>
  <rcc rId="43938" sId="15" odxf="1" s="1" dxf="1">
    <nc r="F3" t="inlineStr">
      <is>
        <t>SALDO</t>
      </is>
    </nc>
    <odxf>
      <numFmt numFmtId="0" formatCode="General"/>
    </odxf>
    <ndxf>
      <font>
        <b/>
        <sz val="9"/>
        <color auto="1"/>
        <name val="Arial"/>
        <scheme val="none"/>
      </font>
      <numFmt numFmtId="35" formatCode="_(* #,##0.00_);_(* \(#,##0.00\);_(* &quot;-&quot;??_);_(@_)"/>
      <fill>
        <patternFill patternType="solid">
          <bgColor indexed="41"/>
        </patternFill>
      </fill>
      <alignment horizontal="center" readingOrder="0"/>
      <border outline="0">
        <left style="thin">
          <color indexed="64"/>
        </left>
        <right style="thin">
          <color indexed="64"/>
        </right>
        <top style="thin">
          <color indexed="64"/>
        </top>
      </border>
    </ndxf>
  </rcc>
  <rfmt sheetId="15" sqref="A4" start="0" length="0">
    <dxf>
      <font>
        <b/>
        <sz val="9"/>
        <color auto="1"/>
        <name val="Arial"/>
        <scheme val="none"/>
      </font>
      <numFmt numFmtId="19" formatCode="m/d/yyyy"/>
      <fill>
        <patternFill patternType="solid">
          <bgColor indexed="41"/>
        </patternFill>
      </fill>
      <alignment horizontal="center" vertical="center" readingOrder="0"/>
      <border outline="0">
        <left style="thin">
          <color indexed="64"/>
        </left>
        <right style="thin">
          <color indexed="64"/>
        </right>
        <bottom style="thin">
          <color indexed="64"/>
        </bottom>
      </border>
    </dxf>
  </rfmt>
  <rcc rId="43939" sId="15" odxf="1" dxf="1">
    <nc r="B4" t="inlineStr">
      <is>
        <t>No.</t>
      </is>
    </nc>
    <odxf>
      <font>
        <b val="0"/>
        <name val="Arial"/>
        <scheme val="none"/>
      </font>
      <fill>
        <patternFill patternType="none">
          <bgColor indexed="65"/>
        </patternFill>
      </fill>
      <alignment horizontal="general" vertical="bottom" readingOrder="0"/>
      <border outline="0">
        <left/>
        <right/>
        <bottom/>
      </border>
    </odxf>
    <ndxf>
      <font>
        <b/>
        <sz val="9"/>
        <color auto="1"/>
        <name val="Arial"/>
        <scheme val="none"/>
      </font>
      <fill>
        <patternFill patternType="solid">
          <bgColor indexed="41"/>
        </patternFill>
      </fill>
      <alignment horizontal="center" vertical="top" readingOrder="0"/>
      <border outline="0">
        <left style="thin">
          <color indexed="64"/>
        </left>
        <right style="thin">
          <color indexed="64"/>
        </right>
        <bottom style="thin">
          <color indexed="64"/>
        </bottom>
      </border>
    </ndxf>
  </rcc>
  <rfmt sheetId="15" sqref="C4" start="0" length="0">
    <dxf>
      <font>
        <b/>
        <sz val="9"/>
        <color auto="1"/>
        <name val="Arial"/>
        <scheme val="none"/>
      </font>
      <fill>
        <patternFill patternType="solid">
          <bgColor indexed="41"/>
        </patternFill>
      </fill>
      <alignment horizontal="center" vertical="top" readingOrder="0"/>
      <border outline="0">
        <left style="thin">
          <color indexed="64"/>
        </left>
        <right style="thin">
          <color indexed="64"/>
        </right>
        <bottom style="thin">
          <color indexed="64"/>
        </bottom>
      </border>
    </dxf>
  </rfmt>
  <rfmt sheetId="15" sqref="D4" start="0" length="0">
    <dxf>
      <font>
        <b/>
        <sz val="9"/>
        <color auto="1"/>
        <name val="Arial"/>
        <scheme val="none"/>
      </font>
      <numFmt numFmtId="4" formatCode="#,##0.00"/>
      <fill>
        <patternFill patternType="solid">
          <bgColor indexed="41"/>
        </patternFill>
      </fill>
      <alignment horizontal="center" vertical="top" readingOrder="0"/>
      <border outline="0">
        <left style="thin">
          <color indexed="64"/>
        </left>
        <right style="thin">
          <color indexed="64"/>
        </right>
        <bottom style="thin">
          <color indexed="64"/>
        </bottom>
      </border>
    </dxf>
  </rfmt>
  <rfmt sheetId="15" s="1" sqref="E4" start="0" length="0">
    <dxf>
      <font>
        <b/>
        <sz val="9"/>
        <color auto="1"/>
        <name val="Arial"/>
        <scheme val="none"/>
      </font>
      <numFmt numFmtId="166" formatCode="_-* #,##0.00\ _p_t_a_-;\-* #,##0.00\ _p_t_a_-;_-* &quot;-&quot;??\ _p_t_a_-;_-@_-"/>
      <fill>
        <patternFill patternType="solid">
          <bgColor indexed="41"/>
        </patternFill>
      </fill>
      <alignment horizontal="center" readingOrder="0"/>
      <border outline="0">
        <left style="thin">
          <color indexed="64"/>
        </left>
        <right style="thin">
          <color indexed="64"/>
        </right>
        <bottom style="thin">
          <color indexed="64"/>
        </bottom>
      </border>
    </dxf>
  </rfmt>
  <rfmt sheetId="15" sqref="F4" start="0" length="0">
    <dxf>
      <font>
        <sz val="9"/>
        <color auto="1"/>
        <name val="Arial"/>
        <scheme val="none"/>
      </font>
      <numFmt numFmtId="35" formatCode="_(* #,##0.00_);_(* \(#,##0.00\);_(* &quot;-&quot;??_);_(@_)"/>
      <fill>
        <patternFill patternType="solid">
          <bgColor indexed="41"/>
        </patternFill>
      </fill>
    </dxf>
  </rfmt>
  <rcc rId="43940" sId="15" odxf="1" dxf="1" numFmtId="19">
    <nc r="A5">
      <v>42826</v>
    </nc>
    <odxf>
      <font>
        <name val="Arial"/>
        <scheme val="none"/>
      </font>
      <numFmt numFmtId="0" formatCode="General"/>
      <border outline="0">
        <left/>
        <right/>
        <top/>
        <bottom/>
      </border>
    </odxf>
    <ndxf>
      <font>
        <sz val="9"/>
        <name val="Arial"/>
        <scheme val="none"/>
      </font>
      <numFmt numFmtId="19" formatCode="m/d/yyyy"/>
      <border outline="0">
        <left style="thin">
          <color indexed="64"/>
        </left>
        <right style="thin">
          <color indexed="64"/>
        </right>
        <top style="thin">
          <color indexed="64"/>
        </top>
        <bottom style="thin">
          <color indexed="64"/>
        </bottom>
      </border>
    </ndxf>
  </rcc>
  <rfmt sheetId="15" sqref="B5" start="0" length="0">
    <dxf>
      <font>
        <b/>
        <sz val="9"/>
        <color auto="1"/>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cc rId="43941" sId="15" odxf="1" dxf="1">
    <nc r="C5" t="inlineStr">
      <is>
        <t>Balance inicial al 01 de abril  2017</t>
      </is>
    </nc>
    <odxf>
      <font>
        <b val="0"/>
        <name val="Arial"/>
        <scheme val="none"/>
      </font>
      <alignment vertical="bottom" wrapText="0" readingOrder="0"/>
      <border outline="0">
        <left/>
        <right/>
        <top/>
        <bottom/>
      </border>
    </odxf>
    <ndxf>
      <font>
        <b/>
        <sz val="9"/>
        <color auto="1"/>
        <name val="Arial"/>
        <scheme val="none"/>
      </font>
      <alignment vertical="top" wrapText="1" readingOrder="0"/>
      <border outline="0">
        <left style="thin">
          <color indexed="64"/>
        </left>
        <right style="thin">
          <color indexed="64"/>
        </right>
        <top style="thin">
          <color indexed="64"/>
        </top>
        <bottom style="thin">
          <color indexed="64"/>
        </bottom>
      </border>
    </ndxf>
  </rcc>
  <rfmt sheetId="15" sqref="D5" start="0" length="0">
    <dxf>
      <font>
        <sz val="9"/>
        <color indexed="64"/>
        <name val="Arial"/>
        <scheme val="none"/>
      </font>
      <fill>
        <patternFill patternType="solid">
          <bgColor theme="0"/>
        </patternFill>
      </fill>
      <border outline="0">
        <left style="thin">
          <color indexed="64"/>
        </left>
        <right style="thin">
          <color indexed="64"/>
        </right>
        <top style="thin">
          <color indexed="64"/>
        </top>
      </border>
    </dxf>
  </rfmt>
  <rfmt sheetId="15" s="1" sqref="E5" start="0" length="0">
    <dxf>
      <font>
        <b/>
        <sz val="9"/>
        <color auto="1"/>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dxf>
  </rfmt>
  <rcc rId="43942" sId="15" odxf="1" s="1" dxf="1" numFmtId="34">
    <nc r="F5">
      <v>990463.05</v>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top style="thin">
          <color indexed="64"/>
        </top>
        <bottom style="thin">
          <color indexed="64"/>
        </bottom>
      </border>
    </ndxf>
  </rcc>
  <rcc rId="43943" sId="15" odxf="1" dxf="1" numFmtId="19">
    <nc r="A6">
      <v>42828</v>
    </nc>
    <odxf>
      <font>
        <name val="Arial"/>
        <scheme val="none"/>
      </font>
      <numFmt numFmtId="0" formatCode="General"/>
      <fill>
        <patternFill patternType="none">
          <bgColor indexed="65"/>
        </patternFill>
      </fill>
      <border outline="0">
        <left/>
        <right/>
        <top/>
        <bottom/>
      </border>
    </odxf>
    <ndxf>
      <font>
        <sz val="9"/>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43944" sId="15" odxf="1" dxf="1">
    <nc r="B6">
      <v>14663</v>
    </nc>
    <odxf>
      <font>
        <b val="0"/>
        <name val="Arial"/>
        <scheme val="none"/>
      </font>
      <fill>
        <patternFill patternType="none">
          <bgColor indexed="65"/>
        </patternFill>
      </fill>
      <alignment horizontal="general" vertical="bottom" readingOrder="0"/>
      <border outline="0">
        <left/>
        <right/>
        <top/>
        <bottom/>
      </border>
    </odxf>
    <ndxf>
      <font>
        <b/>
        <sz val="9"/>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945" sId="15" odxf="1" dxf="1">
    <nc r="C6" t="inlineStr">
      <is>
        <r>
          <rPr>
            <b/>
            <sz val="9"/>
            <color indexed="64"/>
            <rFont val="Arial"/>
            <family val="2"/>
          </rPr>
          <t>ERIDANIA DEL VILLAR DE LOS SANTOS.</t>
        </r>
        <r>
          <rPr>
            <sz val="9"/>
            <color indexed="64"/>
            <rFont val="Arial"/>
            <family val="2"/>
          </rPr>
          <t xml:space="preserve"> </t>
        </r>
        <r>
          <rPr>
            <b/>
            <sz val="9"/>
            <color indexed="64"/>
            <rFont val="Arial"/>
            <family val="2"/>
          </rPr>
          <t>Cédula de Identidad Electoral No.052-0013813-8,</t>
        </r>
        <r>
          <rPr>
            <sz val="9"/>
            <color indexed="64"/>
            <rFont val="Arial"/>
            <family val="2"/>
          </rPr>
          <t xml:space="preserve"> Compensación por gastos de alimentación a personal administrativo de la institución, correspondiente abril/17, s/documentación anexa. </t>
        </r>
      </is>
    </nc>
    <odxf>
      <font>
        <name val="Arial"/>
        <scheme val="none"/>
      </font>
      <alignment horizontal="general" vertical="bottom" readingOrder="0"/>
      <border outline="0">
        <left/>
        <right/>
        <top/>
        <bottom/>
      </border>
    </odxf>
    <ndxf>
      <font>
        <sz val="9"/>
        <name val="Arial"/>
        <scheme val="none"/>
      </font>
      <alignment horizontal="justify" vertical="top" readingOrder="0"/>
      <border outline="0">
        <left style="thin">
          <color indexed="64"/>
        </left>
        <right style="thin">
          <color indexed="64"/>
        </right>
        <top style="thin">
          <color indexed="64"/>
        </top>
        <bottom style="thin">
          <color indexed="64"/>
        </bottom>
      </border>
    </ndxf>
  </rcc>
  <rfmt sheetId="15" sqref="D6" start="0" length="0">
    <dxf>
      <font>
        <b/>
        <sz val="9"/>
        <color indexed="64"/>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43946" sId="15" odxf="1" s="1" dxf="1" numFmtId="34">
    <nc r="E6">
      <v>5000</v>
    </nc>
    <odxf>
      <numFmt numFmtId="0" formatCode="General"/>
    </odxf>
    <ndxf>
      <font>
        <b/>
        <sz val="9"/>
        <color theme="1"/>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3947" sId="15" odxf="1" s="1" dxf="1">
    <nc r="F6">
      <f>F5+D6-E6</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948" sId="15" odxf="1" dxf="1" numFmtId="19">
    <nc r="A7">
      <v>42829</v>
    </nc>
    <odxf>
      <font>
        <b/>
        <name val="Arial"/>
        <scheme val="none"/>
      </font>
      <numFmt numFmtId="0" formatCode="General"/>
      <fill>
        <patternFill patternType="none">
          <bgColor indexed="65"/>
        </patternFill>
      </fill>
      <alignment horizontal="right" vertical="top" readingOrder="0"/>
      <border outline="0">
        <left/>
        <right/>
        <top/>
        <bottom/>
      </border>
    </odxf>
    <ndxf>
      <font>
        <b val="0"/>
        <sz val="9"/>
        <name val="Arial"/>
        <scheme val="none"/>
      </font>
      <numFmt numFmtId="19" formatCode="m/d/yyyy"/>
      <fill>
        <patternFill patternType="solid">
          <bgColor theme="0"/>
        </patternFill>
      </fill>
      <alignment horizontal="general" vertical="bottom" readingOrder="0"/>
      <border outline="0">
        <left style="thin">
          <color indexed="64"/>
        </left>
        <right style="thin">
          <color indexed="64"/>
        </right>
        <top style="thin">
          <color indexed="64"/>
        </top>
        <bottom style="thin">
          <color indexed="64"/>
        </bottom>
      </border>
    </ndxf>
  </rcc>
  <rcc rId="43949" sId="15" odxf="1" dxf="1">
    <nc r="B7" t="inlineStr">
      <is>
        <t>TRANSF. 0014</t>
      </is>
    </nc>
    <odxf>
      <font>
        <b val="0"/>
        <name val="Arial"/>
        <scheme val="none"/>
      </font>
      <fill>
        <patternFill patternType="none">
          <bgColor indexed="65"/>
        </patternFill>
      </fill>
      <alignment horizontal="general" vertical="bottom" readingOrder="0"/>
      <border outline="0">
        <left/>
        <right/>
        <top/>
        <bottom/>
      </border>
    </odxf>
    <ndxf>
      <font>
        <b/>
        <sz val="9"/>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950" sId="15" odxf="1" dxf="1">
    <nc r="C7" t="inlineStr">
      <is>
        <r>
          <t xml:space="preserve">RD$59,200.00 (U$1,250.00 a una tasa de RD 47.36) a nombre de </t>
        </r>
        <r>
          <rPr>
            <b/>
            <sz val="9"/>
            <color rgb="FFFF0000"/>
            <rFont val="Arial"/>
            <family val="2"/>
          </rPr>
          <t xml:space="preserve">FELIPE ELMY ERNESTO PEGUERO PÉREZ, </t>
        </r>
        <r>
          <rPr>
            <sz val="9"/>
            <color indexed="64"/>
            <rFont val="Arial"/>
            <family val="2"/>
          </rPr>
          <t xml:space="preserve">como 33vo. desembolso para cubrir manutencion en la realización de estudios de </t>
        </r>
        <r>
          <rPr>
            <b/>
            <sz val="9"/>
            <color indexed="64"/>
            <rFont val="Arial"/>
            <family val="2"/>
          </rPr>
          <t>Doctorado en Economía Agrícola</t>
        </r>
        <r>
          <rPr>
            <sz val="9"/>
            <color indexed="64"/>
            <rFont val="Arial"/>
            <family val="2"/>
          </rPr>
          <t>, en la Universidad de Luisiana, Estados Unidos, según contrato 045-14 y cronograma anexo.</t>
        </r>
      </is>
    </nc>
    <odxf>
      <font>
        <name val="Arial"/>
        <scheme val="none"/>
      </font>
      <alignment horizontal="general" vertical="bottom" readingOrder="0"/>
      <border outline="0">
        <left/>
        <right/>
        <top/>
        <bottom/>
      </border>
    </odxf>
    <ndxf>
      <font>
        <sz val="9"/>
        <name val="Arial"/>
        <scheme val="none"/>
      </font>
      <alignment horizontal="justify" vertical="top" readingOrder="0"/>
      <border outline="0">
        <left style="thin">
          <color indexed="64"/>
        </left>
        <right style="thin">
          <color indexed="64"/>
        </right>
        <top style="thin">
          <color indexed="64"/>
        </top>
        <bottom style="thin">
          <color indexed="64"/>
        </bottom>
      </border>
    </ndxf>
  </rcc>
  <rfmt sheetId="15" sqref="D7" start="0" length="0">
    <dxf>
      <font>
        <sz val="9"/>
        <color indexed="64"/>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43951" sId="15" odxf="1" s="1" dxf="1" numFmtId="34">
    <nc r="E7">
      <v>59200</v>
    </nc>
    <odxf>
      <numFmt numFmtId="0" formatCode="General"/>
    </odxf>
    <ndxf>
      <font>
        <b/>
        <sz val="9"/>
        <color indexed="64"/>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3952" sId="15" odxf="1" s="1" dxf="1">
    <nc r="F7">
      <f>F6+D7-E7</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953" sId="15" odxf="1" dxf="1" numFmtId="19">
    <nc r="A8">
      <v>42829</v>
    </nc>
    <odxf>
      <font>
        <name val="Arial"/>
        <scheme val="none"/>
      </font>
      <numFmt numFmtId="0" formatCode="General"/>
      <fill>
        <patternFill patternType="none">
          <bgColor indexed="65"/>
        </patternFill>
      </fill>
      <border outline="0">
        <left/>
        <right/>
        <top/>
        <bottom/>
      </border>
    </odxf>
    <ndxf>
      <font>
        <sz val="9"/>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43954" sId="15" odxf="1" dxf="1">
    <nc r="B8" t="inlineStr">
      <is>
        <t>TRANSF. 0015</t>
      </is>
    </nc>
    <odxf>
      <font>
        <b val="0"/>
        <name val="Arial"/>
        <scheme val="none"/>
      </font>
      <fill>
        <patternFill patternType="none">
          <bgColor indexed="65"/>
        </patternFill>
      </fill>
      <alignment horizontal="general" vertical="bottom" readingOrder="0"/>
      <border outline="0">
        <left/>
        <right/>
        <top/>
        <bottom/>
      </border>
    </odxf>
    <ndxf>
      <font>
        <b/>
        <sz val="9"/>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955" sId="15" odxf="1" dxf="1">
    <nc r="C8" t="inlineStr">
      <is>
        <r>
          <t xml:space="preserve">RD$52,096.00  (US$1,100.00 a una tasa de RD$47.36) a nombre de </t>
        </r>
        <r>
          <rPr>
            <b/>
            <sz val="9"/>
            <color rgb="FFFF0000"/>
            <rFont val="Arial"/>
            <family val="2"/>
          </rPr>
          <t>JOSE MIGUEL GARCIA PEÑA,</t>
        </r>
        <r>
          <rPr>
            <sz val="9"/>
            <color indexed="64"/>
            <rFont val="Arial"/>
            <family val="2"/>
          </rPr>
          <t xml:space="preserve"> 34vo. desembolso para cubrir manutención, como aporte de CONIAF en estadía estudios de Doctorado en “Biología” en la Universidad de Puerto Rico, Río Piedra, según contrato 035-2014, cronograma y documentación anexo. </t>
        </r>
      </is>
    </nc>
    <odxf>
      <font>
        <name val="Arial"/>
        <scheme val="none"/>
      </font>
      <alignment vertical="bottom" wrapText="0" readingOrder="0"/>
      <border outline="0">
        <left/>
        <right/>
        <top/>
        <bottom/>
      </border>
    </odxf>
    <ndxf>
      <font>
        <sz val="9"/>
        <name val="Arial"/>
        <scheme val="none"/>
      </font>
      <alignment vertical="top" wrapText="1" readingOrder="0"/>
      <border outline="0">
        <left style="thin">
          <color indexed="64"/>
        </left>
        <right style="thin">
          <color indexed="64"/>
        </right>
        <top style="thin">
          <color indexed="64"/>
        </top>
        <bottom style="thin">
          <color indexed="64"/>
        </bottom>
      </border>
    </ndxf>
  </rcc>
  <rfmt sheetId="15" sqref="D8" start="0" length="0">
    <dxf>
      <font>
        <sz val="9"/>
        <color indexed="64"/>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43956" sId="15" odxf="1" s="1" dxf="1" numFmtId="34">
    <nc r="E8">
      <v>52096</v>
    </nc>
    <odxf>
      <numFmt numFmtId="0" formatCode="General"/>
    </odxf>
    <ndxf>
      <font>
        <b/>
        <sz val="9"/>
        <color indexed="64"/>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3957" sId="15" odxf="1" s="1" dxf="1">
    <nc r="F8">
      <f>F7+D8-E8</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958" sId="15" odxf="1" dxf="1" numFmtId="19">
    <nc r="A9">
      <v>42829</v>
    </nc>
    <odxf>
      <font>
        <name val="Arial"/>
        <scheme val="none"/>
      </font>
      <numFmt numFmtId="0" formatCode="General"/>
      <fill>
        <patternFill patternType="none">
          <bgColor indexed="65"/>
        </patternFill>
      </fill>
      <border outline="0">
        <left/>
        <right/>
        <top/>
        <bottom/>
      </border>
    </odxf>
    <ndxf>
      <font>
        <sz val="9"/>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43959" sId="15" odxf="1" dxf="1">
    <nc r="B9" t="inlineStr">
      <is>
        <t>TRANSF. 0016</t>
      </is>
    </nc>
    <odxf>
      <font>
        <b val="0"/>
        <name val="Arial"/>
        <scheme val="none"/>
      </font>
      <fill>
        <patternFill patternType="none">
          <bgColor indexed="65"/>
        </patternFill>
      </fill>
      <alignment horizontal="general" vertical="bottom" readingOrder="0"/>
      <border outline="0">
        <left/>
        <right/>
        <top/>
        <bottom/>
      </border>
    </odxf>
    <ndxf>
      <font>
        <b/>
        <sz val="9"/>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960" sId="15" odxf="1" dxf="1">
    <nc r="C9" t="inlineStr">
      <is>
        <r>
          <t xml:space="preserve">RD$61,568.00 (U$1,300.00 a una tasa de RD$47.36) a  favor de </t>
        </r>
        <r>
          <rPr>
            <b/>
            <sz val="9"/>
            <color rgb="FFFF0000"/>
            <rFont val="Arial"/>
            <family val="2"/>
          </rPr>
          <t>PAULA VIRGINIA PEREZ PEREZ</t>
        </r>
        <r>
          <rPr>
            <sz val="9"/>
            <color rgb="FFFF0000"/>
            <rFont val="Arial"/>
            <family val="2"/>
          </rPr>
          <t>.</t>
        </r>
        <r>
          <rPr>
            <sz val="9"/>
            <color indexed="64"/>
            <rFont val="Arial"/>
            <family val="2"/>
          </rPr>
          <t xml:space="preserve"> 35vo. desembolso como aporte del CONIAF para cubrir manutencion en estudios en el Programa de Doctorado en Empaque, Universidad de Michigan State, EE.UU, s/contrato 029-2014, cronograma y documentación anexa. </t>
        </r>
      </is>
    </nc>
    <odxf>
      <font>
        <name val="Arial"/>
        <scheme val="none"/>
      </font>
      <alignment horizontal="general" vertical="bottom" readingOrder="0"/>
      <border outline="0">
        <left/>
        <right/>
        <top/>
        <bottom/>
      </border>
    </odxf>
    <ndxf>
      <font>
        <sz val="9"/>
        <name val="Arial"/>
        <scheme val="none"/>
      </font>
      <alignment horizontal="justify" vertical="top" readingOrder="0"/>
      <border outline="0">
        <left style="thin">
          <color indexed="64"/>
        </left>
        <right style="thin">
          <color indexed="64"/>
        </right>
        <top style="thin">
          <color indexed="64"/>
        </top>
        <bottom style="thin">
          <color indexed="64"/>
        </bottom>
      </border>
    </ndxf>
  </rcc>
  <rfmt sheetId="15" sqref="D9" start="0" length="0">
    <dxf>
      <font>
        <sz val="9"/>
        <color indexed="64"/>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43961" sId="15" odxf="1" s="1" dxf="1" numFmtId="34">
    <nc r="E9">
      <v>61568</v>
    </nc>
    <odxf>
      <numFmt numFmtId="0" formatCode="General"/>
    </odxf>
    <ndxf>
      <font>
        <b/>
        <sz val="9"/>
        <color indexed="64"/>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3962" sId="15" odxf="1" s="1" dxf="1">
    <nc r="F9">
      <f>F8+D9-E9</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963" sId="15" odxf="1" dxf="1" numFmtId="19">
    <nc r="A10">
      <v>42829</v>
    </nc>
    <odxf>
      <font>
        <name val="Arial"/>
        <scheme val="none"/>
      </font>
      <numFmt numFmtId="0" formatCode="General"/>
      <fill>
        <patternFill patternType="none">
          <bgColor indexed="65"/>
        </patternFill>
      </fill>
      <border outline="0">
        <left/>
        <right/>
        <top/>
        <bottom/>
      </border>
    </odxf>
    <ndxf>
      <font>
        <sz val="9"/>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43964" sId="15" odxf="1" dxf="1">
    <nc r="B10" t="inlineStr">
      <is>
        <t>TRANSF. 0017</t>
      </is>
    </nc>
    <odxf>
      <font>
        <b val="0"/>
        <name val="Arial"/>
        <scheme val="none"/>
      </font>
      <fill>
        <patternFill patternType="none">
          <bgColor indexed="65"/>
        </patternFill>
      </fill>
      <alignment horizontal="general" vertical="bottom" readingOrder="0"/>
      <border outline="0">
        <left/>
        <right/>
        <top/>
        <bottom/>
      </border>
    </odxf>
    <ndxf>
      <font>
        <b/>
        <sz val="9"/>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3965" sId="15" odxf="1" dxf="1">
    <nc r="C10" t="inlineStr">
      <is>
        <r>
          <t xml:space="preserve">RD$18,944.00 (US$400.00 a una tasa de RD$47.36) a nombre de </t>
        </r>
        <r>
          <rPr>
            <b/>
            <sz val="9"/>
            <color rgb="FFFF0000"/>
            <rFont val="Arial"/>
            <family val="2"/>
          </rPr>
          <t>JENNY ROSA ELVIRA RODRIGUEZ JIMENEZ</t>
        </r>
        <r>
          <rPr>
            <sz val="9"/>
            <color rgb="FFFF0000"/>
            <rFont val="Arial"/>
            <family val="2"/>
          </rPr>
          <t>.</t>
        </r>
        <r>
          <rPr>
            <sz val="9"/>
            <color indexed="64"/>
            <rFont val="Arial"/>
            <family val="2"/>
          </rPr>
          <t xml:space="preserve"> 34vo. desembolso para cubrir manutención como aporte de CONIAF por estadia en estudios de Doctorado en “Ciencias con Acentuación en Alimentos” en la Universidad Autónoma de Nuevo León, México, según contrato 031-2014, cronograma y documentación anexo.</t>
        </r>
      </is>
    </nc>
    <odxf>
      <font>
        <name val="Arial"/>
        <scheme val="none"/>
      </font>
      <alignment vertical="bottom" wrapText="0" readingOrder="0"/>
      <border outline="0">
        <left/>
        <right/>
        <top/>
        <bottom/>
      </border>
    </odxf>
    <ndxf>
      <font>
        <sz val="9"/>
        <name val="Arial"/>
        <scheme val="none"/>
      </font>
      <alignment vertical="top" wrapText="1" readingOrder="0"/>
      <border outline="0">
        <left style="thin">
          <color indexed="64"/>
        </left>
        <right style="thin">
          <color indexed="64"/>
        </right>
        <top style="thin">
          <color indexed="64"/>
        </top>
        <bottom style="thin">
          <color indexed="64"/>
        </bottom>
      </border>
    </ndxf>
  </rcc>
  <rfmt sheetId="15" sqref="D10" start="0" length="0">
    <dxf>
      <font>
        <sz val="9"/>
        <color indexed="64"/>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43966" sId="15" odxf="1" s="1" dxf="1" numFmtId="34">
    <nc r="E10">
      <v>18944</v>
    </nc>
    <odxf>
      <numFmt numFmtId="0" formatCode="General"/>
    </odxf>
    <ndxf>
      <font>
        <b/>
        <sz val="9"/>
        <color indexed="64"/>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3967" sId="15" odxf="1" s="1" dxf="1">
    <nc r="F10">
      <f>F9+D10-E10</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968" sId="15" odxf="1" dxf="1" numFmtId="19">
    <nc r="A11">
      <v>42830</v>
    </nc>
    <odxf>
      <font>
        <b/>
        <name val="Arial"/>
        <scheme val="none"/>
      </font>
      <numFmt numFmtId="0" formatCode="General"/>
      <fill>
        <patternFill patternType="none">
          <bgColor indexed="65"/>
        </patternFill>
      </fill>
      <border outline="0">
        <left/>
        <right/>
        <top/>
        <bottom/>
      </border>
    </odxf>
    <ndxf>
      <font>
        <b val="0"/>
        <sz val="9"/>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43969" sId="15" odxf="1" dxf="1">
    <nc r="B11">
      <v>14664</v>
    </nc>
    <odxf>
      <font>
        <name val="Arial"/>
        <scheme val="none"/>
      </font>
      <fill>
        <patternFill patternType="none">
          <bgColor indexed="65"/>
        </patternFill>
      </fill>
      <alignment horizontal="center" readingOrder="0"/>
      <border outline="0">
        <left/>
        <right/>
        <top/>
        <bottom/>
      </border>
    </odxf>
    <ndxf>
      <font>
        <sz val="9"/>
        <name val="Arial"/>
        <scheme val="none"/>
      </font>
      <fill>
        <patternFill patternType="solid">
          <bgColor theme="0"/>
        </patternFill>
      </fill>
      <alignment horizontal="right" readingOrder="0"/>
      <border outline="0">
        <left style="thin">
          <color indexed="64"/>
        </left>
        <right style="thin">
          <color indexed="64"/>
        </right>
        <top style="thin">
          <color indexed="64"/>
        </top>
        <bottom style="thin">
          <color indexed="64"/>
        </bottom>
      </border>
    </ndxf>
  </rcc>
  <rcc rId="43970" sId="15" odxf="1" dxf="1">
    <nc r="C11" t="inlineStr">
      <is>
        <r>
          <rPr>
            <b/>
            <sz val="9"/>
            <color indexed="64"/>
            <rFont val="Arial"/>
            <family val="2"/>
          </rPr>
          <t>COLECTOR DE IMPUESTOS INTERNOS</t>
        </r>
        <r>
          <rPr>
            <sz val="9"/>
            <color indexed="64"/>
            <rFont val="Arial"/>
            <family val="2"/>
          </rPr>
          <t>. Pago retenciones por servicios profesionales,otros servicios a proveedores del estado y otras retenciones, correspondiente al mes de marzo/17.</t>
        </r>
      </is>
    </nc>
    <odxf>
      <font>
        <name val="Arial"/>
        <scheme val="none"/>
      </font>
      <alignment vertical="bottom" wrapText="0" readingOrder="0"/>
      <border outline="0">
        <left/>
        <right/>
        <top/>
        <bottom/>
      </border>
    </odxf>
    <ndxf>
      <font>
        <sz val="9"/>
        <name val="Arial"/>
        <scheme val="none"/>
      </font>
      <alignment vertical="top" wrapText="1" readingOrder="0"/>
      <border outline="0">
        <left style="thin">
          <color indexed="64"/>
        </left>
        <right style="thin">
          <color indexed="64"/>
        </right>
        <top style="thin">
          <color indexed="64"/>
        </top>
        <bottom style="thin">
          <color indexed="64"/>
        </bottom>
      </border>
    </ndxf>
  </rcc>
  <rfmt sheetId="15" sqref="D11" start="0" length="0">
    <dxf>
      <font>
        <sz val="9"/>
        <color indexed="64"/>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43971" sId="15" odxf="1" s="1" dxf="1" numFmtId="34">
    <nc r="E11">
      <v>18023.52</v>
    </nc>
    <odxf>
      <numFmt numFmtId="0" formatCode="General"/>
    </odxf>
    <ndxf>
      <font>
        <sz val="9"/>
        <color indexed="64"/>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3972" sId="15" odxf="1" s="1" dxf="1">
    <nc r="F11">
      <f>F10+D11-E11</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973" sId="15" odxf="1" dxf="1" numFmtId="19">
    <nc r="A12">
      <v>42830</v>
    </nc>
    <odxf>
      <font>
        <b/>
        <name val="Arial"/>
        <scheme val="none"/>
      </font>
      <numFmt numFmtId="0" formatCode="General"/>
      <alignment horizontal="center" vertical="top" readingOrder="0"/>
      <border outline="0">
        <left/>
        <right/>
        <top/>
        <bottom/>
      </border>
    </odxf>
    <ndxf>
      <font>
        <b val="0"/>
        <sz val="9"/>
        <name val="Arial"/>
        <scheme val="none"/>
      </font>
      <numFmt numFmtId="19" formatCode="m/d/yyyy"/>
      <alignment horizontal="general" vertical="bottom" readingOrder="0"/>
      <border outline="0">
        <left style="thin">
          <color indexed="64"/>
        </left>
        <right style="thin">
          <color indexed="64"/>
        </right>
        <top style="thin">
          <color indexed="64"/>
        </top>
        <bottom style="thin">
          <color indexed="64"/>
        </bottom>
      </border>
    </ndxf>
  </rcc>
  <rcc rId="43974" sId="15" odxf="1" dxf="1">
    <nc r="B12">
      <v>14665</v>
    </nc>
    <odxf>
      <font>
        <b val="0"/>
        <sz val="12"/>
        <color indexed="64"/>
        <name val="Verdana"/>
        <scheme val="none"/>
      </font>
      <alignment horizontal="general" vertical="bottom" readingOrder="0"/>
      <border outline="0">
        <left/>
        <right/>
        <top/>
        <bottom/>
      </border>
    </odxf>
    <ndxf>
      <font>
        <b/>
        <sz val="9"/>
        <color indexed="64"/>
        <name val="Arial"/>
        <scheme val="none"/>
      </font>
      <alignment horizontal="right" vertical="top" readingOrder="0"/>
      <border outline="0">
        <left style="thin">
          <color indexed="64"/>
        </left>
        <right style="thin">
          <color indexed="64"/>
        </right>
        <top style="thin">
          <color indexed="64"/>
        </top>
        <bottom style="thin">
          <color indexed="64"/>
        </bottom>
      </border>
    </ndxf>
  </rcc>
  <rcc rId="43975" sId="15" odxf="1" dxf="1">
    <nc r="C12" t="inlineStr">
      <is>
        <r>
          <t>COLECTOR DE IMPUESTOS INTERNOS</t>
        </r>
        <r>
          <rPr>
            <sz val="9"/>
            <color indexed="64"/>
            <rFont val="Arial"/>
            <family val="2"/>
          </rPr>
          <t>. Pago retencion de ITBIS, correspondiente al mes de marzo/16.</t>
        </r>
      </is>
    </nc>
    <odxf>
      <font>
        <b val="0"/>
        <name val="Arial"/>
        <scheme val="none"/>
      </font>
      <alignment vertical="bottom" wrapText="0" readingOrder="0"/>
      <border outline="0">
        <left/>
        <right/>
        <top/>
        <bottom/>
      </border>
    </odxf>
    <ndxf>
      <font>
        <b/>
        <sz val="9"/>
        <name val="Arial"/>
        <scheme val="none"/>
      </font>
      <alignment vertical="top" wrapText="1" readingOrder="0"/>
      <border outline="0">
        <left style="thin">
          <color indexed="64"/>
        </left>
        <right style="thin">
          <color indexed="64"/>
        </right>
        <top style="thin">
          <color indexed="64"/>
        </top>
        <bottom style="thin">
          <color indexed="64"/>
        </bottom>
      </border>
    </ndxf>
  </rcc>
  <rfmt sheetId="15" sqref="D12" start="0" length="0">
    <dxf>
      <font>
        <sz val="9"/>
        <color indexed="64"/>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43976" sId="15" odxf="1" s="1" dxf="1" numFmtId="34">
    <nc r="E12">
      <v>27580.5</v>
    </nc>
    <odxf>
      <numFmt numFmtId="0" formatCode="General"/>
    </odxf>
    <ndxf>
      <font>
        <sz val="9"/>
        <color indexed="64"/>
        <name val="Arial"/>
        <scheme val="none"/>
      </font>
      <numFmt numFmtId="166" formatCode="_-* #,##0.00\ _p_t_a_-;\-* #,##0.00\ _p_t_a_-;_-* &quot;-&quot;??\ _p_t_a_-;_-@_-"/>
      <fill>
        <patternFill patternType="solid">
          <bgColor theme="0"/>
        </patternFill>
      </fill>
      <alignment horizontal="center" wrapText="1" readingOrder="0"/>
      <border outline="0">
        <left style="thin">
          <color indexed="64"/>
        </left>
        <right style="thin">
          <color indexed="64"/>
        </right>
        <top style="thin">
          <color indexed="64"/>
        </top>
        <bottom style="thin">
          <color indexed="64"/>
        </bottom>
      </border>
    </ndxf>
  </rcc>
  <rcc rId="43977" sId="15" odxf="1" s="1" dxf="1">
    <nc r="F12">
      <f>F11+D12-E12</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978" sId="15" odxf="1" dxf="1" numFmtId="19">
    <nc r="A13">
      <v>42831</v>
    </nc>
    <odxf>
      <font>
        <name val="Arial"/>
        <scheme val="none"/>
      </font>
      <numFmt numFmtId="4" formatCode="#,##0.00"/>
      <border outline="0">
        <left/>
        <right/>
        <top/>
        <bottom/>
      </border>
    </odxf>
    <ndxf>
      <font>
        <sz val="9"/>
        <name val="Arial"/>
        <scheme val="none"/>
      </font>
      <numFmt numFmtId="19" formatCode="m/d/yyyy"/>
      <border outline="0">
        <left style="thin">
          <color indexed="64"/>
        </left>
        <right style="thin">
          <color indexed="64"/>
        </right>
        <top style="thin">
          <color indexed="64"/>
        </top>
        <bottom style="thin">
          <color indexed="64"/>
        </bottom>
      </border>
    </ndxf>
  </rcc>
  <rcc rId="43979" sId="15" odxf="1" dxf="1">
    <nc r="B13">
      <v>14666</v>
    </nc>
    <odxf>
      <font>
        <b val="0"/>
        <name val="Arial"/>
        <scheme val="none"/>
      </font>
      <alignment horizontal="general" vertical="bottom" readingOrder="0"/>
      <border outline="0">
        <left/>
        <right/>
        <top/>
        <bottom/>
      </border>
    </odxf>
    <ndxf>
      <font>
        <b/>
        <sz val="9"/>
        <name val="Arial"/>
        <scheme val="none"/>
      </font>
      <alignment horizontal="right" vertical="top" readingOrder="0"/>
      <border outline="0">
        <left style="thin">
          <color indexed="64"/>
        </left>
        <right style="thin">
          <color indexed="64"/>
        </right>
        <top style="thin">
          <color indexed="64"/>
        </top>
        <bottom style="thin">
          <color indexed="64"/>
        </bottom>
      </border>
    </ndxf>
  </rcc>
  <rcc rId="43980" sId="15" odxf="1" dxf="1">
    <nc r="C13" t="inlineStr">
      <is>
        <r>
          <rPr>
            <b/>
            <sz val="9"/>
            <color indexed="64"/>
            <rFont val="Arial"/>
            <family val="2"/>
          </rPr>
          <t>EYMI YUDESKY DE JESUS ABREU,</t>
        </r>
        <r>
          <rPr>
            <sz val="9"/>
            <color indexed="64"/>
            <rFont val="Arial"/>
            <family val="2"/>
          </rPr>
          <t xml:space="preserve"> P</t>
        </r>
        <r>
          <rPr>
            <b/>
            <sz val="9"/>
            <color indexed="64"/>
            <rFont val="Arial"/>
            <family val="2"/>
          </rPr>
          <t>/</t>
        </r>
        <r>
          <rPr>
            <sz val="9"/>
            <color indexed="64"/>
            <rFont val="Arial"/>
            <family val="2"/>
          </rPr>
          <t>como apoyo logístico</t>
        </r>
        <r>
          <rPr>
            <b/>
            <sz val="9"/>
            <color indexed="64"/>
            <rFont val="Arial"/>
            <family val="2"/>
          </rPr>
          <t xml:space="preserve"> </t>
        </r>
        <r>
          <rPr>
            <sz val="9"/>
            <color indexed="64"/>
            <rFont val="Arial"/>
            <family val="2"/>
          </rPr>
          <t>para cubrir el  los gastos de desayuno y  almuerzo en la segunda semana del curso</t>
        </r>
        <r>
          <rPr>
            <b/>
            <sz val="9"/>
            <color indexed="64"/>
            <rFont val="Arial"/>
            <family val="2"/>
          </rPr>
          <t xml:space="preserve"> “Agricultura Orgánica”</t>
        </r>
        <r>
          <rPr>
            <sz val="9"/>
            <color indexed="64"/>
            <rFont val="Arial"/>
            <family val="2"/>
          </rPr>
          <t>, el cual será realizado en Los Rios, Provincia de Bahouco, desde el 07 y 08 de abril/17, a realizarse en el Club Las Viñas, s/solicitud,presupuestos y documentación anexas. Cheque sujeto a liquidación.</t>
        </r>
      </is>
    </nc>
    <odxf>
      <font>
        <name val="Arial"/>
        <scheme val="none"/>
      </font>
      <alignment horizontal="general" vertical="bottom" readingOrder="0"/>
    </odxf>
    <ndxf>
      <font>
        <sz val="9"/>
        <name val="Arial"/>
        <scheme val="none"/>
      </font>
      <alignment horizontal="justify" vertical="top" readingOrder="0"/>
    </ndxf>
  </rcc>
  <rfmt sheetId="15" sqref="D13" start="0" length="0">
    <dxf>
      <font>
        <sz val="9"/>
        <color indexed="64"/>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43981" sId="15" odxf="1" s="1" dxf="1" numFmtId="34">
    <nc r="E13">
      <v>28500</v>
    </nc>
    <odxf>
      <numFmt numFmtId="0" formatCode="General"/>
    </odxf>
    <ndxf>
      <font>
        <sz val="9"/>
        <color indexed="64"/>
        <name val="Arial"/>
        <scheme val="none"/>
      </font>
      <numFmt numFmtId="166" formatCode="_-* #,##0.00\ _p_t_a_-;\-* #,##0.00\ _p_t_a_-;_-* &quot;-&quot;??\ _p_t_a_-;_-@_-"/>
      <fill>
        <patternFill patternType="solid">
          <bgColor theme="0"/>
        </patternFill>
      </fill>
      <alignment horizontal="center" wrapText="1" readingOrder="0"/>
      <border outline="0">
        <left style="thin">
          <color indexed="64"/>
        </left>
        <right style="thin">
          <color indexed="64"/>
        </right>
        <top style="thin">
          <color indexed="64"/>
        </top>
        <bottom style="thin">
          <color indexed="64"/>
        </bottom>
      </border>
    </ndxf>
  </rcc>
  <rcc rId="43982" sId="15" odxf="1" s="1" dxf="1">
    <nc r="F13">
      <f>F12+D13-E13</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983" sId="15" odxf="1" dxf="1" numFmtId="19">
    <nc r="A14">
      <v>42835</v>
    </nc>
    <odxf>
      <font>
        <name val="Arial"/>
        <scheme val="none"/>
      </font>
      <numFmt numFmtId="4" formatCode="#,##0.00"/>
      <border outline="0">
        <left/>
        <right/>
        <top/>
        <bottom/>
      </border>
    </odxf>
    <ndxf>
      <font>
        <sz val="9"/>
        <name val="Arial"/>
        <scheme val="none"/>
      </font>
      <numFmt numFmtId="19" formatCode="m/d/yyyy"/>
      <border outline="0">
        <left style="thin">
          <color indexed="64"/>
        </left>
        <right style="thin">
          <color indexed="64"/>
        </right>
        <top style="thin">
          <color indexed="64"/>
        </top>
        <bottom style="thin">
          <color indexed="64"/>
        </bottom>
      </border>
    </ndxf>
  </rcc>
  <rcc rId="43984" sId="15" odxf="1" dxf="1">
    <nc r="B14">
      <v>14667</v>
    </nc>
    <odxf>
      <font>
        <b val="0"/>
        <name val="Arial"/>
        <scheme val="none"/>
      </font>
      <alignment horizontal="general" vertical="bottom" readingOrder="0"/>
      <border outline="0">
        <left/>
        <right/>
        <top/>
        <bottom/>
      </border>
    </odxf>
    <ndxf>
      <font>
        <b/>
        <sz val="9"/>
        <name val="Arial"/>
        <scheme val="none"/>
      </font>
      <alignment horizontal="right" vertical="top" readingOrder="0"/>
      <border outline="0">
        <left style="thin">
          <color indexed="64"/>
        </left>
        <right style="thin">
          <color indexed="64"/>
        </right>
        <top style="thin">
          <color indexed="64"/>
        </top>
        <bottom style="thin">
          <color indexed="64"/>
        </bottom>
      </border>
    </ndxf>
  </rcc>
  <rcc rId="43985" sId="15" odxf="1" dxf="1">
    <nc r="C14" t="inlineStr">
      <is>
        <r>
          <t xml:space="preserve">PONTIFICIA UNIVERSIDAD CATOLICA MADRE Y MAESTRA,  </t>
        </r>
        <r>
          <rPr>
            <sz val="9"/>
            <color indexed="64"/>
            <rFont val="Arial"/>
            <family val="2"/>
          </rPr>
          <t>por concepto de pago del 9no. desembolso como aporte del CONIAF en la realización de Maestría en “Dirección de Proyectos” a</t>
        </r>
        <r>
          <rPr>
            <sz val="9"/>
            <color rgb="FFFF0000"/>
            <rFont val="Arial"/>
            <family val="2"/>
          </rPr>
          <t xml:space="preserve"> </t>
        </r>
        <r>
          <rPr>
            <b/>
            <sz val="9"/>
            <color rgb="FFFF0000"/>
            <rFont val="Arial"/>
            <family val="2"/>
          </rPr>
          <t>Mistral Valenzuela Mateo</t>
        </r>
        <r>
          <rPr>
            <sz val="9"/>
            <color indexed="64"/>
            <rFont val="Arial"/>
            <family val="2"/>
          </rPr>
          <t>, matrícula 2016-5790, s/contrato No.018-2016</t>
        </r>
      </is>
    </nc>
    <odxf>
      <font>
        <b val="0"/>
        <name val="Arial"/>
        <scheme val="none"/>
      </font>
      <fill>
        <patternFill patternType="none">
          <bgColor indexed="65"/>
        </patternFill>
      </fill>
      <alignment vertical="bottom" wrapText="0" readingOrder="0"/>
      <border outline="0">
        <left/>
        <right/>
        <top/>
        <bottom/>
      </border>
    </odxf>
    <ndxf>
      <font>
        <b/>
        <sz val="9"/>
        <name val="Arial"/>
        <scheme val="none"/>
      </font>
      <fill>
        <patternFill patternType="solid">
          <bgColor rgb="FFFFFF00"/>
        </patternFill>
      </fill>
      <alignment vertical="top" wrapText="1" readingOrder="0"/>
      <border outline="0">
        <left style="thin">
          <color indexed="64"/>
        </left>
        <right style="thin">
          <color indexed="64"/>
        </right>
        <top style="thin">
          <color indexed="64"/>
        </top>
        <bottom style="thin">
          <color indexed="64"/>
        </bottom>
      </border>
    </ndxf>
  </rcc>
  <rfmt sheetId="15" sqref="D14" start="0" length="0">
    <dxf>
      <font>
        <b/>
        <sz val="9"/>
        <color indexed="64"/>
        <name val="Arial"/>
        <scheme val="none"/>
      </font>
      <numFmt numFmtId="166" formatCode="_-* #,##0.00\ _p_t_a_-;\-* #,##0.00\ _p_t_a_-;_-* &quot;-&quot;??\ _p_t_a_-;_-@_-"/>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cc rId="43986" sId="15" odxf="1" s="1" dxf="1" numFmtId="34">
    <nc r="E14">
      <v>36238.050000000003</v>
    </nc>
    <odxf>
      <numFmt numFmtId="0" formatCode="General"/>
    </odxf>
    <ndxf>
      <font>
        <b/>
        <sz val="9"/>
        <color indexed="64"/>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3987" sId="15" odxf="1" s="1" dxf="1">
    <nc r="F14">
      <f>F13+D14-E14</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988" sId="15" odxf="1" dxf="1" numFmtId="19">
    <nc r="A15">
      <v>42835</v>
    </nc>
    <odxf>
      <font>
        <b/>
        <sz val="14"/>
        <name val="Arial"/>
        <scheme val="none"/>
      </font>
      <numFmt numFmtId="4" formatCode="#,##0.00"/>
      <border outline="0">
        <left/>
        <right/>
        <top/>
        <bottom/>
      </border>
    </odxf>
    <ndxf>
      <font>
        <b val="0"/>
        <sz val="9"/>
        <name val="Arial"/>
        <scheme val="none"/>
      </font>
      <numFmt numFmtId="19" formatCode="m/d/yyyy"/>
      <border outline="0">
        <left style="thin">
          <color indexed="64"/>
        </left>
        <right style="thin">
          <color indexed="64"/>
        </right>
        <top style="thin">
          <color indexed="64"/>
        </top>
        <bottom style="thin">
          <color indexed="64"/>
        </bottom>
      </border>
    </ndxf>
  </rcc>
  <rcc rId="43989" sId="15" odxf="1" dxf="1">
    <nc r="B15">
      <v>14668</v>
    </nc>
    <odxf>
      <font>
        <b val="0"/>
        <name val="Arial"/>
        <scheme val="none"/>
      </font>
      <alignment horizontal="general" vertical="bottom" readingOrder="0"/>
      <border outline="0">
        <left/>
        <right/>
        <top/>
        <bottom/>
      </border>
    </odxf>
    <ndxf>
      <font>
        <b/>
        <sz val="9"/>
        <name val="Arial"/>
        <scheme val="none"/>
      </font>
      <alignment horizontal="right" vertical="top" readingOrder="0"/>
      <border outline="0">
        <left style="thin">
          <color indexed="64"/>
        </left>
        <right style="thin">
          <color indexed="64"/>
        </right>
        <top style="thin">
          <color indexed="64"/>
        </top>
        <bottom style="thin">
          <color indexed="64"/>
        </bottom>
      </border>
    </ndxf>
  </rcc>
  <rcc rId="43990" sId="15" odxf="1" dxf="1">
    <nc r="C15" t="inlineStr">
      <is>
        <r>
          <t xml:space="preserve">SEGUROS UNIVERSAL.  </t>
        </r>
        <r>
          <rPr>
            <sz val="9"/>
            <color indexed="64"/>
            <rFont val="Arial"/>
            <family val="2"/>
          </rPr>
          <t>Pago del 30% de la factura #2356800,  por servicios de renovación seguro de la póliza No. AU-186224 de seguro del vehículo Jeep Hyundai Tucson 2016, placa G-356599, chasis KMHJ2813BGU078475 propiedad del Sr. Henry Alberto Guerrero Pichardo, Encargado de la Depto. Agricultura Competitiva, de nuestra institución, del 23/04/2017 al 23/04/2018</t>
        </r>
      </is>
    </nc>
    <odxf>
      <font>
        <b val="0"/>
        <name val="Arial"/>
        <scheme val="none"/>
      </font>
      <fill>
        <patternFill patternType="none">
          <bgColor indexed="65"/>
        </patternFill>
      </fill>
      <alignment vertical="bottom" wrapText="0" readingOrder="0"/>
      <border outline="0">
        <left/>
        <right/>
        <top/>
        <bottom/>
      </border>
    </odxf>
    <ndxf>
      <font>
        <b/>
        <sz val="9"/>
        <name val="Arial"/>
        <scheme val="none"/>
      </font>
      <fill>
        <patternFill patternType="solid">
          <bgColor rgb="FFFFFF00"/>
        </patternFill>
      </fill>
      <alignment vertical="top" wrapText="1" readingOrder="0"/>
      <border outline="0">
        <left style="thin">
          <color indexed="64"/>
        </left>
        <right style="thin">
          <color indexed="64"/>
        </right>
        <top style="thin">
          <color indexed="64"/>
        </top>
        <bottom style="thin">
          <color indexed="64"/>
        </bottom>
      </border>
    </ndxf>
  </rcc>
  <rfmt sheetId="15" sqref="D15" start="0" length="0">
    <dxf>
      <font>
        <b/>
        <sz val="9"/>
        <color indexed="64"/>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43991" sId="15" odxf="1" s="1" dxf="1" numFmtId="34">
    <nc r="E15">
      <v>13498.5</v>
    </nc>
    <odxf>
      <numFmt numFmtId="0" formatCode="General"/>
    </odxf>
    <ndxf>
      <font>
        <sz val="9"/>
        <color indexed="64"/>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3992" sId="15" odxf="1" s="1" dxf="1">
    <nc r="F15">
      <f>F14+D15-E15</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993" sId="15" odxf="1" dxf="1" numFmtId="19">
    <nc r="A16">
      <v>42836</v>
    </nc>
    <odxf>
      <font>
        <name val="Arial"/>
        <scheme val="none"/>
      </font>
      <numFmt numFmtId="0" formatCode="General"/>
      <border outline="0">
        <left/>
        <right/>
        <top/>
        <bottom/>
      </border>
    </odxf>
    <ndxf>
      <font>
        <sz val="9"/>
        <name val="Arial"/>
        <scheme val="none"/>
      </font>
      <numFmt numFmtId="19" formatCode="m/d/yyyy"/>
      <border outline="0">
        <left style="thin">
          <color indexed="64"/>
        </left>
        <right style="thin">
          <color indexed="64"/>
        </right>
        <top style="thin">
          <color indexed="64"/>
        </top>
        <bottom style="thin">
          <color indexed="64"/>
        </bottom>
      </border>
    </ndxf>
  </rcc>
  <rcc rId="43994" sId="15" odxf="1" dxf="1">
    <nc r="B16">
      <v>14669</v>
    </nc>
    <odxf>
      <font>
        <b val="0"/>
        <name val="Arial"/>
        <scheme val="none"/>
      </font>
      <alignment horizontal="general" vertical="bottom" readingOrder="0"/>
      <border outline="0">
        <left/>
        <right/>
        <top/>
        <bottom/>
      </border>
    </odxf>
    <ndxf>
      <font>
        <b/>
        <sz val="9"/>
        <name val="Arial"/>
        <scheme val="none"/>
      </font>
      <alignment horizontal="right" vertical="top" readingOrder="0"/>
      <border outline="0">
        <left style="thin">
          <color indexed="64"/>
        </left>
        <right style="thin">
          <color indexed="64"/>
        </right>
        <top style="thin">
          <color indexed="64"/>
        </top>
        <bottom style="thin">
          <color indexed="64"/>
        </bottom>
      </border>
    </ndxf>
  </rcc>
  <rcc rId="43995" sId="15" odxf="1" dxf="1">
    <nc r="C16" t="inlineStr">
      <is>
        <r>
          <t xml:space="preserve">ANAFRANC  DE LOS SANTOS ARIAS, </t>
        </r>
        <r>
          <rPr>
            <sz val="9"/>
            <color indexed="64"/>
            <rFont val="Arial"/>
            <family val="2"/>
          </rPr>
          <t>Auxiliar Administrativo I,</t>
        </r>
        <r>
          <rPr>
            <b/>
            <sz val="9"/>
            <color indexed="64"/>
            <rFont val="Arial"/>
            <family val="2"/>
          </rPr>
          <t xml:space="preserve"> </t>
        </r>
        <r>
          <rPr>
            <sz val="9"/>
            <color indexed="64"/>
            <rFont val="Arial"/>
            <family val="2"/>
          </rPr>
          <t>reposición de fondo de caja chica, del comprobante #6897 al #6934, en fecha del 13 de marzo hasta el 10 de abril del 2017</t>
        </r>
      </is>
    </nc>
    <odxf>
      <font>
        <b val="0"/>
        <name val="Arial"/>
        <scheme val="none"/>
      </font>
      <alignment vertical="bottom" wrapText="0" readingOrder="0"/>
      <border outline="0">
        <left/>
        <right/>
        <top/>
        <bottom/>
      </border>
    </odxf>
    <ndxf>
      <font>
        <b/>
        <sz val="9"/>
        <name val="Arial"/>
        <scheme val="none"/>
      </font>
      <alignment vertical="top" wrapText="1" readingOrder="0"/>
      <border outline="0">
        <left style="thin">
          <color indexed="64"/>
        </left>
        <right style="thin">
          <color indexed="64"/>
        </right>
        <top style="thin">
          <color indexed="64"/>
        </top>
        <bottom style="thin">
          <color indexed="64"/>
        </bottom>
      </border>
    </ndxf>
  </rcc>
  <rfmt sheetId="15" sqref="D16" start="0" length="0">
    <dxf>
      <font>
        <b/>
        <sz val="9"/>
        <color indexed="64"/>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43996" sId="15" odxf="1" dxf="1" numFmtId="34">
    <nc r="E16">
      <v>15505.62</v>
    </nc>
    <odxf>
      <font>
        <sz val="12"/>
        <color indexed="64"/>
        <name val="Verdana"/>
        <scheme val="none"/>
      </font>
      <numFmt numFmtId="0" formatCode="General"/>
      <fill>
        <patternFill patternType="none">
          <bgColor indexed="65"/>
        </patternFill>
      </fill>
      <alignment horizontal="general" vertical="bottom" readingOrder="0"/>
      <border outline="0">
        <left/>
        <right/>
        <top/>
        <bottom/>
      </border>
    </odxf>
    <ndxf>
      <font>
        <sz val="9"/>
        <color indexed="64"/>
        <name val="Arial"/>
        <scheme val="none"/>
      </font>
      <numFmt numFmtId="166" formatCode="_-* #,##0.00\ _p_t_a_-;\-* #,##0.00\ _p_t_a_-;_-* &quot;-&quot;??\ _p_t_a_-;_-@_-"/>
      <fill>
        <patternFill patternType="solid">
          <bgColor theme="0"/>
        </patternFill>
      </fill>
      <alignment horizontal="center" vertical="top" readingOrder="0"/>
      <border outline="0">
        <left style="thin">
          <color indexed="64"/>
        </left>
        <right style="thin">
          <color indexed="64"/>
        </right>
        <top style="thin">
          <color indexed="64"/>
        </top>
        <bottom style="thin">
          <color indexed="64"/>
        </bottom>
      </border>
    </ndxf>
  </rcc>
  <rcc rId="43997" sId="15" odxf="1" s="1" dxf="1">
    <nc r="F16">
      <f>F15+D16-E16</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3998" sId="15" odxf="1" dxf="1" numFmtId="19">
    <nc r="A17">
      <v>42837</v>
    </nc>
    <odxf>
      <font>
        <name val="Arial"/>
        <scheme val="none"/>
      </font>
      <numFmt numFmtId="0" formatCode="General"/>
      <alignment vertical="bottom" wrapText="0" readingOrder="0"/>
      <border outline="0">
        <left/>
        <right/>
        <top/>
        <bottom/>
      </border>
    </odxf>
    <ndxf>
      <font>
        <sz val="9"/>
        <name val="Arial"/>
        <scheme val="none"/>
      </font>
      <numFmt numFmtId="19" formatCode="m/d/yyyy"/>
      <alignment vertical="top" wrapText="1" readingOrder="0"/>
      <border outline="0">
        <left style="thin">
          <color indexed="64"/>
        </left>
        <right style="thin">
          <color indexed="64"/>
        </right>
        <top style="thin">
          <color indexed="64"/>
        </top>
        <bottom style="thin">
          <color indexed="64"/>
        </bottom>
      </border>
    </ndxf>
  </rcc>
  <rcc rId="43999" sId="15" odxf="1" dxf="1">
    <nc r="B17">
      <v>14670</v>
    </nc>
    <odxf>
      <font>
        <b val="0"/>
        <name val="Arial"/>
        <scheme val="none"/>
      </font>
      <alignment horizontal="general" vertical="bottom" wrapText="0" readingOrder="0"/>
      <border outline="0">
        <left/>
        <right/>
        <top/>
        <bottom/>
      </border>
    </odxf>
    <ndxf>
      <font>
        <b/>
        <sz val="9"/>
        <name val="Arial"/>
        <scheme val="none"/>
      </font>
      <alignment horizontal="right" vertical="top" wrapText="1" readingOrder="0"/>
      <border outline="0">
        <left style="thin">
          <color indexed="64"/>
        </left>
        <right style="thin">
          <color indexed="64"/>
        </right>
        <top style="thin">
          <color indexed="64"/>
        </top>
        <bottom style="thin">
          <color indexed="64"/>
        </bottom>
      </border>
    </ndxf>
  </rcc>
  <rcc rId="44000" sId="15" odxf="1" dxf="1">
    <nc r="C17" t="inlineStr">
      <is>
        <r>
          <t>AUTOCENTRO NAVARRO, SRL.</t>
        </r>
        <r>
          <rPr>
            <sz val="9"/>
            <color indexed="64"/>
            <rFont val="Arial"/>
            <family val="2"/>
          </rPr>
          <t xml:space="preserve"> Pago por instalación de laminado al vehículo tipo Jeep Nissan Qashqai, año 2017, placa G-387754, asignado a Henry Alberto Guerrero Pichardo, Encargado del Departamento de Agricultura de nuestra institución, según cotización #41594 d/f 11/04/17 </t>
        </r>
      </is>
    </nc>
    <odxf>
      <font>
        <b val="0"/>
        <name val="Arial"/>
        <scheme val="none"/>
      </font>
      <fill>
        <patternFill patternType="none">
          <bgColor indexed="65"/>
        </patternFill>
      </fill>
      <alignment vertical="bottom" wrapText="0" readingOrder="0"/>
    </odxf>
    <ndxf>
      <font>
        <b/>
        <sz val="9"/>
        <name val="Arial"/>
        <scheme val="none"/>
      </font>
      <fill>
        <patternFill patternType="solid">
          <bgColor rgb="FFFFFF00"/>
        </patternFill>
      </fill>
      <alignment vertical="top" wrapText="1" readingOrder="0"/>
    </ndxf>
  </rcc>
  <rfmt sheetId="15" sqref="D17" start="0" length="0">
    <dxf>
      <font>
        <b/>
        <i/>
        <sz val="9"/>
        <color indexed="64"/>
        <name val="Arial"/>
        <scheme val="none"/>
      </font>
      <numFmt numFmtId="166" formatCode="_-* #,##0.00\ _p_t_a_-;\-* #,##0.00\ _p_t_a_-;_-* &quot;-&quot;??\ _p_t_a_-;_-@_-"/>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cc rId="44001" sId="15" odxf="1" s="1" dxf="1" numFmtId="34">
    <nc r="E17">
      <v>2681.36</v>
    </nc>
    <odxf>
      <numFmt numFmtId="0" formatCode="General"/>
    </odxf>
    <ndxf>
      <font>
        <sz val="9"/>
        <color theme="1"/>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4002" sId="15" odxf="1" s="1" dxf="1">
    <nc r="F17">
      <f>F16+D17-E17</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4003" sId="15" odxf="1" dxf="1" numFmtId="19">
    <nc r="A18">
      <v>42837</v>
    </nc>
    <odxf>
      <font>
        <name val="Arial"/>
        <scheme val="none"/>
      </font>
      <numFmt numFmtId="0" formatCode="General"/>
      <fill>
        <patternFill patternType="none">
          <bgColor indexed="65"/>
        </patternFill>
      </fill>
      <alignment vertical="bottom" wrapText="0" readingOrder="0"/>
      <border outline="0">
        <left/>
        <right/>
        <top/>
        <bottom/>
      </border>
    </odxf>
    <ndxf>
      <font>
        <sz val="9"/>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cc rId="44004" sId="15" odxf="1" dxf="1">
    <nc r="B18">
      <v>14671</v>
    </nc>
    <odxf>
      <font>
        <b val="0"/>
        <name val="Arial"/>
        <scheme val="none"/>
      </font>
      <fill>
        <patternFill patternType="none">
          <bgColor indexed="65"/>
        </patternFill>
      </fill>
      <alignment horizontal="general" vertical="bottom" wrapText="0" readingOrder="0"/>
      <border outline="0">
        <left/>
        <right/>
        <top/>
        <bottom/>
      </border>
    </odxf>
    <ndxf>
      <font>
        <b/>
        <sz val="9"/>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ndxf>
  </rcc>
  <rcc rId="44005" sId="15" odxf="1" dxf="1">
    <nc r="C18" t="inlineStr">
      <is>
        <r>
          <t>AGROPECUARIA INTERNACIONAL, SRL.</t>
        </r>
        <r>
          <rPr>
            <sz val="9"/>
            <color indexed="64"/>
            <rFont val="Arial"/>
            <family val="2"/>
          </rPr>
          <t xml:space="preserve"> Pago p/publicidad en la revista “Difusión Agropecuaria Internacional”, Edicion 37va., No.01, año 2017, para publicar varios artículos sobre las actividades del Sector Agropecuario donde se destacan los aportes y trabajos realizados por el CONIAF en diferentes proyectos de investigación y realizados por nuestra institución, en las páginas 16,17,18,19,20,21,22 y 23, s/factura # 00033 d/f 10/04/2017 </t>
        </r>
      </is>
    </nc>
    <odxf>
      <font>
        <b val="0"/>
        <name val="Arial"/>
        <scheme val="none"/>
      </font>
      <fill>
        <patternFill patternType="none">
          <bgColor indexed="65"/>
        </patternFill>
      </fill>
      <alignment vertical="bottom" wrapText="0" readingOrder="0"/>
      <border outline="0">
        <left/>
        <right/>
        <top/>
        <bottom/>
      </border>
    </odxf>
    <ndxf>
      <font>
        <b/>
        <sz val="9"/>
        <name val="Arial"/>
        <scheme val="none"/>
      </font>
      <fill>
        <patternFill patternType="solid">
          <bgColor rgb="FFFFFF00"/>
        </patternFill>
      </fill>
      <alignment vertical="top" wrapText="1" readingOrder="0"/>
      <border outline="0">
        <left style="thin">
          <color indexed="64"/>
        </left>
        <right style="thin">
          <color indexed="64"/>
        </right>
        <top style="thin">
          <color indexed="64"/>
        </top>
        <bottom style="thin">
          <color indexed="64"/>
        </bottom>
      </border>
    </ndxf>
  </rcc>
  <rfmt sheetId="15" sqref="D18" start="0" length="0">
    <dxf>
      <font>
        <b/>
        <sz val="9"/>
        <color indexed="64"/>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44006" sId="15" odxf="1" dxf="1" numFmtId="34">
    <nc r="E18">
      <v>33900</v>
    </nc>
    <odxf>
      <font>
        <sz val="12"/>
        <color indexed="64"/>
        <name val="Verdana"/>
        <scheme val="none"/>
      </font>
      <numFmt numFmtId="0" formatCode="General"/>
      <fill>
        <patternFill patternType="none">
          <bgColor indexed="65"/>
        </patternFill>
      </fill>
      <alignment horizontal="general" vertical="bottom" readingOrder="0"/>
      <border outline="0">
        <left/>
        <right/>
        <top/>
        <bottom/>
      </border>
    </odxf>
    <ndxf>
      <font>
        <sz val="9"/>
        <color indexed="64"/>
        <name val="Arial"/>
        <scheme val="none"/>
      </font>
      <numFmt numFmtId="166" formatCode="_-* #,##0.00\ _p_t_a_-;\-* #,##0.00\ _p_t_a_-;_-* &quot;-&quot;??\ _p_t_a_-;_-@_-"/>
      <fill>
        <patternFill patternType="solid">
          <bgColor theme="0"/>
        </patternFill>
      </fill>
      <alignment horizontal="center" vertical="top" readingOrder="0"/>
      <border outline="0">
        <left style="thin">
          <color indexed="64"/>
        </left>
        <right style="thin">
          <color indexed="64"/>
        </right>
        <top style="thin">
          <color indexed="64"/>
        </top>
        <bottom style="thin">
          <color indexed="64"/>
        </bottom>
      </border>
    </ndxf>
  </rcc>
  <rcc rId="44007" sId="15" odxf="1" s="1" dxf="1">
    <nc r="F18">
      <f>F17+D18-E18</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4008" sId="15" odxf="1" dxf="1" numFmtId="19">
    <nc r="A19">
      <v>42843</v>
    </nc>
    <odxf>
      <font>
        <name val="Arial"/>
        <scheme val="none"/>
      </font>
      <numFmt numFmtId="0" formatCode="General"/>
      <fill>
        <patternFill patternType="none">
          <bgColor indexed="65"/>
        </patternFill>
      </fill>
      <border outline="0">
        <left/>
        <right/>
        <top/>
        <bottom/>
      </border>
    </odxf>
    <ndxf>
      <font>
        <sz val="9"/>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44009" sId="15" odxf="1" dxf="1">
    <nc r="B19">
      <v>14672</v>
    </nc>
    <odxf>
      <font>
        <b val="0"/>
        <name val="Arial"/>
        <scheme val="none"/>
      </font>
      <fill>
        <patternFill patternType="none">
          <bgColor indexed="65"/>
        </patternFill>
      </fill>
      <alignment horizontal="general" vertical="bottom" readingOrder="0"/>
      <border outline="0">
        <left/>
        <right/>
        <top/>
        <bottom/>
      </border>
    </odxf>
    <ndxf>
      <font>
        <b/>
        <sz val="9"/>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4010" sId="15" odxf="1" dxf="1">
    <nc r="C19" t="inlineStr">
      <is>
        <r>
          <t>COLECTOR DE IMPUESTOS INTERNOS</t>
        </r>
        <r>
          <rPr>
            <sz val="9"/>
            <color indexed="64"/>
            <rFont val="Arial"/>
            <family val="2"/>
          </rPr>
          <t xml:space="preserve">. Pago retención Impuestos sobre la Renta del empleado </t>
        </r>
        <r>
          <rPr>
            <b/>
            <sz val="9"/>
            <color rgb="FFFF0000"/>
            <rFont val="Arial"/>
            <family val="2"/>
          </rPr>
          <t>Carlos Manuel Antonio Sanquintin Beras</t>
        </r>
        <r>
          <rPr>
            <sz val="9"/>
            <color indexed="64"/>
            <rFont val="Arial"/>
            <family val="2"/>
          </rPr>
          <t>, Asessor de la Dirección Ejecutiva de esta institución, correspondiente al mes de febrero/17</t>
        </r>
      </is>
    </nc>
    <odxf>
      <font>
        <b val="0"/>
        <name val="Arial"/>
        <scheme val="none"/>
      </font>
      <alignment vertical="bottom" wrapText="0" readingOrder="0"/>
    </odxf>
    <ndxf>
      <font>
        <b/>
        <sz val="9"/>
        <name val="Arial"/>
        <scheme val="none"/>
      </font>
      <alignment vertical="top" wrapText="1" readingOrder="0"/>
    </ndxf>
  </rcc>
  <rfmt sheetId="15" sqref="D19" start="0" length="0">
    <dxf>
      <font>
        <sz val="9"/>
        <color indexed="64"/>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44011" sId="15" odxf="1" s="1" dxf="1" numFmtId="34">
    <nc r="E19">
      <v>18198.46</v>
    </nc>
    <odxf>
      <numFmt numFmtId="0" formatCode="General"/>
    </odxf>
    <ndxf>
      <font>
        <sz val="9"/>
        <color theme="1"/>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4012" sId="15" odxf="1" s="1" dxf="1">
    <nc r="F19">
      <f>F18+D19-E19</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4013" sId="15" odxf="1" dxf="1" numFmtId="19">
    <nc r="A20">
      <v>42846</v>
    </nc>
    <odxf>
      <font>
        <name val="Arial"/>
        <scheme val="none"/>
      </font>
      <numFmt numFmtId="0" formatCode="General"/>
      <fill>
        <patternFill patternType="none">
          <bgColor indexed="65"/>
        </patternFill>
      </fill>
      <border outline="0">
        <left/>
        <right/>
        <top/>
        <bottom/>
      </border>
    </odxf>
    <ndxf>
      <font>
        <sz val="9"/>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44014" sId="15" odxf="1" dxf="1">
    <nc r="B20">
      <v>14673</v>
    </nc>
    <odxf>
      <font>
        <b val="0"/>
        <name val="Arial"/>
        <scheme val="none"/>
      </font>
      <fill>
        <patternFill patternType="none">
          <bgColor indexed="65"/>
        </patternFill>
      </fill>
      <alignment horizontal="general" vertical="bottom" readingOrder="0"/>
      <border outline="0">
        <left/>
        <right/>
        <top/>
        <bottom/>
      </border>
    </odxf>
    <ndxf>
      <font>
        <b/>
        <sz val="9"/>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4015" sId="15" odxf="1" dxf="1">
    <nc r="C20" t="inlineStr">
      <is>
        <r>
          <t>ANGEL FERNANDO PEGUERO AGRAMONTE,</t>
        </r>
        <r>
          <rPr>
            <sz val="9"/>
            <color indexed="64"/>
            <rFont val="Arial"/>
            <family val="2"/>
          </rPr>
          <t xml:space="preserve">chofer mensajero externo, como apoyo para gastos en la reparación de su vehículo </t>
        </r>
      </is>
    </nc>
    <odxf>
      <font>
        <b val="0"/>
        <name val="Arial"/>
        <scheme val="none"/>
      </font>
      <alignment vertical="bottom" wrapText="0" readingOrder="0"/>
      <border outline="0">
        <left/>
        <right/>
        <top/>
        <bottom/>
      </border>
    </odxf>
    <ndxf>
      <font>
        <b/>
        <sz val="9"/>
        <name val="Arial"/>
        <scheme val="none"/>
      </font>
      <alignment vertical="top" wrapText="1" readingOrder="0"/>
      <border outline="0">
        <left style="thin">
          <color indexed="64"/>
        </left>
        <right style="thin">
          <color indexed="64"/>
        </right>
        <top style="thin">
          <color indexed="64"/>
        </top>
        <bottom style="thin">
          <color indexed="64"/>
        </bottom>
      </border>
    </ndxf>
  </rcc>
  <rfmt sheetId="15" sqref="D20" start="0" length="0">
    <dxf>
      <font>
        <sz val="9"/>
        <color indexed="64"/>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44016" sId="15" odxf="1" s="1" dxf="1" numFmtId="34">
    <nc r="E20">
      <v>10000</v>
    </nc>
    <odxf>
      <numFmt numFmtId="0" formatCode="General"/>
    </odxf>
    <ndxf>
      <font>
        <sz val="9"/>
        <color theme="1"/>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4017" sId="15" odxf="1" s="1" dxf="1">
    <nc r="F20">
      <f>F19+D20-E20</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4018" sId="15" odxf="1" dxf="1" numFmtId="19">
    <nc r="A21">
      <v>42849</v>
    </nc>
    <odxf>
      <font>
        <name val="Arial"/>
        <scheme val="none"/>
      </font>
      <numFmt numFmtId="0" formatCode="General"/>
      <fill>
        <patternFill patternType="none">
          <bgColor indexed="65"/>
        </patternFill>
      </fill>
      <border outline="0">
        <left/>
        <right/>
        <top/>
        <bottom/>
      </border>
    </odxf>
    <ndxf>
      <font>
        <sz val="9"/>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44019" sId="15" odxf="1" dxf="1">
    <nc r="B21">
      <v>14674</v>
    </nc>
    <odxf>
      <font>
        <b val="0"/>
        <name val="Arial"/>
        <scheme val="none"/>
      </font>
      <fill>
        <patternFill patternType="none">
          <bgColor indexed="65"/>
        </patternFill>
      </fill>
      <alignment horizontal="general" vertical="bottom" readingOrder="0"/>
      <border outline="0">
        <left/>
        <right/>
        <top/>
        <bottom/>
      </border>
    </odxf>
    <ndxf>
      <font>
        <b/>
        <sz val="9"/>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4020" sId="15" odxf="1" dxf="1">
    <nc r="C21" t="inlineStr">
      <is>
        <t>NULO</t>
      </is>
    </nc>
    <odxf>
      <font>
        <b val="0"/>
        <name val="Arial"/>
        <scheme val="none"/>
      </font>
      <fill>
        <patternFill patternType="none">
          <bgColor indexed="65"/>
        </patternFill>
      </fill>
      <alignment vertical="bottom" wrapText="0" readingOrder="0"/>
      <border outline="0">
        <left/>
        <right/>
        <top/>
        <bottom/>
      </border>
    </odxf>
    <ndxf>
      <font>
        <b/>
        <sz val="9"/>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fmt sheetId="15" sqref="D21" start="0" length="0">
    <dxf>
      <font>
        <b/>
        <sz val="9"/>
        <color indexed="64"/>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44021" sId="15" odxf="1" s="1" dxf="1" numFmtId="34">
    <nc r="E21">
      <v>0.01</v>
    </nc>
    <odxf>
      <numFmt numFmtId="0" formatCode="General"/>
    </odxf>
    <ndxf>
      <font>
        <sz val="9"/>
        <color rgb="FFFF0000"/>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4022" sId="15" odxf="1" s="1" dxf="1">
    <nc r="F21">
      <f>F20+D21-E21</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4023" sId="15" odxf="1" dxf="1" numFmtId="19">
    <nc r="A22">
      <v>42849</v>
    </nc>
    <odxf>
      <font>
        <name val="Arial"/>
        <scheme val="none"/>
      </font>
      <numFmt numFmtId="0" formatCode="General"/>
      <fill>
        <patternFill patternType="none">
          <bgColor indexed="65"/>
        </patternFill>
      </fill>
      <border outline="0">
        <left/>
        <right/>
        <top/>
        <bottom/>
      </border>
    </odxf>
    <ndxf>
      <font>
        <sz val="9"/>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44024" sId="15" odxf="1" dxf="1">
    <nc r="B22">
      <v>14675</v>
    </nc>
    <odxf>
      <font>
        <b val="0"/>
        <name val="Arial"/>
        <scheme val="none"/>
      </font>
      <fill>
        <patternFill patternType="none">
          <bgColor indexed="65"/>
        </patternFill>
      </fill>
      <alignment horizontal="general" vertical="bottom" readingOrder="0"/>
      <border outline="0">
        <left/>
        <right/>
        <top/>
        <bottom/>
      </border>
    </odxf>
    <ndxf>
      <font>
        <b/>
        <sz val="9"/>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4025" sId="15" odxf="1" dxf="1">
    <nc r="C22" t="inlineStr">
      <is>
        <r>
          <t>CLAUDIO ANTONIO PEREZ SENA.</t>
        </r>
        <r>
          <rPr>
            <sz val="9"/>
            <color indexed="64"/>
            <rFont val="Arial"/>
            <family val="2"/>
          </rPr>
          <t xml:space="preserve"> Por servicios de preparación de  desayuno, almuerzos y refrigerio para cuatrocientos (400) personas, para el curso taller “</t>
        </r>
        <r>
          <rPr>
            <b/>
            <sz val="9"/>
            <color indexed="64"/>
            <rFont val="Arial"/>
            <family val="2"/>
          </rPr>
          <t>Manejo Tecnológico en Cultivos de Musáceas</t>
        </r>
        <r>
          <rPr>
            <sz val="9"/>
            <color indexed="64"/>
            <rFont val="Arial"/>
            <family val="2"/>
          </rPr>
          <t xml:space="preserve">”, a realizarse en el Distrito Municipal del Limón, Provincia Independencia, en fecha 27 y 28 de abril 2017, s/cotización #001 d/f 07/04/17 </t>
        </r>
      </is>
    </nc>
    <odxf>
      <font>
        <b val="0"/>
        <name val="Arial"/>
        <scheme val="none"/>
      </font>
      <fill>
        <patternFill patternType="none">
          <bgColor indexed="65"/>
        </patternFill>
      </fill>
      <alignment vertical="bottom" wrapText="0" readingOrder="0"/>
      <border outline="0">
        <left/>
        <right/>
        <top/>
        <bottom/>
      </border>
    </odxf>
    <ndxf>
      <font>
        <b/>
        <sz val="9"/>
        <name val="Arial"/>
        <scheme val="none"/>
      </font>
      <fill>
        <patternFill patternType="solid">
          <bgColor rgb="FFFFFF00"/>
        </patternFill>
      </fill>
      <alignment vertical="top" wrapText="1" readingOrder="0"/>
      <border outline="0">
        <left style="thin">
          <color indexed="64"/>
        </left>
        <right style="thin">
          <color indexed="64"/>
        </right>
        <top style="thin">
          <color indexed="64"/>
        </top>
        <bottom style="thin">
          <color indexed="64"/>
        </bottom>
      </border>
    </ndxf>
  </rcc>
  <rfmt sheetId="15" sqref="D22" start="0" length="0">
    <dxf>
      <font>
        <b/>
        <sz val="9"/>
        <color indexed="64"/>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44026" sId="15" odxf="1" s="1" dxf="1" numFmtId="34">
    <nc r="E22">
      <v>31500</v>
    </nc>
    <odxf>
      <numFmt numFmtId="0" formatCode="General"/>
    </odxf>
    <ndxf>
      <font>
        <sz val="9"/>
        <color theme="1"/>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4027" sId="15" odxf="1" s="1" dxf="1">
    <nc r="F22">
      <f>F21+D22-E22</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4028" sId="15" odxf="1" dxf="1" numFmtId="19">
    <nc r="A23">
      <v>42850</v>
    </nc>
    <odxf>
      <font>
        <name val="Arial"/>
        <scheme val="none"/>
      </font>
      <numFmt numFmtId="0" formatCode="General"/>
      <fill>
        <patternFill patternType="none">
          <bgColor indexed="65"/>
        </patternFill>
      </fill>
      <border outline="0">
        <left/>
        <right/>
        <top/>
        <bottom/>
      </border>
    </odxf>
    <ndxf>
      <font>
        <sz val="9"/>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44029" sId="15" odxf="1" dxf="1">
    <nc r="B23">
      <v>14676</v>
    </nc>
    <odxf>
      <font>
        <b val="0"/>
        <name val="Arial"/>
        <scheme val="none"/>
      </font>
      <fill>
        <patternFill patternType="none">
          <bgColor indexed="65"/>
        </patternFill>
      </fill>
      <alignment horizontal="general" vertical="bottom" readingOrder="0"/>
      <border outline="0">
        <left/>
        <right/>
        <top/>
        <bottom/>
      </border>
    </odxf>
    <ndxf>
      <font>
        <b/>
        <sz val="9"/>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4030" sId="15" odxf="1" dxf="1">
    <nc r="C23" t="inlineStr">
      <is>
        <r>
          <t>EYMI YUDESKY DE JESUS ABREU,</t>
        </r>
        <r>
          <rPr>
            <sz val="9"/>
            <color indexed="64"/>
            <rFont val="Arial"/>
            <family val="2"/>
          </rPr>
          <t>Transferida temporalmente como Técnico del Depto. de Capacitación y Difusión de Tecnologías de la institución,</t>
        </r>
        <r>
          <rPr>
            <b/>
            <sz val="9"/>
            <color indexed="64"/>
            <rFont val="Arial"/>
            <family val="2"/>
          </rPr>
          <t xml:space="preserve"> </t>
        </r>
        <r>
          <rPr>
            <sz val="9"/>
            <color indexed="64"/>
            <rFont val="Arial"/>
            <family val="2"/>
          </rPr>
          <t>como apoyo logístico</t>
        </r>
        <r>
          <rPr>
            <b/>
            <sz val="9"/>
            <color indexed="64"/>
            <rFont val="Arial"/>
            <family val="2"/>
          </rPr>
          <t xml:space="preserve"> </t>
        </r>
        <r>
          <rPr>
            <sz val="9"/>
            <color indexed="64"/>
            <rFont val="Arial"/>
            <family val="2"/>
          </rPr>
          <t>para cubrir el 50% de los gastos de Desayuno y Almuerzo en el curso</t>
        </r>
        <r>
          <rPr>
            <b/>
            <sz val="9"/>
            <color indexed="64"/>
            <rFont val="Arial"/>
            <family val="2"/>
          </rPr>
          <t xml:space="preserve"> “Agricultura Orgánica”</t>
        </r>
        <r>
          <rPr>
            <sz val="9"/>
            <color indexed="64"/>
            <rFont val="Arial"/>
            <family val="2"/>
          </rPr>
          <t>, el cual será realizado en Galvan, Provincia de Bahouco, en fecha 28 y 29 de abril/17, a realizarse en ITES-POVEDA</t>
        </r>
      </is>
    </nc>
    <odxf>
      <font>
        <b val="0"/>
        <name val="Arial"/>
        <scheme val="none"/>
      </font>
      <alignment vertical="bottom" wrapText="0" readingOrder="0"/>
      <border outline="0">
        <left/>
        <right/>
        <top/>
        <bottom/>
      </border>
    </odxf>
    <ndxf>
      <font>
        <b/>
        <sz val="9"/>
        <name val="Arial"/>
        <scheme val="none"/>
      </font>
      <alignment vertical="top" wrapText="1" readingOrder="0"/>
      <border outline="0">
        <left style="thin">
          <color indexed="64"/>
        </left>
        <right style="thin">
          <color indexed="64"/>
        </right>
        <top style="thin">
          <color indexed="64"/>
        </top>
        <bottom style="thin">
          <color indexed="64"/>
        </bottom>
      </border>
    </ndxf>
  </rcc>
  <rfmt sheetId="15" sqref="D23" start="0" length="0">
    <dxf>
      <font>
        <sz val="9"/>
        <color indexed="64"/>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44031" sId="15" odxf="1" s="1" dxf="1" numFmtId="34">
    <nc r="E23">
      <v>28500</v>
    </nc>
    <odxf>
      <numFmt numFmtId="0" formatCode="General"/>
    </odxf>
    <ndxf>
      <font>
        <sz val="9"/>
        <color theme="1"/>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4032" sId="15" odxf="1" s="1" dxf="1">
    <nc r="F23">
      <f>F22+D23-E23</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4033" sId="15" odxf="1" dxf="1" numFmtId="19">
    <nc r="A24">
      <v>42850</v>
    </nc>
    <odxf>
      <font>
        <sz val="12"/>
        <color indexed="64"/>
        <name val="Verdana"/>
        <scheme val="none"/>
      </font>
      <numFmt numFmtId="0" formatCode="General"/>
      <fill>
        <patternFill patternType="none">
          <bgColor indexed="65"/>
        </patternFill>
      </fill>
      <border outline="0">
        <left/>
        <right/>
        <top/>
        <bottom/>
      </border>
    </odxf>
    <n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44034" sId="15" odxf="1" dxf="1">
    <nc r="B24">
      <v>14677</v>
    </nc>
    <odxf>
      <font>
        <b val="0"/>
        <sz val="12"/>
        <color indexed="64"/>
        <name val="Verdana"/>
        <scheme val="none"/>
      </font>
      <fill>
        <patternFill patternType="none">
          <bgColor indexed="65"/>
        </patternFill>
      </fill>
      <alignment horizontal="general" vertical="bottom" readingOrder="0"/>
      <border outline="0">
        <left/>
        <right/>
        <top/>
        <bottom/>
      </border>
    </odxf>
    <n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4035" sId="15" odxf="1" dxf="1">
    <nc r="C24" t="inlineStr">
      <is>
        <r>
          <t xml:space="preserve">EYMI YUDESKY DE JESUS ABREU, Cédula De Identidad No. 026-0125476-2, </t>
        </r>
        <r>
          <rPr>
            <sz val="9"/>
            <color indexed="64"/>
            <rFont val="Arial"/>
            <family val="2"/>
          </rPr>
          <t>Transferida temporalmente como Técnico del Depto. de Capacitación y Difusión de Tecnologías de la institución,</t>
        </r>
        <r>
          <rPr>
            <b/>
            <sz val="9"/>
            <color indexed="64"/>
            <rFont val="Arial"/>
            <family val="2"/>
          </rPr>
          <t xml:space="preserve"> </t>
        </r>
        <r>
          <rPr>
            <sz val="9"/>
            <color indexed="64"/>
            <rFont val="Arial"/>
            <family val="2"/>
          </rPr>
          <t>como apoyo logístico</t>
        </r>
        <r>
          <rPr>
            <b/>
            <sz val="9"/>
            <color indexed="64"/>
            <rFont val="Arial"/>
            <family val="2"/>
          </rPr>
          <t xml:space="preserve"> </t>
        </r>
        <r>
          <rPr>
            <sz val="9"/>
            <color indexed="64"/>
            <rFont val="Arial"/>
            <family val="2"/>
          </rPr>
          <t>para cubrir el 50% de los gastos de Desayuno, Almuerzo y el pago completo de combustible y materiales de práctica en el curso</t>
        </r>
        <r>
          <rPr>
            <b/>
            <sz val="9"/>
            <color indexed="64"/>
            <rFont val="Arial"/>
            <family val="2"/>
          </rPr>
          <t xml:space="preserve"> </t>
        </r>
        <r>
          <rPr>
            <sz val="9"/>
            <color indexed="64"/>
            <rFont val="Arial"/>
            <family val="2"/>
          </rPr>
          <t>de</t>
        </r>
        <r>
          <rPr>
            <b/>
            <sz val="9"/>
            <color indexed="64"/>
            <rFont val="Arial"/>
            <family val="2"/>
          </rPr>
          <t xml:space="preserve"> “Produccion y Manejo sostenible de Ovinos y Caprinos”</t>
        </r>
        <r>
          <rPr>
            <sz val="9"/>
            <color indexed="64"/>
            <rFont val="Arial"/>
            <family val="2"/>
          </rPr>
          <t>, el cual será realizado en  Cumayasa, Prov. Romana, iniciando el 5 de mayo y concluye el 27 del mismo mes</t>
        </r>
      </is>
    </nc>
    <odxf>
      <font>
        <b val="0"/>
        <sz val="12"/>
        <color indexed="64"/>
        <name val="Verdana"/>
        <scheme val="none"/>
      </font>
      <alignment vertical="bottom" wrapText="0" readingOrder="0"/>
    </odxf>
    <ndxf>
      <font>
        <b/>
        <sz val="9"/>
        <color indexed="64"/>
        <name val="Arial"/>
        <scheme val="none"/>
      </font>
      <alignment vertical="top" wrapText="1" readingOrder="0"/>
    </ndxf>
  </rcc>
  <rfmt sheetId="15" sqref="D24" start="0" length="0">
    <dxf>
      <font>
        <sz val="9"/>
        <color indexed="64"/>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44036" sId="15" odxf="1" s="1" dxf="1" numFmtId="34">
    <nc r="E24">
      <v>68640</v>
    </nc>
    <odxf>
      <numFmt numFmtId="0" formatCode="General"/>
    </odxf>
    <ndxf>
      <font>
        <sz val="9"/>
        <color indexed="64"/>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4037" sId="15" odxf="1" s="1" dxf="1">
    <nc r="F24">
      <f>F23+D24-E24</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4038" sId="15" odxf="1" dxf="1" numFmtId="19">
    <nc r="A25">
      <v>42852</v>
    </nc>
    <odxf>
      <font>
        <sz val="12"/>
        <color indexed="64"/>
        <name val="Verdana"/>
        <scheme val="none"/>
      </font>
      <numFmt numFmtId="0" formatCode="General"/>
      <fill>
        <patternFill patternType="none">
          <bgColor indexed="65"/>
        </patternFill>
      </fill>
      <border outline="0">
        <left/>
        <right/>
        <top/>
        <bottom/>
      </border>
    </odxf>
    <n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44039" sId="15" odxf="1" dxf="1">
    <nc r="B25">
      <v>14678</v>
    </nc>
    <odxf>
      <font>
        <b val="0"/>
        <sz val="12"/>
        <color indexed="64"/>
        <name val="Verdana"/>
        <scheme val="none"/>
      </font>
      <fill>
        <patternFill patternType="none">
          <bgColor indexed="65"/>
        </patternFill>
      </fill>
      <alignment horizontal="general" vertical="bottom" readingOrder="0"/>
      <border outline="0">
        <left/>
        <right/>
        <top/>
        <bottom/>
      </border>
    </odxf>
    <n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4040" sId="15" odxf="1" dxf="1">
    <nc r="C25" t="inlineStr">
      <is>
        <r>
          <t xml:space="preserve">SEGUROS UNIVERSAL. </t>
        </r>
        <r>
          <rPr>
            <sz val="9"/>
            <color indexed="64"/>
            <rFont val="Arial"/>
            <family val="2"/>
          </rPr>
          <t>Pago servicios de renovación 30% de la factura No.575781 d/f  24/03/17 de la póliza de seguro AU-181493 del vehículo marca Nissan modelo Frontier, año 2005, placa No. L193794, chasis JN1CJUD22Z0068887, del 12/05/17 al 12/05/118, como aporte del CONIAF, propiedad de José Antonio Rafael Nova Vásquez, Encargado Depto. Protección al Medio Ambiente y Recursos Naturales de nuestra institución</t>
        </r>
      </is>
    </nc>
    <odxf>
      <font>
        <b val="0"/>
        <sz val="12"/>
        <color indexed="64"/>
        <name val="Verdana"/>
        <scheme val="none"/>
      </font>
      <fill>
        <patternFill patternType="none">
          <bgColor indexed="65"/>
        </patternFill>
      </fill>
      <alignment vertical="bottom" wrapText="0" readingOrder="0"/>
      <border outline="0">
        <left/>
        <right/>
        <top/>
        <bottom/>
      </border>
    </odxf>
    <ndxf>
      <font>
        <b/>
        <sz val="9"/>
        <color indexed="64"/>
        <name val="Arial"/>
        <scheme val="none"/>
      </font>
      <fill>
        <patternFill patternType="solid">
          <bgColor rgb="FFFFFF00"/>
        </patternFill>
      </fill>
      <alignment vertical="top" wrapText="1" readingOrder="0"/>
      <border outline="0">
        <left style="thin">
          <color indexed="64"/>
        </left>
        <right style="thin">
          <color indexed="64"/>
        </right>
        <top style="thin">
          <color indexed="64"/>
        </top>
        <bottom style="thin">
          <color indexed="64"/>
        </bottom>
      </border>
    </ndxf>
  </rcc>
  <rfmt sheetId="15" sqref="D25" start="0" length="0">
    <dxf>
      <font>
        <sz val="9"/>
        <color indexed="64"/>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44041" sId="15" odxf="1" s="1" dxf="1" numFmtId="34">
    <nc r="E25">
      <v>2758.66</v>
    </nc>
    <odxf>
      <numFmt numFmtId="0" formatCode="General"/>
    </odxf>
    <ndxf>
      <font>
        <sz val="9"/>
        <color indexed="64"/>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4042" sId="15" odxf="1" s="1" dxf="1">
    <nc r="F25">
      <f>F24+D25-E25</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4043" sId="15" odxf="1" dxf="1" numFmtId="19">
    <nc r="A26">
      <v>42852</v>
    </nc>
    <odxf>
      <font>
        <sz val="12"/>
        <color indexed="64"/>
        <name val="Verdana"/>
        <scheme val="none"/>
      </font>
      <numFmt numFmtId="0" formatCode="General"/>
      <fill>
        <patternFill patternType="none">
          <bgColor indexed="65"/>
        </patternFill>
      </fill>
      <border outline="0">
        <left/>
        <right/>
        <top/>
        <bottom/>
      </border>
    </odxf>
    <n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44044" sId="15" odxf="1" dxf="1">
    <nc r="B26">
      <v>14679</v>
    </nc>
    <odxf>
      <font>
        <b val="0"/>
        <sz val="12"/>
        <color indexed="64"/>
        <name val="Verdana"/>
        <scheme val="none"/>
      </font>
      <fill>
        <patternFill patternType="none">
          <bgColor indexed="65"/>
        </patternFill>
      </fill>
      <alignment horizontal="general" vertical="bottom" readingOrder="0"/>
      <border outline="0">
        <left/>
        <right/>
        <top/>
        <bottom/>
      </border>
    </odxf>
    <n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4045" sId="15" odxf="1" dxf="1">
    <nc r="C26" t="inlineStr">
      <is>
        <r>
          <t xml:space="preserve">SEGUROS SURA, S. A.  </t>
        </r>
        <r>
          <rPr>
            <sz val="9"/>
            <color indexed="64"/>
            <rFont val="Arial"/>
            <family val="2"/>
          </rPr>
          <t>Pago del 30% de la factura #255526 d/f 27/04/17, por renovación de la póliza AUTO-85898 del vehículo marca Camioneta Nissan Frontier, año 2005, placa L-193792, chasis JN1CJUD2270068874, propiedad del Sr. Alejandro Gomez Mejia, Encargado de la Depto. Planificación y Desarrollo, de nuestra institución, del 27/04/2017 al 27/04/2018, como aporte del CONIAF</t>
        </r>
      </is>
    </nc>
    <odxf>
      <font>
        <b val="0"/>
        <sz val="12"/>
        <color indexed="64"/>
        <name val="Verdana"/>
        <scheme val="none"/>
      </font>
      <fill>
        <patternFill patternType="none">
          <bgColor indexed="65"/>
        </patternFill>
      </fill>
      <alignment vertical="bottom" wrapText="0" readingOrder="0"/>
    </odxf>
    <ndxf>
      <font>
        <b/>
        <sz val="9"/>
        <color indexed="64"/>
        <name val="Arial"/>
        <scheme val="none"/>
      </font>
      <fill>
        <patternFill patternType="solid">
          <bgColor rgb="FFFFFF00"/>
        </patternFill>
      </fill>
      <alignment vertical="top" wrapText="1" readingOrder="0"/>
    </ndxf>
  </rcc>
  <rfmt sheetId="15" sqref="D26" start="0" length="0">
    <dxf>
      <font>
        <b/>
        <sz val="9"/>
        <color indexed="64"/>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44046" sId="15" odxf="1" s="1" dxf="1" numFmtId="34">
    <nc r="E26">
      <v>9583.02</v>
    </nc>
    <odxf>
      <numFmt numFmtId="0" formatCode="General"/>
    </odxf>
    <ndxf>
      <font>
        <b/>
        <sz val="9"/>
        <color indexed="64"/>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44047" sId="15" odxf="1" s="1" dxf="1">
    <nc r="F26">
      <f>F25+D26-E26</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4048" sId="15" odxf="1" dxf="1" numFmtId="19">
    <nc r="A27">
      <v>42855</v>
    </nc>
    <odxf>
      <font>
        <sz val="12"/>
        <color indexed="64"/>
        <name val="Verdana"/>
        <scheme val="none"/>
      </font>
      <numFmt numFmtId="0" formatCode="General"/>
      <fill>
        <patternFill patternType="none">
          <bgColor indexed="65"/>
        </patternFill>
      </fill>
      <border outline="0">
        <left/>
        <right/>
        <top/>
        <bottom/>
      </border>
    </odxf>
    <n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fmt sheetId="15" sqref="B27" start="0" length="0">
    <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dxf>
  </rfmt>
  <rcc rId="44049" sId="15" odxf="1" dxf="1">
    <nc r="C27" t="inlineStr">
      <is>
        <t>Cargos bancarios</t>
      </is>
    </nc>
    <odxf>
      <font>
        <b val="0"/>
        <sz val="12"/>
        <color indexed="64"/>
        <name val="Verdana"/>
        <scheme val="none"/>
      </font>
      <border outline="0">
        <left/>
        <right/>
        <top/>
        <bottom/>
      </border>
    </odxf>
    <ndxf>
      <font>
        <b/>
        <sz val="9"/>
        <color indexed="64"/>
        <name val="Arial"/>
        <scheme val="none"/>
      </font>
      <border outline="0">
        <left style="thin">
          <color indexed="64"/>
        </left>
        <right style="thin">
          <color indexed="64"/>
        </right>
        <top style="thin">
          <color indexed="64"/>
        </top>
        <bottom style="thin">
          <color indexed="64"/>
        </bottom>
      </border>
    </ndxf>
  </rcc>
  <rfmt sheetId="15" s="1" sqref="D27" start="0" length="0">
    <dxf>
      <font>
        <b/>
        <sz val="9"/>
        <color indexed="64"/>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dxf>
  </rfmt>
  <rfmt sheetId="15" s="1" sqref="E27" start="0" length="0">
    <dxf>
      <font>
        <b/>
        <sz val="9"/>
        <color indexed="64"/>
        <name val="Arial"/>
        <scheme val="none"/>
      </font>
      <numFmt numFmtId="166" formatCode="_-* #,##0.00\ _p_t_a_-;\-* #,##0.00\ _p_t_a_-;_-* &quot;-&quot;??\ _p_t_a_-;_-@_-"/>
      <fill>
        <patternFill patternType="solid">
          <bgColor theme="0"/>
        </patternFill>
      </fill>
      <alignment horizontal="center" readingOrder="0"/>
    </dxf>
  </rfmt>
  <rcc rId="44050" sId="15" odxf="1" s="1" dxf="1">
    <nc r="F27">
      <f>F26+D27-E27</f>
    </nc>
    <odxf>
      <numFmt numFmtId="0" formatCode="General"/>
    </odxf>
    <n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ndxf>
  </rcc>
  <rcc rId="44051" sId="15" odxf="1" dxf="1" numFmtId="19">
    <nc r="A28">
      <v>42855</v>
    </nc>
    <odxf>
      <font>
        <sz val="12"/>
        <color indexed="64"/>
        <name val="Verdana"/>
        <scheme val="none"/>
      </font>
      <numFmt numFmtId="0" formatCode="General"/>
      <fill>
        <patternFill patternType="none">
          <bgColor indexed="65"/>
        </patternFill>
      </fill>
      <border outline="0">
        <left/>
        <right/>
        <top/>
        <bottom/>
      </border>
    </odxf>
    <n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44052" sId="15" odxf="1" dxf="1">
    <nc r="B28" t="inlineStr">
      <is>
        <t>INTERESES</t>
      </is>
    </nc>
    <odxf>
      <font>
        <b val="0"/>
        <sz val="12"/>
        <color indexed="64"/>
        <name val="Verdana"/>
        <scheme val="none"/>
      </font>
      <fill>
        <patternFill patternType="none">
          <bgColor indexed="65"/>
        </patternFill>
      </fill>
      <alignment horizontal="general" vertical="bottom" readingOrder="0"/>
      <border outline="0">
        <left/>
        <right/>
        <top/>
        <bottom/>
      </border>
    </odxf>
    <n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44053" sId="15" odxf="1" dxf="1">
    <nc r="C28" t="inlineStr">
      <is>
        <t>Intereses ganadas sobre certificads financieros</t>
      </is>
    </nc>
    <odxf>
      <font>
        <b val="0"/>
        <sz val="12"/>
        <color indexed="64"/>
        <name val="Verdana"/>
        <scheme val="none"/>
      </font>
      <fill>
        <patternFill patternType="none">
          <bgColor indexed="65"/>
        </patternFill>
      </fill>
      <alignment vertical="bottom" wrapText="0" readingOrder="0"/>
      <border outline="0">
        <left/>
        <right/>
        <top/>
        <bottom/>
      </border>
    </odxf>
    <n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fmt sheetId="15" sqref="D28" start="0" length="0">
    <dxf>
      <font>
        <sz val="9"/>
        <color indexed="64"/>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5" s="1" sqref="E28" start="0" length="0">
    <dxf>
      <font>
        <b/>
        <sz val="9"/>
        <color theme="1"/>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dxf>
  </rfmt>
  <rfmt sheetId="15" s="1" sqref="F28" start="0" length="0">
    <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dxf>
  </rfmt>
  <rcc rId="44054" sId="15" odxf="1" dxf="1" numFmtId="19">
    <nc r="A29">
      <v>42855</v>
    </nc>
    <odxf>
      <font>
        <sz val="12"/>
        <color indexed="64"/>
        <name val="Verdana"/>
        <scheme val="none"/>
      </font>
      <numFmt numFmtId="0" formatCode="General"/>
      <fill>
        <patternFill patternType="none">
          <bgColor indexed="65"/>
        </patternFill>
      </fill>
      <border outline="0">
        <left/>
        <right/>
        <top/>
        <bottom/>
      </border>
    </odxf>
    <n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fmt sheetId="15" sqref="B29" start="0" length="0">
    <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dxf>
  </rfmt>
  <rcc rId="44055" sId="15" odxf="1" dxf="1">
    <nc r="C29" t="inlineStr">
      <is>
        <t>Transferencias estudiantes</t>
      </is>
    </nc>
    <odxf>
      <font>
        <b val="0"/>
        <sz val="12"/>
        <color indexed="64"/>
        <name val="Verdana"/>
        <scheme val="none"/>
      </font>
      <fill>
        <patternFill patternType="none">
          <bgColor indexed="65"/>
        </patternFill>
      </fill>
      <alignment vertical="bottom" wrapText="0" readingOrder="0"/>
      <border outline="0">
        <left/>
        <right/>
        <top/>
        <bottom/>
      </border>
    </odxf>
    <n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fmt sheetId="15" sqref="D29" start="0" length="0">
    <dxf>
      <font>
        <sz val="9"/>
        <color indexed="64"/>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44056" sId="15" odxf="1" s="1" dxf="1">
    <nc r="E29">
      <f>E7+E8+E9+E10</f>
    </nc>
    <odxf>
      <numFmt numFmtId="0" formatCode="General"/>
    </odxf>
    <ndxf>
      <font>
        <b/>
        <sz val="9"/>
        <color theme="1"/>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fmt sheetId="15" s="1" sqref="F29" start="0" length="0">
    <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dxf>
  </rfmt>
  <rcc rId="44057" sId="15" odxf="1" dxf="1" numFmtId="19">
    <nc r="A30">
      <v>42855</v>
    </nc>
    <odxf>
      <font>
        <sz val="12"/>
        <color indexed="64"/>
        <name val="Verdana"/>
        <scheme val="none"/>
      </font>
      <numFmt numFmtId="0" formatCode="General"/>
      <fill>
        <patternFill patternType="none">
          <bgColor indexed="65"/>
        </patternFill>
      </fill>
      <border outline="0">
        <left/>
        <right/>
        <top/>
        <bottom/>
      </border>
    </odxf>
    <n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fmt sheetId="15" sqref="B30" start="0" length="0">
    <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dxf>
  </rfmt>
  <rcc rId="44058" sId="15" odxf="1" dxf="1">
    <nc r="C30" t="inlineStr">
      <is>
        <t>Cheques emitidos</t>
      </is>
    </nc>
    <odxf>
      <font>
        <b val="0"/>
        <sz val="12"/>
        <color indexed="64"/>
        <name val="Verdana"/>
        <scheme val="none"/>
      </font>
      <fill>
        <patternFill patternType="none">
          <bgColor indexed="65"/>
        </patternFill>
      </fill>
      <alignment vertical="bottom" wrapText="0" readingOrder="0"/>
      <border outline="0">
        <left/>
        <right/>
        <top/>
        <bottom/>
      </border>
    </odxf>
    <n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fmt sheetId="15" sqref="D30" start="0" length="0">
    <dxf>
      <font>
        <sz val="9"/>
        <color indexed="64"/>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44059" sId="15" odxf="1" s="1" dxf="1">
    <nc r="E30">
      <f>E6+E11+E12+E13+E14+E15+E16+E17+E18+E19+E20+E21+E22+E23+E24+E25+E26</f>
    </nc>
    <odxf>
      <numFmt numFmtId="0" formatCode="General"/>
    </odxf>
    <ndxf>
      <font>
        <b/>
        <sz val="9"/>
        <color theme="1"/>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fmt sheetId="15" s="1" sqref="F30" start="0" length="0">
    <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dxf>
  </rfmt>
  <rfmt sheetId="15" sqref="A31" start="0" length="0">
    <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dxf>
  </rfmt>
  <rfmt sheetId="15" sqref="B31" start="0" length="0">
    <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dxf>
  </rfmt>
  <rcc rId="44060" sId="15" odxf="1" dxf="1">
    <nc r="C31" t="inlineStr">
      <is>
        <t>TOTAL</t>
      </is>
    </nc>
    <odxf>
      <font>
        <b val="0"/>
        <sz val="12"/>
        <color indexed="64"/>
        <name val="Verdana"/>
        <scheme val="none"/>
      </font>
      <fill>
        <patternFill patternType="none">
          <bgColor indexed="65"/>
        </patternFill>
      </fill>
      <alignment vertical="bottom" wrapText="0" readingOrder="0"/>
      <border outline="0">
        <left/>
        <right/>
        <top/>
        <bottom/>
      </border>
    </odxf>
    <n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fmt sheetId="15" sqref="D31" start="0" length="0">
    <dxf>
      <font>
        <sz val="9"/>
        <color indexed="64"/>
        <name val="Arial"/>
        <scheme val="none"/>
      </font>
      <numFmt numFmtId="166"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44061" sId="15" odxf="1" s="1" dxf="1">
    <nc r="E31">
      <f>SUM(E29:E30)</f>
    </nc>
    <odxf>
      <numFmt numFmtId="0" formatCode="General"/>
    </odxf>
    <ndxf>
      <font>
        <b/>
        <sz val="9"/>
        <color theme="1"/>
        <name val="Arial"/>
        <scheme val="none"/>
      </font>
      <numFmt numFmtId="166"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fmt sheetId="15" s="1" sqref="F31" start="0" length="0">
    <dxf>
      <font>
        <b/>
        <sz val="9"/>
        <color indexed="64"/>
        <name val="Arial"/>
        <scheme val="none"/>
      </font>
      <numFmt numFmtId="166" formatCode="_-* #,##0.00\ _p_t_a_-;\-* #,##0.00\ _p_t_a_-;_-* &quot;-&quot;??\ _p_t_a_-;_-@_-"/>
      <alignment horizontal="center" readingOrder="0"/>
      <border outline="0">
        <left style="thin">
          <color indexed="64"/>
        </left>
        <right style="thin">
          <color indexed="64"/>
        </right>
        <bottom style="thin">
          <color indexed="64"/>
        </bottom>
      </border>
    </dxf>
  </rfmt>
  <rfmt sheetId="15" sqref="C5">
    <dxf>
      <alignment wrapText="0" readingOrder="0"/>
    </dxf>
  </rfmt>
  <rfmt sheetId="15" sqref="C8">
    <dxf>
      <alignment wrapText="0" readingOrder="0"/>
    </dxf>
  </rfmt>
  <rfmt sheetId="15" sqref="C8">
    <dxf>
      <alignment wrapText="1" readingOrder="0"/>
    </dxf>
  </rfmt>
  <rfmt sheetId="15" sqref="C10">
    <dxf>
      <alignment wrapText="0" readingOrder="0"/>
    </dxf>
  </rfmt>
  <rfmt sheetId="15" sqref="C10">
    <dxf>
      <alignment wrapText="1" readingOrder="0"/>
    </dxf>
  </rfmt>
  <rfmt sheetId="15" sqref="C15">
    <dxf>
      <alignment wrapText="0" readingOrder="0"/>
    </dxf>
  </rfmt>
  <rfmt sheetId="15" sqref="C15">
    <dxf>
      <alignment wrapText="1" readingOrder="0"/>
    </dxf>
  </rfmt>
  <rfmt sheetId="15" sqref="C18">
    <dxf>
      <alignment wrapText="0" readingOrder="0"/>
    </dxf>
  </rfmt>
  <rfmt sheetId="15" sqref="C22">
    <dxf>
      <alignment wrapText="0" readingOrder="0"/>
    </dxf>
  </rfmt>
  <rfmt sheetId="15" sqref="C22">
    <dxf>
      <alignment wrapText="1" readingOrder="0"/>
    </dxf>
  </rfmt>
  <rfmt sheetId="15" sqref="C23">
    <dxf>
      <alignment wrapText="0" readingOrder="0"/>
    </dxf>
  </rfmt>
  <rfmt sheetId="15" sqref="C23">
    <dxf>
      <alignment wrapText="1" readingOrder="0"/>
    </dxf>
  </rfmt>
  <rfmt sheetId="15" sqref="C24">
    <dxf>
      <alignment wrapText="0" readingOrder="0"/>
    </dxf>
  </rfmt>
  <rfmt sheetId="15" sqref="C24">
    <dxf>
      <alignment wrapText="1" readingOrder="0"/>
    </dxf>
  </rfmt>
  <rfmt sheetId="15" sqref="C25">
    <dxf>
      <alignment wrapText="0" readingOrder="0"/>
    </dxf>
  </rfmt>
  <rfmt sheetId="15" sqref="C25">
    <dxf>
      <alignment wrapText="1" readingOrder="0"/>
    </dxf>
  </rfmt>
  <rfmt sheetId="15" sqref="C26">
    <dxf>
      <alignment wrapText="0" readingOrder="0"/>
    </dxf>
  </rfmt>
  <rfmt sheetId="15" sqref="F4" start="0" length="0">
    <dxf>
      <border>
        <left style="thin">
          <color indexed="64"/>
        </left>
        <right style="thin">
          <color indexed="64"/>
        </right>
        <top style="thin">
          <color indexed="64"/>
        </top>
        <bottom style="thin">
          <color indexed="64"/>
        </bottom>
      </border>
    </dxf>
  </rfmt>
  <rfmt sheetId="15" sqref="F4">
    <dxf>
      <border>
        <left style="thin">
          <color indexed="64"/>
        </left>
        <right style="thin">
          <color indexed="64"/>
        </right>
        <top style="thin">
          <color indexed="64"/>
        </top>
        <bottom style="thin">
          <color indexed="64"/>
        </bottom>
        <vertical style="thin">
          <color indexed="64"/>
        </vertical>
        <horizontal style="thin">
          <color indexed="64"/>
        </horizontal>
      </border>
    </dxf>
  </rfmt>
  <rcv guid="{42CC8B4D-7DBB-4762-B1E5-9831FAA8E6A5}" action="delete"/>
  <rcv guid="{42CC8B4D-7DBB-4762-B1E5-9831FAA8E6A5}" action="add"/>
</revisions>
</file>

<file path=xl/revisions/revisionLog1281.xml><?xml version="1.0" encoding="utf-8"?>
<revisions xmlns="http://schemas.openxmlformats.org/spreadsheetml/2006/main" xmlns:r="http://schemas.openxmlformats.org/officeDocument/2006/relationships">
  <rcc rId="42302" sId="11">
    <oc r="B119">
      <v>14659</v>
    </oc>
    <nc r="B119">
      <v>14662</v>
    </nc>
  </rcc>
  <rcc rId="42303" sId="11">
    <oc r="C119" t="inlineStr">
      <is>
        <r>
          <t>ADVANCED AUTO TECHNOLOGY,</t>
        </r>
        <r>
          <rPr>
            <sz val="10"/>
            <color indexed="64"/>
            <rFont val="Arial"/>
            <family val="2"/>
          </rPr>
          <t xml:space="preserve"> Pago según factura No. 4027,  de  fecha 31/03/17,  por concepto deducible por reparación y cambio de piezas al vehículo tipo furgoneta marca Chevrolet año 2014, Placa No. L325500, de Nuestra Institución, según documentación anexa. Factura original contra entrega de cheque.</t>
        </r>
      </is>
    </oc>
    <nc r="C119" t="inlineStr">
      <is>
        <r>
          <t>ADVANCED AUTO TECHNOLOGY,</t>
        </r>
        <r>
          <rPr>
            <sz val="10"/>
            <color indexed="64"/>
            <rFont val="Arial"/>
            <family val="2"/>
          </rPr>
          <t xml:space="preserve"> Pago según factura No. 180,  de  fecha 31/03/17,  por concepto deducible por reparación y cambio de piezas al vehículo tipo furgoneta marca Chevrolet año 2014, Placa No. L325500, de Nuestra Institución, según documentación anexa. Factura original contra entrega de cheque.</t>
        </r>
      </is>
    </nc>
  </rcc>
  <rcv guid="{5EBE4193-7345-4348-8FA0-5B4E92B2210A}" action="delete"/>
  <rcv guid="{5EBE4193-7345-4348-8FA0-5B4E92B2210A}" action="add"/>
</revisions>
</file>

<file path=xl/revisions/revisionLog12811.xml><?xml version="1.0" encoding="utf-8"?>
<revisions xmlns="http://schemas.openxmlformats.org/spreadsheetml/2006/main" xmlns:r="http://schemas.openxmlformats.org/officeDocument/2006/relationships">
  <rfmt sheetId="11" sqref="C94" start="0" length="0">
    <dxf/>
  </rfmt>
  <rfmt sheetId="11" xfDxf="1" sqref="C94" start="0" length="0">
    <dxf>
      <font>
        <b/>
        <sz val="9"/>
        <name val="Arial"/>
        <scheme val="none"/>
      </font>
      <fill>
        <patternFill patternType="solid">
          <bgColor theme="0"/>
        </patternFill>
      </fill>
      <alignment horizontal="justify" wrapText="1" readingOrder="0"/>
      <border outline="0">
        <left style="thin">
          <color indexed="64"/>
        </left>
        <right style="thin">
          <color indexed="64"/>
        </right>
        <top style="thin">
          <color indexed="64"/>
        </top>
        <bottom style="thin">
          <color indexed="64"/>
        </bottom>
      </border>
    </dxf>
  </rfmt>
  <rcc rId="42108" sId="11">
    <nc r="C94" t="inlineStr">
      <is>
        <t>Sobrante cheque #14618 D/F 15/02/17. a nombre de EYMI YUDESKY DE JESUS ABREU, Cédula De Identidad No. 026-0125476-2, Transferida temporalmente como Técnico del Depto. de Capacitación y Difusión de Tecnologías de la institución, como apoyo logístico para cubrir gastos de alimentacion, material de practica y combustible en el curso-taller de “Conservacion de Forraje para Ganado Bovino”, el cual será realizado en el Municipio de las Yayas de Viajama, Prov. Azua, los dias 24 y 25 de febrero del 2017</t>
      </is>
    </nc>
  </rcc>
  <rcc rId="42109" sId="11" numFmtId="34">
    <nc r="D94">
      <v>2385</v>
    </nc>
  </rcc>
  <rcc rId="42110" sId="11" odxf="1" dxf="1">
    <nc r="F94">
      <f>F93+D94-E94</f>
    </nc>
    <odxf>
      <fill>
        <patternFill patternType="solid">
          <bgColor theme="0"/>
        </patternFill>
      </fill>
      <alignment wrapText="1" readingOrder="0"/>
      <border outline="0">
        <top/>
      </border>
    </odxf>
    <ndxf>
      <fill>
        <patternFill patternType="none">
          <bgColor indexed="65"/>
        </patternFill>
      </fill>
      <alignment wrapText="0" readingOrder="0"/>
      <border outline="0">
        <top style="thin">
          <color indexed="64"/>
        </top>
      </border>
    </ndxf>
  </rcc>
  <rcc rId="42111" sId="11" odxf="1" dxf="1">
    <nc r="F95">
      <f>F94+D95-E95</f>
    </nc>
    <odxf>
      <fill>
        <patternFill patternType="solid">
          <bgColor theme="0"/>
        </patternFill>
      </fill>
      <alignment wrapText="1" readingOrder="0"/>
      <border outline="0">
        <top/>
      </border>
    </odxf>
    <ndxf>
      <fill>
        <patternFill patternType="none">
          <bgColor indexed="65"/>
        </patternFill>
      </fill>
      <alignment wrapText="0" readingOrder="0"/>
      <border outline="0">
        <top style="thin">
          <color indexed="64"/>
        </top>
      </border>
    </ndxf>
  </rcc>
  <rfmt sheetId="11" sqref="D94" start="0" length="2147483647">
    <dxf>
      <font>
        <b/>
      </font>
    </dxf>
  </rfmt>
  <rcc rId="42112" sId="11" numFmtId="19">
    <nc r="A94">
      <v>42802</v>
    </nc>
  </rcc>
  <rcc rId="42113" sId="11">
    <nc r="B94" t="inlineStr">
      <is>
        <t>DEPOSITO</t>
      </is>
    </nc>
  </rcc>
  <rfmt sheetId="11" sqref="B94" start="0" length="2147483647">
    <dxf>
      <font>
        <b/>
      </font>
    </dxf>
  </rfmt>
  <rcv guid="{A4F024A0-B144-4722-804A-716CE18877E5}" action="delete"/>
  <rcv guid="{A4F024A0-B144-4722-804A-716CE18877E5}" action="add"/>
</revisions>
</file>

<file path=xl/revisions/revisionLog128111.xml><?xml version="1.0" encoding="utf-8"?>
<revisions xmlns="http://schemas.openxmlformats.org/spreadsheetml/2006/main" xmlns:r="http://schemas.openxmlformats.org/officeDocument/2006/relationships">
  <rcc rId="42090" sId="11" numFmtId="19">
    <nc r="A89">
      <v>42801</v>
    </nc>
  </rcc>
  <rrc rId="42091" sId="11" ref="A89:XFD89" action="insertRow"/>
  <rcc rId="42092" sId="11" numFmtId="19">
    <nc r="A89">
      <v>42800</v>
    </nc>
  </rcc>
  <rfmt sheetId="11" sqref="C89">
    <dxf>
      <fill>
        <patternFill>
          <bgColor theme="0"/>
        </patternFill>
      </fill>
    </dxf>
  </rfmt>
  <rcc rId="42093" sId="11" numFmtId="34">
    <nc r="D89">
      <v>2430</v>
    </nc>
  </rcc>
  <rm rId="42094" sheetId="11" source="C93" destination="C89" sourceSheetId="11">
    <rfmt sheetId="11" sqref="C89" start="0" length="0">
      <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m>
  <rcc rId="42095" sId="11" odxf="1" dxf="1">
    <nc r="B89" t="inlineStr">
      <is>
        <t>DEPOSITO</t>
      </is>
    </nc>
    <odxf>
      <font>
        <sz val="9"/>
        <color theme="1"/>
        <name val="Arial"/>
        <scheme val="none"/>
      </font>
      <numFmt numFmtId="30" formatCode="@"/>
      <alignment wrapText="1" readingOrder="0"/>
    </odxf>
    <ndxf>
      <font>
        <sz val="9"/>
        <color theme="1"/>
        <name val="Arial"/>
        <scheme val="none"/>
      </font>
      <numFmt numFmtId="0" formatCode="General"/>
      <alignment wrapText="0" readingOrder="0"/>
    </ndxf>
  </rcc>
  <rcc rId="42096" sId="11" numFmtId="19">
    <oc r="A93">
      <v>42802</v>
    </oc>
    <nc r="A93"/>
  </rcc>
  <rcc rId="42097" sId="11">
    <oc r="B93" t="inlineStr">
      <is>
        <t>DEPOSITO</t>
      </is>
    </oc>
    <nc r="B93"/>
  </rcc>
  <rcc rId="42098" sId="11" numFmtId="34">
    <oc r="D93">
      <v>2430</v>
    </oc>
    <nc r="D93"/>
  </rcc>
  <rcc rId="42099" sId="11">
    <nc r="F89">
      <f>F88+D89-E89</f>
    </nc>
  </rcc>
  <rcc rId="42100" sId="11">
    <oc r="F90">
      <f>F88+D90-E90</f>
    </oc>
    <nc r="F90">
      <f>F89+D90-E90</f>
    </nc>
  </rcc>
  <rcc rId="42101" sId="11">
    <oc r="F91">
      <f>F90+D91-E91</f>
    </oc>
    <nc r="F91">
      <f>F90+D91-E91</f>
    </nc>
  </rcc>
  <rcc rId="42102" sId="11">
    <oc r="F92">
      <f>F91+D92-E92</f>
    </oc>
    <nc r="F92">
      <f>F91+D92-E92</f>
    </nc>
  </rcc>
  <rcc rId="42103" sId="11">
    <oc r="F93">
      <f>F92+D93-E93</f>
    </oc>
    <nc r="F93">
      <f>F92+D93-E93</f>
    </nc>
  </rcc>
  <rcv guid="{A4F024A0-B144-4722-804A-716CE18877E5}" action="delete"/>
  <rcv guid="{A4F024A0-B144-4722-804A-716CE18877E5}" action="add"/>
</revisions>
</file>

<file path=xl/revisions/revisionLog1282.xml><?xml version="1.0" encoding="utf-8"?>
<revisions xmlns="http://schemas.openxmlformats.org/spreadsheetml/2006/main" xmlns:r="http://schemas.openxmlformats.org/officeDocument/2006/relationships">
  <rfmt sheetId="11" sqref="C192" start="0" length="0">
    <dxf>
      <font>
        <sz val="12"/>
        <color indexed="64"/>
        <name val="Verdana"/>
        <scheme val="none"/>
      </font>
      <fill>
        <patternFill patternType="none">
          <bgColor indexed="65"/>
        </patternFill>
      </fill>
      <alignment horizontal="general" vertical="bottom" readingOrder="0"/>
      <border outline="0">
        <left/>
        <right/>
        <top/>
        <bottom/>
      </border>
    </dxf>
  </rfmt>
  <rfmt sheetId="11" sqref="C192" start="0" length="0">
    <dxf>
      <font>
        <i/>
        <sz val="14"/>
        <color indexed="64"/>
        <name val="Times New Roman"/>
        <scheme val="none"/>
      </font>
    </dxf>
  </rfmt>
  <rfmt sheetId="11" xfDxf="1" sqref="C192" start="0" length="0">
    <dxf>
      <font>
        <i/>
        <sz val="14"/>
        <name val="Times New Roman"/>
        <scheme val="none"/>
      </font>
    </dxf>
  </rfmt>
  <rfmt sheetId="11" sqref="C192" start="0" length="2147483647">
    <dxf>
      <font>
        <sz val="9"/>
      </font>
    </dxf>
  </rfmt>
  <rfmt sheetId="11" sqref="C192" start="0" length="2147483647">
    <dxf>
      <font>
        <name val="Arial"/>
        <scheme val="none"/>
      </font>
    </dxf>
  </rfmt>
  <rfmt sheetId="11" sqref="C192">
    <dxf>
      <alignment wrapText="1" readingOrder="0"/>
    </dxf>
  </rfmt>
  <rfmt sheetId="11" sqref="C192" start="0" length="2147483647">
    <dxf>
      <font>
        <i val="0"/>
      </font>
    </dxf>
  </rfmt>
  <rcc rId="42667" sId="11" odxf="1" dxf="1">
    <nc r="C192" t="inlineStr">
      <is>
        <r>
          <rPr>
            <b/>
            <sz val="9"/>
            <color indexed="64"/>
            <rFont val="Arial"/>
            <family val="2"/>
          </rPr>
          <t>RD$23,715.00  (US$500.00 a una tasa de RD$47.43) a nombre de</t>
        </r>
        <r>
          <rPr>
            <b/>
            <sz val="9"/>
            <color rgb="FFFF0000"/>
            <rFont val="Arial"/>
            <family val="2"/>
          </rPr>
          <t xml:space="preserve"> RAMON AMERICO FERMIN PEREZ</t>
        </r>
        <r>
          <rPr>
            <b/>
            <sz val="9"/>
            <color indexed="64"/>
            <rFont val="Arial"/>
            <family val="2"/>
          </rPr>
          <t>. 30vo. y último desembolso correspondiente al 5to. de la adenda, como aporte de CONIAF para cubrir pasaje de regreso al país, el cual cursó</t>
        </r>
        <r>
          <rPr>
            <b/>
            <u/>
            <sz val="9"/>
            <color indexed="64"/>
            <rFont val="Arial"/>
            <family val="2"/>
          </rPr>
          <t xml:space="preserve"> </t>
        </r>
        <r>
          <rPr>
            <b/>
            <sz val="9"/>
            <color indexed="64"/>
            <rFont val="Arial"/>
            <family val="2"/>
          </rPr>
          <t xml:space="preserve">estudios de Maestría en “Agronomía”, en la Universidad de Puerto Rico, Mayaguez, Puerto Rico, s/contrato No.096/2013, Adenda no.004/2014, Adenda 028/2015 </t>
        </r>
      </is>
    </nc>
    <ndxf>
      <font>
        <b/>
        <sz val="9"/>
        <name val="Arial"/>
        <scheme val="none"/>
      </font>
    </ndxf>
  </rcc>
  <rfmt sheetId="11" sqref="C192" start="0" length="0">
    <dxf>
      <border>
        <left style="thin">
          <color indexed="64"/>
        </left>
        <right style="thin">
          <color indexed="64"/>
        </right>
        <top style="thin">
          <color indexed="64"/>
        </top>
        <bottom style="thin">
          <color indexed="64"/>
        </bottom>
      </border>
    </dxf>
  </rfmt>
  <rfmt sheetId="11" sqref="C192">
    <dxf>
      <border>
        <left style="thin">
          <color indexed="64"/>
        </left>
        <right style="thin">
          <color indexed="64"/>
        </right>
        <top style="thin">
          <color indexed="64"/>
        </top>
        <bottom style="thin">
          <color indexed="64"/>
        </bottom>
        <vertical style="thin">
          <color indexed="64"/>
        </vertical>
        <horizontal style="thin">
          <color indexed="64"/>
        </horizontal>
      </border>
    </dxf>
  </rfmt>
  <rcc rId="42668" sId="11" numFmtId="34">
    <nc r="E192">
      <v>23715</v>
    </nc>
  </rcc>
  <rcc rId="42669" sId="11" odxf="1" dxf="1">
    <nc r="F192">
      <f>F191+D192-E192</f>
    </nc>
    <odxf>
      <fill>
        <patternFill patternType="solid">
          <bgColor theme="0"/>
        </patternFill>
      </fill>
    </odxf>
    <ndxf>
      <fill>
        <patternFill patternType="none">
          <bgColor indexed="65"/>
        </patternFill>
      </fill>
    </ndxf>
  </rcc>
  <rcc rId="42670" sId="11">
    <nc r="B192" t="inlineStr">
      <is>
        <t>TRNASF.0023</t>
      </is>
    </nc>
  </rcc>
  <rcc rId="42671" sId="11" numFmtId="19">
    <nc r="A192">
      <v>42871</v>
    </nc>
  </rcc>
  <rcv guid="{A4F024A0-B144-4722-804A-716CE18877E5}" action="delete"/>
  <rcv guid="{A4F024A0-B144-4722-804A-716CE18877E5}" action="add"/>
</revisions>
</file>

<file path=xl/revisions/revisionLog129.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29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29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29111.xml><?xml version="1.0" encoding="utf-8"?>
<revisions xmlns="http://schemas.openxmlformats.org/spreadsheetml/2006/main" xmlns:r="http://schemas.openxmlformats.org/officeDocument/2006/relationships">
  <rfmt sheetId="11" sqref="C95" start="0" length="0">
    <dxf>
      <font>
        <b val="0"/>
        <sz val="12"/>
        <color indexed="64"/>
        <name val="Verdana"/>
        <scheme val="none"/>
      </font>
      <fill>
        <patternFill patternType="none">
          <bgColor indexed="65"/>
        </patternFill>
      </fill>
      <alignment horizontal="general" vertical="bottom" wrapText="0" readingOrder="0"/>
      <border outline="0">
        <left/>
        <right/>
        <top/>
        <bottom/>
      </border>
    </dxf>
  </rfmt>
  <rfmt sheetId="11" sqref="C95" start="0" length="0">
    <dxf>
      <font>
        <b/>
        <i/>
        <sz val="14"/>
        <color indexed="64"/>
        <name val="Times New Roman"/>
        <scheme val="none"/>
      </font>
    </dxf>
  </rfmt>
  <rcc rId="42114" sId="11" xfDxf="1" dxf="1">
    <nc r="C95" t="inlineStr">
      <is>
        <r>
          <t>ZOILA MERCEDES FERNANDEZ VASQUEZ.</t>
        </r>
        <r>
          <rPr>
            <i/>
            <sz val="14"/>
            <color indexed="64"/>
            <rFont val="Times New Roman"/>
            <family val="1"/>
          </rPr>
          <t xml:space="preserve"> Por servicios de preparación de picadera para doscientas (200) personas, para el evento titulado “Presente y Futuro del Sector Agropecuario Dominicano”, a realizarse en la Facultad de Economia de la UASD, en fecha 09/03/17, según cotizacion #121 d/f 08/03/17 y documentación  anexa. </t>
        </r>
      </is>
    </nc>
    <ndxf>
      <font>
        <b/>
        <i/>
        <sz val="14"/>
        <name val="Times New Roman"/>
        <scheme val="none"/>
      </font>
      <alignment horizontal="justify" readingOrder="0"/>
    </ndxf>
  </rcc>
  <rfmt sheetId="11" sqref="C95" start="0" length="2147483647">
    <dxf>
      <font>
        <sz val="10"/>
      </font>
    </dxf>
  </rfmt>
  <rfmt sheetId="11" sqref="C95" start="0" length="2147483647">
    <dxf>
      <font>
        <name val="Arial"/>
        <scheme val="none"/>
      </font>
    </dxf>
  </rfmt>
  <rfmt sheetId="11" sqref="C95" start="0" length="2147483647">
    <dxf>
      <font>
        <i val="0"/>
      </font>
    </dxf>
  </rfmt>
  <rcc rId="42115" sId="11" numFmtId="19">
    <nc r="A95">
      <v>42802</v>
    </nc>
  </rcc>
  <rcc rId="42116" sId="11">
    <nc r="B95">
      <v>14639</v>
    </nc>
  </rcc>
  <rfmt sheetId="11" sqref="C95">
    <dxf>
      <fill>
        <patternFill patternType="solid">
          <bgColor rgb="FFFFFF00"/>
        </patternFill>
      </fill>
    </dxf>
  </rfmt>
  <rcv guid="{5EBE4193-7345-4348-8FA0-5B4E92B2210A}" action="delete"/>
  <rcv guid="{5EBE4193-7345-4348-8FA0-5B4E92B2210A}" action="add"/>
</revisions>
</file>

<file path=xl/revisions/revisionLog1292.xml><?xml version="1.0" encoding="utf-8"?>
<revisions xmlns="http://schemas.openxmlformats.org/spreadsheetml/2006/main" xmlns:r="http://schemas.openxmlformats.org/officeDocument/2006/relationships">
  <rcc rId="42525" sId="11">
    <nc r="B132" t="inlineStr">
      <is>
        <t>INTERESES</t>
      </is>
    </nc>
  </rcc>
  <rcv guid="{A4F024A0-B144-4722-804A-716CE18877E5}" action="delete"/>
  <rcv guid="{A4F024A0-B144-4722-804A-716CE18877E5}" action="add"/>
</revisions>
</file>

<file path=xl/revisions/revisionLog12921.xml><?xml version="1.0" encoding="utf-8"?>
<revisions xmlns="http://schemas.openxmlformats.org/spreadsheetml/2006/main" xmlns:r="http://schemas.openxmlformats.org/officeDocument/2006/relationships">
  <rcc rId="42511" sId="11">
    <nc r="B84" t="inlineStr">
      <is>
        <t>DEPOSITO</t>
      </is>
    </nc>
  </rcc>
  <rcc rId="42512" sId="11" numFmtId="19">
    <nc r="A84">
      <v>42794</v>
    </nc>
  </rcc>
  <rfmt sheetId="11" sqref="B84" start="0" length="2147483647">
    <dxf>
      <font>
        <b/>
      </font>
    </dxf>
  </rfmt>
  <rcc rId="42513" sId="11">
    <nc r="C84" t="inlineStr">
      <is>
        <t>TOTAL</t>
      </is>
    </nc>
  </rcc>
  <rfmt sheetId="11" sqref="C84" start="0" length="2147483647">
    <dxf>
      <font>
        <b/>
      </font>
    </dxf>
  </rfmt>
  <rcc rId="42514" sId="11">
    <oc r="E84">
      <f>E82+E83</f>
    </oc>
    <nc r="E84">
      <f>SUM(E80:E83)</f>
    </nc>
  </rcc>
  <rcc rId="42515" sId="11">
    <oc r="D84">
      <f>D55+D56+D74+D81</f>
    </oc>
    <nc r="D84">
      <f>SUM(D47:D81)</f>
    </nc>
  </rcc>
  <rcv guid="{A4F024A0-B144-4722-804A-716CE18877E5}" action="delete"/>
  <rcv guid="{A4F024A0-B144-4722-804A-716CE18877E5}" action="add"/>
</revisions>
</file>

<file path=xl/revisions/revisionLog129211.xml><?xml version="1.0" encoding="utf-8"?>
<revisions xmlns="http://schemas.openxmlformats.org/spreadsheetml/2006/main" xmlns:r="http://schemas.openxmlformats.org/officeDocument/2006/relationships">
  <rcc rId="42267" sId="11" numFmtId="34">
    <nc r="E114">
      <v>7537.5</v>
    </nc>
  </rcc>
</revisions>
</file>

<file path=xl/revisions/revisionLog13.xml><?xml version="1.0" encoding="utf-8"?>
<revisions xmlns="http://schemas.openxmlformats.org/spreadsheetml/2006/main" xmlns:r="http://schemas.openxmlformats.org/officeDocument/2006/relationships">
  <rfmt sheetId="11" sqref="C208" start="0" length="0">
    <dxf>
      <font>
        <b val="0"/>
        <sz val="12"/>
        <color indexed="64"/>
        <name val="Verdana"/>
        <scheme val="none"/>
      </font>
      <fill>
        <patternFill patternType="none">
          <bgColor indexed="65"/>
        </patternFill>
      </fill>
      <alignment horizontal="general" vertical="bottom" readingOrder="0"/>
      <border outline="0">
        <left/>
        <right/>
        <top/>
        <bottom/>
      </border>
    </dxf>
  </rfmt>
  <rfmt sheetId="11" sqref="C208" start="0" length="0">
    <dxf>
      <font>
        <b/>
        <i/>
        <sz val="14"/>
        <color indexed="64"/>
        <name val="Times New Roman"/>
        <scheme val="none"/>
      </font>
    </dxf>
  </rfmt>
  <rfmt sheetId="11" xfDxf="1" sqref="C208" start="0" length="0">
    <dxf>
      <font>
        <b/>
        <i/>
        <sz val="14"/>
        <name val="Times New Roman"/>
        <scheme val="none"/>
      </font>
    </dxf>
  </rfmt>
  <rfmt sheetId="11" sqref="C208">
    <dxf>
      <alignment wrapText="1" readingOrder="0"/>
    </dxf>
  </rfmt>
  <rfmt sheetId="11" sqref="C208" start="0" length="2147483647">
    <dxf>
      <font>
        <sz val="9"/>
      </font>
    </dxf>
  </rfmt>
  <rfmt sheetId="11" sqref="C208" start="0" length="2147483647">
    <dxf>
      <font>
        <name val="Arial"/>
        <scheme val="none"/>
      </font>
    </dxf>
  </rfmt>
  <rfmt sheetId="11" sqref="C208" start="0" length="2147483647">
    <dxf>
      <font>
        <i val="0"/>
      </font>
    </dxf>
  </rfmt>
  <rcc rId="42820" sId="11">
    <nc r="C208" t="inlineStr">
      <is>
        <r>
          <t xml:space="preserve">NICLA MARIEL VALERA CASTILLO. Auxiliar Administrativo, </t>
        </r>
        <r>
          <rPr>
            <sz val="9"/>
            <color indexed="64"/>
            <rFont val="Arial"/>
            <family val="2"/>
          </rPr>
          <t xml:space="preserve"> Pago para cubrir recogida y vote de escombros en los pasillos de la entrada de la oficina de la Dirección Ejecutiva</t>
        </r>
      </is>
    </nc>
  </rcc>
  <rcc rId="42821" sId="11" numFmtId="34">
    <nc r="E208">
      <v>5000</v>
    </nc>
  </rcc>
  <rcc rId="42822" sId="11" odxf="1" dxf="1">
    <nc r="F208">
      <f>F207+D208-E208</f>
    </nc>
    <odxf>
      <fill>
        <patternFill patternType="solid">
          <bgColor theme="0"/>
        </patternFill>
      </fill>
    </odxf>
    <ndxf>
      <fill>
        <patternFill patternType="none">
          <bgColor indexed="65"/>
        </patternFill>
      </fill>
    </ndxf>
  </rcc>
  <rfmt sheetId="11" sqref="E208" start="0" length="2147483647">
    <dxf>
      <font>
        <color auto="1"/>
      </font>
    </dxf>
  </rfmt>
  <rfmt sheetId="11" sqref="E208" start="0" length="2147483647">
    <dxf>
      <font>
        <b val="0"/>
      </font>
    </dxf>
  </rfmt>
  <rcc rId="42823" sId="11" numFmtId="19">
    <nc r="A208">
      <v>42879</v>
    </nc>
  </rcc>
  <rcc rId="42824" sId="11">
    <nc r="B208">
      <v>14701</v>
    </nc>
  </rcc>
  <rcv guid="{A4F024A0-B144-4722-804A-716CE18877E5}" action="delete"/>
  <rcv guid="{A4F024A0-B144-4722-804A-716CE18877E5}" action="add"/>
</revisions>
</file>

<file path=xl/revisions/revisionLog130.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30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30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3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310.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3101.xml><?xml version="1.0" encoding="utf-8"?>
<revisions xmlns="http://schemas.openxmlformats.org/spreadsheetml/2006/main" xmlns:r="http://schemas.openxmlformats.org/officeDocument/2006/relationships">
  <rcc rId="42210" sId="11">
    <oc r="C108" t="inlineStr">
      <is>
        <t>JOSE DE LOS ANGELES CEPEDA UREÑA, Enc.  Depto. Acceso a las Ciencias Modernas, para cubrir apoyo logístico para gastos de almuerzo y refrigerio en la realización del Curso sobre “Actualización sobre el Cultivo de Arroz” para técnicos y agricultores, a realizarse en  fecha 31 de marzo/17, en el Hotel Restaurant Don Camaron, en la Provincia María Trinidad Sánchez, Nagua</t>
      </is>
    </oc>
    <nc r="C108" t="inlineStr">
      <is>
        <r>
          <t xml:space="preserve">JOSE DE LOS ANGELES CEPEDA UREÑA, </t>
        </r>
        <r>
          <rPr>
            <sz val="9"/>
            <color indexed="64"/>
            <rFont val="Arial"/>
            <family val="2"/>
          </rPr>
          <t>Enc.  Depto. Acceso a las Ciencias Modernas, para cubrir apoyo logístico para gastos de almuerzo y refrigerio en la realización del Curso sobre “Actualización sobre el Cultivo de Arroz” para técnicos y agricultores, a realizarse en  fecha 31 de marzo/17, en el Hotel Restaurant Don Camaron, en la Provincia María Trinidad Sánchez, Nagua</t>
        </r>
      </is>
    </nc>
  </rcc>
  <rcv guid="{A4F024A0-B144-4722-804A-716CE18877E5}" action="delete"/>
  <rcv guid="{A4F024A0-B144-4722-804A-716CE18877E5}" action="add"/>
</revisions>
</file>

<file path=xl/revisions/revisionLog1311.xml><?xml version="1.0" encoding="utf-8"?>
<revisions xmlns="http://schemas.openxmlformats.org/spreadsheetml/2006/main" xmlns:r="http://schemas.openxmlformats.org/officeDocument/2006/relationships">
  <rcc rId="42812" sId="11" odxf="1" dxf="1">
    <nc r="F206">
      <f>F205+D206-E206</f>
    </nc>
    <odxf>
      <fill>
        <patternFill patternType="solid">
          <bgColor theme="0"/>
        </patternFill>
      </fill>
    </odxf>
    <ndxf>
      <fill>
        <patternFill patternType="none">
          <bgColor indexed="65"/>
        </patternFill>
      </fill>
    </ndxf>
  </rcc>
  <rfmt sheetId="11" sqref="C207" start="0" length="0">
    <dxf>
      <fill>
        <patternFill patternType="none">
          <bgColor indexed="65"/>
        </patternFill>
      </fill>
      <alignment horizontal="general" wrapText="1" readingOrder="0"/>
    </dxf>
  </rfmt>
  <rcc rId="42813" sId="11">
    <nc r="C207" t="inlineStr">
      <is>
        <r>
          <t xml:space="preserve">Transferencia de nuestra cuenta corriente No. </t>
        </r>
        <r>
          <rPr>
            <b/>
            <sz val="9"/>
            <color rgb="FFFF0000"/>
            <rFont val="Arial"/>
            <family val="2"/>
          </rPr>
          <t xml:space="preserve">240-006802-4 </t>
        </r>
        <r>
          <rPr>
            <sz val="9"/>
            <color indexed="64"/>
            <rFont val="Arial"/>
            <family val="2"/>
          </rPr>
          <t>del Banco del Reservas a la Cuenta Corriente No.</t>
        </r>
        <r>
          <rPr>
            <sz val="9"/>
            <color rgb="FFFF0000"/>
            <rFont val="Arial"/>
            <family val="2"/>
          </rPr>
          <t xml:space="preserve"> </t>
        </r>
        <r>
          <rPr>
            <b/>
            <sz val="9"/>
            <color rgb="FFFF0000"/>
            <rFont val="Arial"/>
            <family val="2"/>
          </rPr>
          <t xml:space="preserve">100-01-314-000223-0 </t>
        </r>
        <r>
          <rPr>
            <sz val="9"/>
            <color indexed="64"/>
            <rFont val="Arial"/>
            <family val="2"/>
          </rPr>
          <t xml:space="preserve">del mismo Banco a nombre del </t>
        </r>
        <r>
          <rPr>
            <b/>
            <sz val="9"/>
            <color indexed="64"/>
            <rFont val="Arial"/>
            <family val="2"/>
          </rPr>
          <t>Proyecto “Fortalecimiento de las Capacidades para la Exportación de Café y Cacao”</t>
        </r>
        <r>
          <rPr>
            <b/>
            <sz val="9"/>
            <color rgb="FFFF0000"/>
            <rFont val="Arial"/>
            <family val="2"/>
          </rPr>
          <t xml:space="preserve"> COMPLETIVO</t>
        </r>
      </is>
    </nc>
  </rcc>
  <rcc rId="42814" sId="11" numFmtId="34">
    <nc r="E207">
      <v>2000</v>
    </nc>
  </rcc>
  <rcc rId="42815" sId="11" odxf="1" dxf="1">
    <nc r="F207">
      <f>F206+D207-E207</f>
    </nc>
    <odxf>
      <fill>
        <patternFill patternType="solid">
          <bgColor theme="0"/>
        </patternFill>
      </fill>
    </odxf>
    <ndxf>
      <fill>
        <patternFill patternType="none">
          <bgColor indexed="65"/>
        </patternFill>
      </fill>
    </ndxf>
  </rcc>
  <rcc rId="42816" sId="11" numFmtId="19">
    <nc r="A206">
      <v>42879</v>
    </nc>
  </rcc>
  <rcc rId="42817" sId="11" numFmtId="19">
    <nc r="A207">
      <v>42879</v>
    </nc>
  </rcc>
  <rcc rId="42818" sId="11">
    <nc r="B206">
      <v>14700</v>
    </nc>
  </rcc>
  <rfmt sheetId="11" sqref="B207" start="0" length="0">
    <dxf>
      <font>
        <b/>
        <sz val="9"/>
        <name val="Arial"/>
        <scheme val="none"/>
      </font>
    </dxf>
  </rfmt>
  <rcc rId="42819" sId="11">
    <nc r="B207" t="inlineStr">
      <is>
        <t>TRANSF.0028</t>
      </is>
    </nc>
  </rcc>
  <rcv guid="{A4F024A0-B144-4722-804A-716CE18877E5}" action="delete"/>
  <rcv guid="{A4F024A0-B144-4722-804A-716CE18877E5}" action="add"/>
</revisions>
</file>

<file path=xl/revisions/revisionLog131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311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3112.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312.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312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3122.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3122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312211.xml><?xml version="1.0" encoding="utf-8"?>
<revisions xmlns="http://schemas.openxmlformats.org/spreadsheetml/2006/main" xmlns:r="http://schemas.openxmlformats.org/officeDocument/2006/relationships">
  <rcc rId="42516" sId="11">
    <oc r="D39">
      <f>SUM(D5:D34)</f>
    </oc>
    <nc r="D39">
      <f>SUM(D5:D36)</f>
    </nc>
  </rcc>
  <rcv guid="{A4F024A0-B144-4722-804A-716CE18877E5}" action="delete"/>
  <rcv guid="{A4F024A0-B144-4722-804A-716CE18877E5}" action="add"/>
</revisions>
</file>

<file path=xl/revisions/revisionLog131221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313.xml><?xml version="1.0" encoding="utf-8"?>
<revisions xmlns="http://schemas.openxmlformats.org/spreadsheetml/2006/main" xmlns:r="http://schemas.openxmlformats.org/officeDocument/2006/relationships">
  <rcc rId="42218" sId="11">
    <oc r="C108" t="inlineStr">
      <is>
        <r>
          <t xml:space="preserve">TESORERIA DE LA SEGURIDAD SOCIAL </t>
        </r>
        <r>
          <rPr>
            <sz val="9"/>
            <color indexed="64"/>
            <rFont val="Arial"/>
            <family val="2"/>
          </rPr>
          <t>pago recargo e intereses retenciones  Contribución del CONIAF del Seguro de Pensiones, Seguro Familiar de Salud y Riesgo Laboral de la empleado Carlos Manuel Sanquintin Beras quien  presta servicios como Asessor de la Direccion Ejecutiva de esta institucion, correspondiente a los meses de enero y febrero/17</t>
        </r>
      </is>
    </oc>
    <nc r="C108" t="inlineStr">
      <is>
        <r>
          <t xml:space="preserve">TESORERIA DE LA SEGURIDAD SOCIAL </t>
        </r>
        <r>
          <rPr>
            <sz val="9"/>
            <color indexed="64"/>
            <rFont val="Arial"/>
            <family val="2"/>
          </rPr>
          <t>pago recargo e intereses retenciones  Contribución del CONIAF del Seguro de Pensiones, Seguro Familiar de Salud y Riesgo Laboral de la empleado</t>
        </r>
        <r>
          <rPr>
            <b/>
            <sz val="9"/>
            <color indexed="64"/>
            <rFont val="Arial"/>
            <family val="2"/>
          </rPr>
          <t xml:space="preserve"> </t>
        </r>
        <r>
          <rPr>
            <b/>
            <sz val="9"/>
            <color rgb="FFFF0000"/>
            <rFont val="Arial"/>
            <family val="2"/>
          </rPr>
          <t>Carlos Manuel Sanquintin Beras</t>
        </r>
        <r>
          <rPr>
            <sz val="9"/>
            <color rgb="FFFF0000"/>
            <rFont val="Arial"/>
            <family val="2"/>
          </rPr>
          <t xml:space="preserve"> </t>
        </r>
        <r>
          <rPr>
            <sz val="9"/>
            <color indexed="64"/>
            <rFont val="Arial"/>
            <family val="2"/>
          </rPr>
          <t>quien  presta servicios como Asessor de la Direccion Ejecutiva de esta institucion, correspondiente a los meses de enero y febrero/17</t>
        </r>
      </is>
    </nc>
  </rcc>
  <rfmt sheetId="11" sqref="C102" start="0" length="2147483647">
    <dxf>
      <font>
        <b val="0"/>
      </font>
    </dxf>
  </rfmt>
  <rcc rId="42219" sId="11">
    <oc r="C100" t="inlineStr">
      <is>
        <r>
          <t xml:space="preserve">TESORERIA DE LA SEGURIDAD SOCIAL </t>
        </r>
        <r>
          <rPr>
            <sz val="9"/>
            <color indexed="64"/>
            <rFont val="Arial"/>
            <family val="2"/>
          </rPr>
          <t>pago recargo e intereses retenciones  Contribución del CONIAF del Seguro de Pensiones, Seguro Familiar de Salud y Riesgo Laboral de la empleada Angela Mariel Santos Lithgow quien  presta servicios como Enc. Depto.de RRHH, en periodo probatorio, correspondiente al mes de febrero/17</t>
        </r>
      </is>
    </oc>
    <nc r="C100" t="inlineStr">
      <is>
        <r>
          <t xml:space="preserve">TESORERIA DE LA SEGURIDAD SOCIAL </t>
        </r>
        <r>
          <rPr>
            <sz val="9"/>
            <color indexed="64"/>
            <rFont val="Arial"/>
            <family val="2"/>
          </rPr>
          <t xml:space="preserve">pago recargo e intereses retenciones  Contribución del CONIAF del Seguro de Pensiones, Seguro Familiar de Salud y Riesgo Laboral de la empleada </t>
        </r>
        <r>
          <rPr>
            <b/>
            <sz val="9"/>
            <color rgb="FFFF0000"/>
            <rFont val="Arial"/>
            <family val="2"/>
          </rPr>
          <t>Angela Mariel Santos Lithgow</t>
        </r>
        <r>
          <rPr>
            <sz val="9"/>
            <color indexed="64"/>
            <rFont val="Arial"/>
            <family val="2"/>
          </rPr>
          <t xml:space="preserve"> quien  presta servicios como Enc. Depto.de RRHH, en periodo probatorio, correspondiente al mes de febrero/17</t>
        </r>
      </is>
    </nc>
  </rcc>
  <rcv guid="{A4F024A0-B144-4722-804A-716CE18877E5}" action="delete"/>
  <rcv guid="{A4F024A0-B144-4722-804A-716CE18877E5}" action="add"/>
</revisions>
</file>

<file path=xl/revisions/revisionLog1313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314.xml><?xml version="1.0" encoding="utf-8"?>
<revisions xmlns="http://schemas.openxmlformats.org/spreadsheetml/2006/main" xmlns:r="http://schemas.openxmlformats.org/officeDocument/2006/relationships">
  <rfmt sheetId="11" sqref="C119" start="0" length="0">
    <dxf>
      <font>
        <sz val="12"/>
        <color indexed="64"/>
        <name val="Verdana"/>
        <scheme val="none"/>
      </font>
      <fill>
        <patternFill patternType="none">
          <bgColor indexed="65"/>
        </patternFill>
      </fill>
      <alignment vertical="bottom" wrapText="0" readingOrder="0"/>
      <border outline="0">
        <left/>
        <right/>
        <top/>
        <bottom/>
      </border>
    </dxf>
  </rfmt>
  <rfmt sheetId="11" sqref="C119" start="0" length="0">
    <dxf>
      <font>
        <b/>
        <i/>
        <sz val="14"/>
        <color indexed="64"/>
        <name val="Times New Roman"/>
        <scheme val="none"/>
      </font>
    </dxf>
  </rfmt>
  <rcc rId="42292" sId="11" xfDxf="1" dxf="1">
    <nc r="C119" t="inlineStr">
      <is>
        <r>
          <t>ADVANCED AUTO TECHNOLOGY,</t>
        </r>
        <r>
          <rPr>
            <i/>
            <sz val="12"/>
            <color indexed="64"/>
            <rFont val="Times New Roman"/>
            <family val="1"/>
          </rPr>
          <t xml:space="preserve"> P</t>
        </r>
        <r>
          <rPr>
            <i/>
            <sz val="14"/>
            <color indexed="64"/>
            <rFont val="Times New Roman"/>
            <family val="1"/>
          </rPr>
          <t>ago según oden de entrada No. 4027,  de  fecha 17/03/17, por concepto deducible por reparación y cambio de piezas al vehículo tipo furgoneta marca Chevrolet año 2014, Placa No. L325500, de Nuestra Institución, según documentación anexa.</t>
        </r>
      </is>
    </nc>
    <ndxf>
      <font>
        <b/>
        <i/>
        <sz val="14"/>
        <name val="Times New Roman"/>
        <scheme val="none"/>
      </font>
      <alignment horizontal="justify" readingOrder="0"/>
    </ndxf>
  </rcc>
  <rfmt sheetId="11" sqref="C119" start="0" length="2147483647">
    <dxf>
      <font>
        <sz val="10"/>
      </font>
    </dxf>
  </rfmt>
  <rfmt sheetId="11" sqref="C119" start="0" length="2147483647">
    <dxf>
      <font>
        <name val="Arial"/>
        <scheme val="none"/>
      </font>
    </dxf>
  </rfmt>
  <rfmt sheetId="11" sqref="C119" start="0" length="2147483647">
    <dxf>
      <font>
        <i val="0"/>
      </font>
    </dxf>
  </rfmt>
  <rfmt sheetId="11" sqref="C119">
    <dxf>
      <fill>
        <patternFill patternType="solid">
          <bgColor rgb="FFFFFF00"/>
        </patternFill>
      </fill>
    </dxf>
  </rfmt>
  <rcc rId="42293" sId="11" numFmtId="19">
    <nc r="A119">
      <v>42824</v>
    </nc>
  </rcc>
  <rcc rId="42294" sId="11">
    <nc r="B119">
      <v>14659</v>
    </nc>
  </rcc>
  <rfmt sheetId="11" sqref="B119" start="0" length="2147483647">
    <dxf>
      <font>
        <b val="0"/>
      </font>
    </dxf>
  </rfmt>
  <rfmt sheetId="11" sqref="C115:C120">
    <dxf>
      <border>
        <left style="thin">
          <color indexed="64"/>
        </left>
        <right style="thin">
          <color indexed="64"/>
        </right>
        <vertical style="thin">
          <color indexed="64"/>
        </vertical>
      </border>
    </dxf>
  </rfmt>
  <rcv guid="{5EBE4193-7345-4348-8FA0-5B4E92B2210A}" action="delete"/>
  <rcv guid="{5EBE4193-7345-4348-8FA0-5B4E92B2210A}" action="add"/>
</revisions>
</file>

<file path=xl/revisions/revisionLog1315.xml><?xml version="1.0" encoding="utf-8"?>
<revisions xmlns="http://schemas.openxmlformats.org/spreadsheetml/2006/main" xmlns:r="http://schemas.openxmlformats.org/officeDocument/2006/relationships">
  <rrc rId="42764" sId="11" ref="A199:XFD199" action="deleteRow">
    <undo index="0" exp="ref" v="1" dr="F199" r="F200" sId="11"/>
    <rfmt sheetId="11" xfDxf="1" sqref="A199:XFD199" start="0" length="0"/>
    <rcc rId="0" sId="11" dxf="1" numFmtId="19">
      <nc r="A199">
        <v>42877</v>
      </nc>
      <ndxf>
        <font>
          <sz val="9"/>
          <color indexed="64"/>
          <name val="Arial"/>
          <scheme val="none"/>
        </font>
        <numFmt numFmtId="19" formatCode="dd/mm/yyyy"/>
        <fill>
          <patternFill patternType="solid">
            <bgColor theme="0"/>
          </patternFill>
        </fill>
        <border outline="0">
          <left style="thin">
            <color indexed="64"/>
          </left>
          <right style="thin">
            <color indexed="64"/>
          </right>
          <top style="thin">
            <color indexed="64"/>
          </top>
          <bottom style="thin">
            <color indexed="64"/>
          </bottom>
        </border>
      </ndxf>
    </rcc>
    <rcc rId="0" sId="11" dxf="1">
      <nc r="B199">
        <v>14695</v>
      </nc>
      <n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fmt sheetId="11" sqref="C199" start="0" length="0">
      <dxf>
        <font>
          <sz val="9"/>
          <color indexed="64"/>
          <name val="Arial"/>
          <scheme val="none"/>
        </font>
        <alignment horizontal="justify" vertical="top" readingOrder="0"/>
        <border outline="0">
          <left style="thin">
            <color indexed="64"/>
          </left>
          <right style="thin">
            <color indexed="64"/>
          </right>
          <top style="thin">
            <color indexed="64"/>
          </top>
          <bottom style="thin">
            <color indexed="64"/>
          </bottom>
        </border>
      </dxf>
    </rfmt>
    <rfmt sheetId="11" sqref="D199" start="0" length="0">
      <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1" s="1" sqref="E199" start="0" length="0">
      <dxf>
        <font>
          <sz val="9"/>
          <color theme="1"/>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dxf>
    </rfmt>
    <rcc rId="0" sId="11" s="1" dxf="1">
      <nc r="F199">
        <f>F198+D199-E199</f>
      </nc>
      <ndxf>
        <font>
          <b/>
          <sz val="9"/>
          <color indexed="64"/>
          <name val="Arial"/>
          <scheme val="none"/>
        </font>
        <numFmt numFmtId="167" formatCode="_-* #,##0.00\ _p_t_a_-;\-* #,##0.00\ _p_t_a_-;_-* &quot;-&quot;??\ _p_t_a_-;_-@_-"/>
        <alignment horizontal="center" readingOrder="0"/>
        <border outline="0">
          <left style="thin">
            <color indexed="64"/>
          </left>
          <right style="thin">
            <color indexed="64"/>
          </right>
          <bottom style="thin">
            <color indexed="64"/>
          </bottom>
        </border>
      </ndxf>
    </rcc>
    <rfmt sheetId="11" sqref="G199" start="0" length="0">
      <dxf>
        <font>
          <sz val="9"/>
          <color indexed="64"/>
          <name val="Verdana"/>
          <scheme val="none"/>
        </font>
        <fill>
          <patternFill patternType="solid">
            <bgColor theme="0"/>
          </patternFill>
        </fill>
      </dxf>
    </rfmt>
    <rfmt sheetId="11" sqref="H199" start="0" length="0">
      <dxf>
        <fill>
          <patternFill patternType="solid">
            <bgColor theme="0"/>
          </patternFill>
        </fill>
      </dxf>
    </rfmt>
  </rrc>
  <rcc rId="42765" sId="11">
    <oc r="F199">
      <f>#REF!+D199-E199</f>
    </oc>
    <nc r="F199">
      <f>F198+D199-E199</f>
    </nc>
  </rcc>
  <rcc rId="42766" sId="11">
    <oc r="F200">
      <f>F199+D200-E200</f>
    </oc>
    <nc r="F200">
      <f>F199+D200-E200</f>
    </nc>
  </rcc>
  <rcv guid="{A4F024A0-B144-4722-804A-716CE18877E5}" action="delete"/>
  <rcv guid="{A4F024A0-B144-4722-804A-716CE18877E5}" action="add"/>
</revisions>
</file>

<file path=xl/revisions/revisionLog1315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32.xml><?xml version="1.0" encoding="utf-8"?>
<revisions xmlns="http://schemas.openxmlformats.org/spreadsheetml/2006/main" xmlns:r="http://schemas.openxmlformats.org/officeDocument/2006/relationships">
  <rcc rId="42194" sId="11">
    <oc r="B106">
      <v>14651</v>
    </oc>
    <nc r="B106">
      <v>14650</v>
    </nc>
  </rcc>
  <rcv guid="{A4F024A0-B144-4722-804A-716CE18877E5}" action="delete"/>
  <rcv guid="{A4F024A0-B144-4722-804A-716CE18877E5}" action="add"/>
</revisions>
</file>

<file path=xl/revisions/revisionLog132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32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3212.xml><?xml version="1.0" encoding="utf-8"?>
<revisions xmlns="http://schemas.openxmlformats.org/spreadsheetml/2006/main" xmlns:r="http://schemas.openxmlformats.org/officeDocument/2006/relationships">
  <rcc rId="42010" sId="11">
    <oc r="C84" t="inlineStr">
      <is>
        <r>
          <t xml:space="preserve">SEGUROS UNIVERSAL. </t>
        </r>
        <r>
          <rPr>
            <sz val="9"/>
            <color indexed="64"/>
            <rFont val="Arial"/>
            <family val="2"/>
          </rPr>
          <t>Pago 30% de la factura No.6288152 d/f  15/02/17 como aporte del CONIAF a la póliza de seguro 2-2-501-0173502 para la renovación al vehículo marca Hyundai modelo Tucson, año 2013, placa No. G295844, chasis KMHJT81BBDU690480, durante el periodo del 15/04/17 al 15/04/18, propiedad de Carmen Isabel Mestre Sánchez, Analista del Departamento Planificación y Desarrollo de nuestra institución</t>
        </r>
      </is>
    </oc>
    <nc r="C84" t="inlineStr">
      <is>
        <r>
          <t xml:space="preserve">SEGUROS BANRESERVAS. </t>
        </r>
        <r>
          <rPr>
            <sz val="9"/>
            <color indexed="64"/>
            <rFont val="Arial"/>
            <family val="2"/>
          </rPr>
          <t>Pago 30% de la factura No.6288152 d/f  15/02/17 como aporte del CONIAF a la póliza de seguro 2-2-501-0173502 para la renovación al vehículo marca Hyundai modelo Tucson, año 2013, placa No. G295844, chasis KMHJT81BBDU690480, durante el periodo del 15/04/17 al 15/04/18, propiedad de Carmen Isabel Mestre Sánchez, Analista del Departamento Planificación y Desarrollo de nuestra institución</t>
        </r>
      </is>
    </nc>
  </rcc>
  <rcv guid="{A4F024A0-B144-4722-804A-716CE18877E5}" action="delete"/>
  <rcv guid="{A4F024A0-B144-4722-804A-716CE18877E5}" action="add"/>
</revisions>
</file>

<file path=xl/revisions/revisionLog133.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33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332.xml><?xml version="1.0" encoding="utf-8"?>
<revisions xmlns="http://schemas.openxmlformats.org/spreadsheetml/2006/main" xmlns:r="http://schemas.openxmlformats.org/officeDocument/2006/relationships">
  <rfmt sheetId="11" sqref="A119:E119" start="0" length="2147483647">
    <dxf>
      <font>
        <sz val="9"/>
      </font>
    </dxf>
  </rfmt>
  <rcv guid="{A4F024A0-B144-4722-804A-716CE18877E5}" action="delete"/>
  <rcv guid="{A4F024A0-B144-4722-804A-716CE18877E5}" action="add"/>
</revisions>
</file>

<file path=xl/revisions/revisionLog13321.xml><?xml version="1.0" encoding="utf-8"?>
<revisions xmlns="http://schemas.openxmlformats.org/spreadsheetml/2006/main" xmlns:r="http://schemas.openxmlformats.org/officeDocument/2006/relationships">
  <rcc rId="42287" sId="11">
    <oc r="C102" t="inlineStr">
      <is>
        <t>SEGUROS BANRESERVAS . Pago 30% de la factura No.619252 d/f  17/01/17 como aporte del CONIAF a la póliza de seguro 2-2-501-0186426 para la renovación del vehículo marca Toyota, Corola LE, año 2015, placa No. A700509, chasis 5YFBURHE4FP265326, durante el periodo del 17/03/17 al 17/03/18, propiedad de Patria Martínez Almonte, Encaragada Depto. Administrativa y Financiera de nuestra institución</t>
      </is>
    </oc>
    <nc r="C102" t="inlineStr">
      <is>
        <r>
          <rPr>
            <b/>
            <sz val="9"/>
            <color indexed="64"/>
            <rFont val="Arial"/>
            <family val="2"/>
          </rPr>
          <t>SEGUROS BANRESERVAS</t>
        </r>
        <r>
          <rPr>
            <sz val="9"/>
            <color indexed="64"/>
            <rFont val="Arial"/>
            <family val="2"/>
          </rPr>
          <t xml:space="preserve"> . Pago 30% de la factura No.619252 d/f  17/01/17 como aporte del CONIAF a la póliza de seguro 2-2-501-0186426 para la renovación del vehículo marca Toyota, Corola LE, año 2015, placa No. A700509, chasis 5YFBURHE4FP265326, durante el periodo del 17/03/17 al 17/03/18, propiedad de Patria Martínez Almonte, Encaragada Depto. Administrativa y Financiera de nuestra institución</t>
        </r>
      </is>
    </nc>
  </rcc>
  <rcv guid="{A4F024A0-B144-4722-804A-716CE18877E5}" action="delete"/>
  <rcv guid="{A4F024A0-B144-4722-804A-716CE18877E5}" action="add"/>
</revisions>
</file>

<file path=xl/revisions/revisionLog1332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3322.xml><?xml version="1.0" encoding="utf-8"?>
<revisions xmlns="http://schemas.openxmlformats.org/spreadsheetml/2006/main" xmlns:r="http://schemas.openxmlformats.org/officeDocument/2006/relationships">
  <rcv guid="{5EBE4193-7345-4348-8FA0-5B4E92B2210A}" action="delete"/>
  <rcv guid="{5EBE4193-7345-4348-8FA0-5B4E92B2210A}" action="add"/>
</revisions>
</file>

<file path=xl/revisions/revisionLog134.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341.xml><?xml version="1.0" encoding="utf-8"?>
<revisions xmlns="http://schemas.openxmlformats.org/spreadsheetml/2006/main" xmlns:r="http://schemas.openxmlformats.org/officeDocument/2006/relationships">
  <rfmt sheetId="11" sqref="C185" start="0" length="0">
    <dxf>
      <font>
        <sz val="12"/>
        <color indexed="64"/>
        <name val="Verdana"/>
        <scheme val="none"/>
      </font>
      <fill>
        <patternFill patternType="none">
          <bgColor indexed="65"/>
        </patternFill>
      </fill>
      <alignment vertical="bottom" wrapText="0" readingOrder="0"/>
      <border outline="0">
        <left/>
        <right/>
        <top/>
        <bottom/>
      </border>
    </dxf>
  </rfmt>
  <rfmt sheetId="11" sqref="C185" start="0" length="0">
    <dxf>
      <font>
        <b/>
        <i/>
        <sz val="14"/>
        <color indexed="64"/>
        <name val="Times New Roman"/>
        <scheme val="none"/>
      </font>
    </dxf>
  </rfmt>
  <rcc rId="42630" sId="11" xfDxf="1" dxf="1">
    <nc r="C185" t="inlineStr">
      <is>
        <r>
          <t>COLECTOR DE IMPUESTOS INTERNOS</t>
        </r>
        <r>
          <rPr>
            <i/>
            <sz val="14"/>
            <color indexed="64"/>
            <rFont val="Times New Roman"/>
            <family val="1"/>
          </rPr>
          <t>. Pago retenciones por servicios profesionales,otros servicios a proveedores del estado y otras retenciones, correspondiente al mes de abril/17</t>
        </r>
      </is>
    </nc>
    <ndxf>
      <font>
        <b/>
        <i/>
        <sz val="14"/>
        <name val="Times New Roman"/>
        <scheme val="none"/>
      </font>
    </ndxf>
  </rcc>
  <rfmt sheetId="11" sqref="C185" start="0" length="2147483647">
    <dxf>
      <font>
        <sz val="9"/>
      </font>
    </dxf>
  </rfmt>
  <rfmt sheetId="11" sqref="C185" start="0" length="2147483647">
    <dxf>
      <font>
        <name val="Arial"/>
        <scheme val="none"/>
      </font>
    </dxf>
  </rfmt>
  <rfmt sheetId="11" sqref="C185">
    <dxf>
      <alignment wrapText="1" readingOrder="0"/>
    </dxf>
  </rfmt>
  <rfmt sheetId="11" sqref="C185" start="0" length="2147483647">
    <dxf>
      <font>
        <i val="0"/>
      </font>
    </dxf>
  </rfmt>
  <rfmt sheetId="11" sqref="C185" start="0" length="0">
    <dxf>
      <border>
        <left style="thin">
          <color indexed="64"/>
        </left>
        <right style="thin">
          <color indexed="64"/>
        </right>
        <top style="thin">
          <color indexed="64"/>
        </top>
        <bottom style="thin">
          <color indexed="64"/>
        </bottom>
      </border>
    </dxf>
  </rfmt>
  <rfmt sheetId="11" sqref="C186" start="0" length="0">
    <dxf>
      <font>
        <b val="0"/>
        <sz val="12"/>
        <color indexed="64"/>
        <name val="Verdana"/>
        <scheme val="none"/>
      </font>
      <fill>
        <patternFill patternType="none">
          <bgColor indexed="65"/>
        </patternFill>
      </fill>
      <alignment vertical="bottom" wrapText="0" readingOrder="0"/>
      <border outline="0">
        <left/>
        <right/>
        <top/>
        <bottom/>
      </border>
    </dxf>
  </rfmt>
  <rfmt sheetId="11" sqref="C186" start="0" length="0">
    <dxf>
      <font>
        <b/>
        <i/>
        <sz val="14"/>
        <color indexed="64"/>
        <name val="Times New Roman"/>
        <scheme val="none"/>
      </font>
    </dxf>
  </rfmt>
  <rcc rId="42631" sId="11" xfDxf="1" dxf="1">
    <nc r="C186" t="inlineStr">
      <is>
        <r>
          <t>COLECTOR DE IMPUESTOS INTERNOS</t>
        </r>
        <r>
          <rPr>
            <i/>
            <sz val="14"/>
            <color indexed="64"/>
            <rFont val="Times New Roman"/>
            <family val="1"/>
          </rPr>
          <t>. Pago retencion de ITBIS, correspondiente al mes de abril/17.</t>
        </r>
      </is>
    </nc>
    <ndxf>
      <font>
        <b/>
        <i/>
        <sz val="14"/>
        <name val="Times New Roman"/>
        <scheme val="none"/>
      </font>
      <alignment horizontal="justify" readingOrder="0"/>
    </ndxf>
  </rcc>
  <rfmt sheetId="11" sqref="C186" start="0" length="2147483647">
    <dxf>
      <font>
        <sz val="9"/>
      </font>
    </dxf>
  </rfmt>
  <rfmt sheetId="11" sqref="C186" start="0" length="2147483647">
    <dxf>
      <font>
        <name val="Arial"/>
        <scheme val="none"/>
      </font>
    </dxf>
  </rfmt>
  <rfmt sheetId="11" sqref="C186" start="0" length="2147483647">
    <dxf>
      <font>
        <i val="0"/>
      </font>
    </dxf>
  </rfmt>
  <rcc rId="42632" sId="11" odxf="1" dxf="1">
    <nc r="B185">
      <v>14685</v>
    </nc>
    <odxf>
      <font>
        <b val="0"/>
        <sz val="9"/>
        <name val="Arial"/>
        <scheme val="none"/>
      </font>
      <alignment horizontal="general" vertical="bottom" readingOrder="0"/>
    </odxf>
    <ndxf>
      <font>
        <b/>
        <sz val="9"/>
        <name val="Arial"/>
        <scheme val="none"/>
      </font>
      <alignment horizontal="right" vertical="top" readingOrder="0"/>
    </ndxf>
  </rcc>
  <rcc rId="42633" sId="11">
    <nc r="B186">
      <v>14685</v>
    </nc>
  </rcc>
  <rcc rId="42634" sId="11" numFmtId="19">
    <nc r="A185">
      <v>42867</v>
    </nc>
  </rcc>
  <rcc rId="42635" sId="11" numFmtId="19">
    <nc r="A186">
      <v>42867</v>
    </nc>
  </rcc>
  <rcc rId="42636" sId="11" numFmtId="19">
    <nc r="A187">
      <v>42867</v>
    </nc>
  </rcc>
  <rcc rId="42637" sId="11">
    <nc r="B187" t="inlineStr">
      <is>
        <t>TRNASF.0022</t>
      </is>
    </nc>
  </rcc>
  <rfmt sheetId="11" sqref="C187" start="0" length="0">
    <dxf>
      <font>
        <sz val="12"/>
        <color indexed="64"/>
        <name val="Verdana"/>
        <scheme val="none"/>
      </font>
      <fill>
        <patternFill patternType="none">
          <bgColor indexed="65"/>
        </patternFill>
      </fill>
      <alignment vertical="bottom" wrapText="0" readingOrder="0"/>
      <border outline="0">
        <left/>
        <right/>
        <top/>
        <bottom/>
      </border>
    </dxf>
  </rfmt>
  <rfmt sheetId="11" sqref="C187" start="0" length="0">
    <dxf>
      <font>
        <i/>
        <sz val="14"/>
        <color indexed="64"/>
        <name val="Times New Roman"/>
        <scheme val="none"/>
      </font>
    </dxf>
  </rfmt>
  <rfmt sheetId="11" xfDxf="1" sqref="C187" start="0" length="0">
    <dxf>
      <font>
        <i/>
        <sz val="14"/>
        <name val="Times New Roman"/>
        <scheme val="none"/>
      </font>
    </dxf>
  </rfmt>
  <rfmt sheetId="11" sqref="C187" start="0" length="2147483647">
    <dxf>
      <font>
        <sz val="9"/>
      </font>
    </dxf>
  </rfmt>
  <rfmt sheetId="11" sqref="C187" start="0" length="2147483647">
    <dxf>
      <font>
        <name val="Arial"/>
        <scheme val="none"/>
      </font>
    </dxf>
  </rfmt>
  <rfmt sheetId="11" sqref="C187">
    <dxf>
      <alignment wrapText="1" readingOrder="0"/>
    </dxf>
  </rfmt>
  <rfmt sheetId="11" sqref="C187" start="0" length="2147483647">
    <dxf>
      <font>
        <i val="0"/>
      </font>
    </dxf>
  </rfmt>
  <rcc rId="42638" sId="11" odxf="1" dxf="1">
    <nc r="C187" t="inlineStr">
      <is>
        <r>
          <rPr>
            <b/>
            <sz val="9"/>
            <color indexed="64"/>
            <rFont val="Arial"/>
            <family val="2"/>
          </rPr>
          <t>RD$37,800.00 (€700.00 a una tasa de RD$54.00) a nombre de</t>
        </r>
        <r>
          <rPr>
            <b/>
            <sz val="9"/>
            <color rgb="FFFF0000"/>
            <rFont val="Arial"/>
            <family val="2"/>
          </rPr>
          <t xml:space="preserve"> LILIAN GREGORINA TEJEDAD TEJEDA</t>
        </r>
        <r>
          <rPr>
            <b/>
            <sz val="9"/>
            <color indexed="64"/>
            <rFont val="Arial"/>
            <family val="2"/>
          </rPr>
          <t>. 2do. y último desembolso para cubrir vuelo de regreso a República Dominicana como aporte de CONIAF por estudios de Maestría en “Periodismo Digital” en la Universidad de Antonio de Nebrija, España, s/contrato 030-2016</t>
        </r>
      </is>
    </nc>
    <ndxf>
      <font>
        <b/>
        <sz val="9"/>
        <name val="Arial"/>
        <scheme val="none"/>
      </font>
    </ndxf>
  </rcc>
  <rfmt sheetId="11" sqref="C187" start="0" length="0">
    <dxf>
      <border>
        <left style="thin">
          <color indexed="64"/>
        </left>
        <right style="thin">
          <color indexed="64"/>
        </right>
        <top style="thin">
          <color indexed="64"/>
        </top>
        <bottom style="thin">
          <color indexed="64"/>
        </bottom>
      </border>
    </dxf>
  </rfmt>
  <rcc rId="42639" sId="11" numFmtId="34">
    <nc r="E186">
      <v>6300</v>
    </nc>
  </rcc>
  <rcc rId="42640" sId="11" numFmtId="34">
    <nc r="E185">
      <v>6282.62</v>
    </nc>
  </rcc>
  <rfmt sheetId="11" sqref="E185" start="0" length="2147483647">
    <dxf>
      <font>
        <b val="0"/>
      </font>
    </dxf>
  </rfmt>
  <rcc rId="42641" sId="11" odxf="1" dxf="1">
    <nc r="F185">
      <f>F184+D185-E185</f>
    </nc>
    <odxf>
      <fill>
        <patternFill patternType="solid">
          <bgColor theme="0"/>
        </patternFill>
      </fill>
    </odxf>
    <ndxf>
      <fill>
        <patternFill patternType="none">
          <bgColor indexed="65"/>
        </patternFill>
      </fill>
    </ndxf>
  </rcc>
  <rcc rId="42642" sId="11" odxf="1" dxf="1">
    <nc r="F186">
      <f>F185+D186-E186</f>
    </nc>
    <odxf>
      <fill>
        <patternFill patternType="solid">
          <bgColor theme="0"/>
        </patternFill>
      </fill>
    </odxf>
    <ndxf>
      <fill>
        <patternFill patternType="none">
          <bgColor indexed="65"/>
        </patternFill>
      </fill>
    </ndxf>
  </rcc>
  <rcc rId="42643" sId="11" odxf="1" dxf="1">
    <nc r="F187">
      <f>F186+D187-E187</f>
    </nc>
    <odxf>
      <fill>
        <patternFill patternType="solid">
          <bgColor theme="0"/>
        </patternFill>
      </fill>
    </odxf>
    <ndxf>
      <fill>
        <patternFill patternType="none">
          <bgColor indexed="65"/>
        </patternFill>
      </fill>
    </ndxf>
  </rcc>
  <rcc rId="42644" sId="11" numFmtId="34">
    <nc r="E187">
      <v>37800</v>
    </nc>
  </rcc>
  <rcv guid="{A4F024A0-B144-4722-804A-716CE18877E5}" action="delete"/>
  <rcv guid="{A4F024A0-B144-4722-804A-716CE18877E5}" action="add"/>
</revisions>
</file>

<file path=xl/revisions/revisionLog13411.xml><?xml version="1.0" encoding="utf-8"?>
<revisions xmlns="http://schemas.openxmlformats.org/spreadsheetml/2006/main" xmlns:r="http://schemas.openxmlformats.org/officeDocument/2006/relationships">
  <rfmt sheetId="11" sqref="C109" start="0" length="0">
    <dxf/>
  </rfmt>
  <rcc rId="42201" sId="11" xfDxf="1" dxf="1">
    <nc r="C109" t="inlineStr">
      <is>
        <t>JOSE DE LOS ANGELES CEPEDA UREÑA, Enc.  Depto. Acceso a las Ciencias Modernas, para cubrir apoyo logístico para gastos de almuerzo y refrigerio en la realización del Curso sobre “Actualización sobre el Cultivo de Arroz” para técnicos y agricultores, a realizarse en  fecha 31 de marzo/17, en el Hotel Restaurant Don Camaron, en la Provincia María Trinidad Sánchez, Nagua</t>
      </is>
    </nc>
    <ndxf>
      <font>
        <b/>
        <sz val="9"/>
        <name val="Arial"/>
        <scheme val="none"/>
      </font>
      <fill>
        <patternFill patternType="solid">
          <bgColor theme="0"/>
        </patternFill>
      </fill>
      <alignment wrapText="1" readingOrder="0"/>
      <border outline="0">
        <left style="thin">
          <color indexed="64"/>
        </left>
        <right style="thin">
          <color indexed="64"/>
        </right>
        <top style="thin">
          <color indexed="64"/>
        </top>
        <bottom style="thin">
          <color indexed="64"/>
        </bottom>
      </border>
    </ndxf>
  </rcc>
  <rcc rId="42202" sId="11" numFmtId="34">
    <nc r="E109">
      <v>21830</v>
    </nc>
  </rcc>
  <rrc rId="42203" sId="11" ref="A107:XFD107" action="deleteRow">
    <undo index="0" exp="ref" v="1" dr="F107" r="F108" sId="11"/>
    <rfmt sheetId="11" xfDxf="1" sqref="A107:XFD107" start="0" length="0"/>
    <rfmt sheetId="11" sqref="A107" start="0" length="0">
      <dxf>
        <font>
          <sz val="9"/>
          <color indexed="64"/>
          <name val="Arial"/>
          <scheme val="none"/>
        </font>
        <numFmt numFmtId="19" formatCode="dd/mm/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B107" start="0" length="0">
      <dxf>
        <font>
          <sz val="9"/>
          <color indexed="64"/>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dxf>
    </rfmt>
    <rcc rId="0" sId="11" dxf="1">
      <nc r="C107" t="inlineStr">
        <is>
          <t>JOSE DE LOS ANGELES CEPEDA UREÑA, Enc.  Depto. Acceso a las Ciencias Modernas, para cubrir apoyo logístico para gastos de almuerzo y refrigerio en la realización del Curso sobre “Actualización sobre el Cultivo de Arroz” para técnicos y agricultores, a realizarse en  fecha 31 de marzo/17, en el Hotel Restaurant Don Camaron, en la Provincia María Trinidad Sánchez, Nagua</t>
        </is>
      </nc>
      <n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fmt sheetId="11" sqref="D107" start="0" length="0">
      <dxf>
        <font>
          <sz val="9"/>
          <color indexed="64"/>
          <name val="Arial"/>
          <scheme val="none"/>
        </font>
        <numFmt numFmtId="167" formatCode="_-* #,##0.00\ _p_t_a_-;\-* #,##0.00\ _p_t_a_-;_-* &quot;-&quot;??\ _p_t_a_-;_-@_-"/>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cc rId="0" sId="11" s="1" dxf="1" numFmtId="34">
      <nc r="E107">
        <v>21830</v>
      </nc>
      <ndxf>
        <font>
          <sz val="9"/>
          <color theme="1"/>
          <name val="Arial"/>
          <scheme val="none"/>
        </font>
        <numFmt numFmtId="167" formatCode="_-* #,##0.00\ _p_t_a_-;\-* #,##0.00\ _p_t_a_-;_-* &quot;-&quot;??\ _p_t_a_-;_-@_-"/>
        <fill>
          <patternFill patternType="solid">
            <bgColor theme="0"/>
          </patternFill>
        </fill>
        <alignment horizontal="center" wrapText="1" readingOrder="0"/>
        <border outline="0">
          <left style="thin">
            <color indexed="64"/>
          </left>
          <right style="thin">
            <color indexed="64"/>
          </right>
          <top style="thin">
            <color indexed="64"/>
          </top>
          <bottom style="thin">
            <color indexed="64"/>
          </bottom>
        </border>
      </ndxf>
    </rcc>
    <rcc rId="0" sId="11" s="1" dxf="1">
      <nc r="F107">
        <f>F106+D107-E107</f>
      </nc>
      <ndxf>
        <font>
          <b/>
          <sz val="9"/>
          <color indexed="64"/>
          <name val="Arial"/>
          <scheme val="none"/>
        </font>
        <numFmt numFmtId="167" formatCode="_-* #,##0.00\ _p_t_a_-;\-* #,##0.00\ _p_t_a_-;_-* &quot;-&quot;??\ _p_t_a_-;_-@_-"/>
        <alignment horizontal="center" readingOrder="0"/>
        <border outline="0">
          <left style="thin">
            <color indexed="64"/>
          </left>
          <right style="thin">
            <color indexed="64"/>
          </right>
          <top style="thin">
            <color indexed="64"/>
          </top>
          <bottom style="thin">
            <color indexed="64"/>
          </bottom>
        </border>
      </ndxf>
    </rcc>
    <rfmt sheetId="11" sqref="G107" start="0" length="0">
      <dxf>
        <font>
          <sz val="9"/>
          <color indexed="64"/>
          <name val="Verdana"/>
          <scheme val="none"/>
        </font>
        <fill>
          <patternFill patternType="solid">
            <bgColor theme="0"/>
          </patternFill>
        </fill>
      </dxf>
    </rfmt>
    <rfmt sheetId="11" sqref="H107" start="0" length="0">
      <dxf>
        <fill>
          <patternFill patternType="solid">
            <bgColor theme="0"/>
          </patternFill>
        </fill>
      </dxf>
    </rfmt>
  </rrc>
  <rcc rId="42204" sId="11">
    <oc r="F107">
      <f>#REF!+D107-E107</f>
    </oc>
    <nc r="F107">
      <f>F106+D107-E107</f>
    </nc>
  </rcc>
  <rcc rId="42205" sId="11">
    <oc r="F108">
      <f>F107+D108-E108</f>
    </oc>
    <nc r="F108">
      <f>F107+D108-E108</f>
    </nc>
  </rcc>
  <rfmt sheetId="11" sqref="A107:F107" start="0" length="2147483647">
    <dxf>
      <font>
        <sz val="9"/>
      </font>
    </dxf>
  </rfmt>
  <rfmt sheetId="11" sqref="A107:F107" start="0" length="2147483647">
    <dxf>
      <font/>
    </dxf>
  </rfmt>
  <rcv guid="{A4F024A0-B144-4722-804A-716CE18877E5}" action="delete"/>
  <rcv guid="{A4F024A0-B144-4722-804A-716CE18877E5}" action="add"/>
</revisions>
</file>

<file path=xl/revisions/revisionLog1341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342.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342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34211.xml><?xml version="1.0" encoding="utf-8"?>
<revisions xmlns="http://schemas.openxmlformats.org/spreadsheetml/2006/main" xmlns:r="http://schemas.openxmlformats.org/officeDocument/2006/relationships">
  <rcc rId="42249" sId="11" numFmtId="34">
    <nc r="E111">
      <v>13250</v>
    </nc>
  </rcc>
  <rcc rId="42250" sId="11">
    <nc r="F111">
      <f>F110+D111-E111</f>
    </nc>
  </rcc>
  <rcc rId="42251" sId="11">
    <oc r="F112">
      <f>F110+D112-E112</f>
    </oc>
    <nc r="F112">
      <f>F111+D112-E112</f>
    </nc>
  </rcc>
  <rcc rId="42252" sId="11">
    <oc r="F113">
      <f>F112+D113-E113</f>
    </oc>
    <nc r="F113">
      <f>F112+D113-E113</f>
    </nc>
  </rcc>
  <rcc rId="42253" sId="11">
    <oc r="F114">
      <f>F113+D114-E114</f>
    </oc>
    <nc r="F114">
      <f>F113+D114-E114</f>
    </nc>
  </rcc>
  <rcc rId="42254" sId="11" odxf="1" dxf="1">
    <nc r="F115">
      <f>F114+D115-E115</f>
    </nc>
    <odxf>
      <fill>
        <patternFill patternType="solid">
          <bgColor theme="0"/>
        </patternFill>
      </fill>
      <alignment wrapText="1" readingOrder="0"/>
      <border outline="0">
        <top/>
      </border>
    </odxf>
    <ndxf>
      <fill>
        <patternFill patternType="none">
          <bgColor indexed="65"/>
        </patternFill>
      </fill>
      <alignment wrapText="0" readingOrder="0"/>
      <border outline="0">
        <top style="thin">
          <color indexed="64"/>
        </top>
      </border>
    </ndxf>
  </rcc>
</revisions>
</file>

<file path=xl/revisions/revisionLog13422.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343.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3431.xml><?xml version="1.0" encoding="utf-8"?>
<revisions xmlns="http://schemas.openxmlformats.org/spreadsheetml/2006/main" xmlns:r="http://schemas.openxmlformats.org/officeDocument/2006/relationships">
  <rcc rId="42584" sId="11">
    <oc r="C175" t="inlineStr">
      <is>
        <r>
          <t xml:space="preserve">EYMI YUDESKY DE JESUS ABREU, </t>
        </r>
        <r>
          <rPr>
            <sz val="9"/>
            <color indexed="64"/>
            <rFont val="Arial"/>
            <family val="2"/>
          </rPr>
          <t>Transferida temporalmente como Técnico del Depto. de Capacitación y Difusión de Tecnologías de la institución,</t>
        </r>
        <r>
          <rPr>
            <b/>
            <sz val="9"/>
            <color indexed="64"/>
            <rFont val="Arial"/>
            <family val="2"/>
          </rPr>
          <t xml:space="preserve"> </t>
        </r>
        <r>
          <rPr>
            <sz val="9"/>
            <color indexed="64"/>
            <rFont val="Arial"/>
            <family val="2"/>
          </rPr>
          <t>como apoyo logístico</t>
        </r>
        <r>
          <rPr>
            <b/>
            <sz val="9"/>
            <color indexed="64"/>
            <rFont val="Arial"/>
            <family val="2"/>
          </rPr>
          <t xml:space="preserve"> </t>
        </r>
        <r>
          <rPr>
            <sz val="9"/>
            <color indexed="64"/>
            <rFont val="Arial"/>
            <family val="2"/>
          </rPr>
          <t>para cubrir el 25% de los gastos de Desayuno, Almuerzo en el curso</t>
        </r>
        <r>
          <rPr>
            <b/>
            <sz val="9"/>
            <color indexed="64"/>
            <rFont val="Arial"/>
            <family val="2"/>
          </rPr>
          <t xml:space="preserve"> </t>
        </r>
        <r>
          <rPr>
            <sz val="9"/>
            <color indexed="64"/>
            <rFont val="Arial"/>
            <family val="2"/>
          </rPr>
          <t>de</t>
        </r>
        <r>
          <rPr>
            <b/>
            <sz val="9"/>
            <color indexed="64"/>
            <rFont val="Arial"/>
            <family val="2"/>
          </rPr>
          <t xml:space="preserve"> “Agricultura Orgánica”</t>
        </r>
        <r>
          <rPr>
            <sz val="9"/>
            <color indexed="64"/>
            <rFont val="Arial"/>
            <family val="2"/>
          </rPr>
          <t>, el cual será realizado en Neyba, Local Junta \Regantes, en fecha 5 y 6 de mayo/17</t>
        </r>
      </is>
    </oc>
    <nc r="C175" t="inlineStr">
      <is>
        <r>
          <t xml:space="preserve">EYMI YUDESKY DE JESUS ABREU, </t>
        </r>
        <r>
          <rPr>
            <sz val="9"/>
            <color indexed="64"/>
            <rFont val="Arial"/>
            <family val="2"/>
          </rPr>
          <t>Transferida temporalmente como Técnico del Depto. de Capacitación y Difusión de Tecnologías de la institución,</t>
        </r>
        <r>
          <rPr>
            <b/>
            <sz val="9"/>
            <color indexed="64"/>
            <rFont val="Arial"/>
            <family val="2"/>
          </rPr>
          <t xml:space="preserve"> </t>
        </r>
        <r>
          <rPr>
            <sz val="9"/>
            <color indexed="64"/>
            <rFont val="Arial"/>
            <family val="2"/>
          </rPr>
          <t>como apoyo logístico</t>
        </r>
        <r>
          <rPr>
            <b/>
            <sz val="9"/>
            <color indexed="64"/>
            <rFont val="Arial"/>
            <family val="2"/>
          </rPr>
          <t xml:space="preserve"> </t>
        </r>
        <r>
          <rPr>
            <sz val="9"/>
            <color indexed="64"/>
            <rFont val="Arial"/>
            <family val="2"/>
          </rPr>
          <t>para cubrir el 25% de los gastos de Desayuno y Almuerzo en el curso</t>
        </r>
        <r>
          <rPr>
            <b/>
            <sz val="9"/>
            <color indexed="64"/>
            <rFont val="Arial"/>
            <family val="2"/>
          </rPr>
          <t xml:space="preserve"> </t>
        </r>
        <r>
          <rPr>
            <sz val="9"/>
            <color indexed="64"/>
            <rFont val="Arial"/>
            <family val="2"/>
          </rPr>
          <t>de</t>
        </r>
        <r>
          <rPr>
            <b/>
            <sz val="9"/>
            <color indexed="64"/>
            <rFont val="Arial"/>
            <family val="2"/>
          </rPr>
          <t xml:space="preserve"> “Agricultura Orgánica”</t>
        </r>
        <r>
          <rPr>
            <sz val="9"/>
            <color indexed="64"/>
            <rFont val="Arial"/>
            <family val="2"/>
          </rPr>
          <t>, el cual será realizado en Neyba, Local Junta Regantes, en fecha 5 y 6 de mayo/17</t>
        </r>
      </is>
    </nc>
  </rcc>
  <rcv guid="{A4F024A0-B144-4722-804A-716CE18877E5}" action="delete"/>
  <rcv guid="{A4F024A0-B144-4722-804A-716CE18877E5}" action="add"/>
</revisions>
</file>

<file path=xl/revisions/revisionLog135.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351.xml><?xml version="1.0" encoding="utf-8"?>
<revisions xmlns="http://schemas.openxmlformats.org/spreadsheetml/2006/main" xmlns:r="http://schemas.openxmlformats.org/officeDocument/2006/relationships">
  <rfmt sheetId="11" sqref="C107">
    <dxf>
      <fill>
        <patternFill patternType="solid">
          <bgColor rgb="FFFFFF00"/>
        </patternFill>
      </fill>
    </dxf>
  </rfmt>
  <rcc rId="42209" sId="11">
    <oc r="C104" t="inlineStr">
      <is>
        <r>
          <t>ANAFRANC  DE LOS SANTOS ARIAS</t>
        </r>
        <r>
          <rPr>
            <sz val="9"/>
            <color indexed="64"/>
            <rFont val="Arial"/>
            <family val="2"/>
          </rPr>
          <t xml:space="preserve"> ,Reposición de fondo de caja chica, del comprobante #6864 al #6896, en fecha del 17 de febrero hasta el 10 de marzo del 2017, según relación de gastos y facturas anexas</t>
        </r>
      </is>
    </oc>
    <nc r="C104" t="inlineStr">
      <is>
        <r>
          <t>ANAFRANC  DE LOS SANTOS ARIAS</t>
        </r>
        <r>
          <rPr>
            <sz val="9"/>
            <color indexed="64"/>
            <rFont val="Arial"/>
            <family val="2"/>
          </rPr>
          <t>, Reposición de fondo de caja chica, del comprobante #6864 al #6896, en fecha del 17 de febrero hasta el 10 de marzo del 2017, según relación de gastos y facturas anexas</t>
        </r>
      </is>
    </nc>
  </rcc>
  <rcv guid="{A4F024A0-B144-4722-804A-716CE18877E5}" action="delete"/>
  <rcv guid="{A4F024A0-B144-4722-804A-716CE18877E5}" action="add"/>
</revisions>
</file>

<file path=xl/revisions/revisionLog135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36.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36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36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36111.xml><?xml version="1.0" encoding="utf-8"?>
<revisions xmlns="http://schemas.openxmlformats.org/spreadsheetml/2006/main" xmlns:r="http://schemas.openxmlformats.org/officeDocument/2006/relationships">
  <rcc rId="42206" sId="11">
    <oc r="B107">
      <v>14652</v>
    </oc>
    <nc r="B107">
      <v>14651</v>
    </nc>
  </rcc>
  <rcc rId="42207" sId="11">
    <nc r="B108">
      <v>14652</v>
    </nc>
  </rcc>
  <rcc rId="42208" sId="11" numFmtId="19">
    <oc r="A107">
      <v>42814</v>
    </oc>
    <nc r="A107">
      <v>42815</v>
    </nc>
  </rcc>
  <rcv guid="{A4F024A0-B144-4722-804A-716CE18877E5}" action="delete"/>
  <rcv guid="{A4F024A0-B144-4722-804A-716CE18877E5}" action="add"/>
</revisions>
</file>

<file path=xl/revisions/revisionLog1362.xml><?xml version="1.0" encoding="utf-8"?>
<revisions xmlns="http://schemas.openxmlformats.org/spreadsheetml/2006/main" xmlns:r="http://schemas.openxmlformats.org/officeDocument/2006/relationships">
  <rcc rId="42567" sId="11" odxf="1" dxf="1">
    <nc r="C174" t="inlineStr">
      <is>
        <r>
          <t>JOSE DE LOS ANGELES CEPEDA UREÑA, Enc</t>
        </r>
        <r>
          <rPr>
            <sz val="9"/>
            <color indexed="64"/>
            <rFont val="Arial"/>
            <family val="2"/>
          </rPr>
          <t xml:space="preserve">. </t>
        </r>
        <r>
          <rPr>
            <b/>
            <sz val="9"/>
            <color indexed="64"/>
            <rFont val="Arial"/>
            <family val="2"/>
          </rPr>
          <t xml:space="preserve">Depto. Acceso a las Ciencias Modernas, </t>
        </r>
        <r>
          <rPr>
            <sz val="9"/>
            <color indexed="64"/>
            <rFont val="Arial"/>
            <family val="2"/>
          </rPr>
          <t>p/cubrir apoyo logístico p/gastos de almuerzo y refrigerio en la realización del curso sobre “</t>
        </r>
        <r>
          <rPr>
            <b/>
            <sz val="9"/>
            <color indexed="64"/>
            <rFont val="Arial"/>
            <family val="2"/>
          </rPr>
          <t>Actualización en</t>
        </r>
        <r>
          <rPr>
            <sz val="9"/>
            <color indexed="64"/>
            <rFont val="Arial"/>
            <family val="2"/>
          </rPr>
          <t xml:space="preserve"> </t>
        </r>
        <r>
          <rPr>
            <b/>
            <sz val="9"/>
            <color indexed="64"/>
            <rFont val="Arial"/>
            <family val="2"/>
          </rPr>
          <t>Producción de Arroz</t>
        </r>
        <r>
          <rPr>
            <sz val="9"/>
            <color indexed="64"/>
            <rFont val="Arial"/>
            <family val="2"/>
          </rPr>
          <t>”</t>
        </r>
        <r>
          <rPr>
            <b/>
            <sz val="9"/>
            <color indexed="64"/>
            <rFont val="Arial"/>
            <family val="2"/>
          </rPr>
          <t>,</t>
        </r>
        <r>
          <rPr>
            <sz val="9"/>
            <color indexed="64"/>
            <rFont val="Arial"/>
            <family val="2"/>
          </rPr>
          <t xml:space="preserve"> a realizarse en fecha 13 de mayo/17, en El Factor, Provincia maria Trinidad Sánchez, s/solicitud, presupuesto y documentación.</t>
        </r>
      </is>
    </nc>
    <odxf>
      <font>
        <b val="0"/>
        <sz val="9"/>
        <name val="Arial"/>
        <scheme val="none"/>
      </font>
      <border outline="0">
        <left style="thin">
          <color indexed="64"/>
        </left>
        <right style="thin">
          <color indexed="64"/>
        </right>
        <top style="thin">
          <color indexed="64"/>
        </top>
        <bottom style="thin">
          <color indexed="64"/>
        </bottom>
      </border>
    </odxf>
    <ndxf>
      <font>
        <b/>
        <sz val="9"/>
        <name val="Arial"/>
        <scheme val="none"/>
      </font>
      <border outline="0">
        <left/>
        <right/>
        <top/>
        <bottom/>
      </border>
    </ndxf>
  </rcc>
  <rcc rId="42568" sId="11">
    <nc r="B173">
      <v>14681</v>
    </nc>
  </rcc>
  <rcc rId="42569" sId="11">
    <nc r="B174">
      <v>14682</v>
    </nc>
  </rcc>
  <rcc rId="42570" sId="11">
    <oc r="C172" t="inlineStr">
      <is>
        <r>
          <t>JOSE DE LOS ANGELES CEPEDA UREÑA, Enc</t>
        </r>
        <r>
          <rPr>
            <sz val="9"/>
            <color indexed="64"/>
            <rFont val="Arial"/>
            <family val="2"/>
          </rPr>
          <t xml:space="preserve">. </t>
        </r>
        <r>
          <rPr>
            <b/>
            <sz val="9"/>
            <color indexed="64"/>
            <rFont val="Arial"/>
            <family val="2"/>
          </rPr>
          <t xml:space="preserve">Depto. Acceso a las Ciencias Modernas, </t>
        </r>
        <r>
          <rPr>
            <sz val="9"/>
            <color indexed="64"/>
            <rFont val="Arial"/>
            <family val="2"/>
          </rPr>
          <t>p/cubrir apoyo logístico p/gastos de almuerzo y refrigerio en la realización del curso sobre “</t>
        </r>
        <r>
          <rPr>
            <b/>
            <sz val="9"/>
            <color indexed="64"/>
            <rFont val="Arial"/>
            <family val="2"/>
          </rPr>
          <t>Actualización en</t>
        </r>
        <r>
          <rPr>
            <sz val="9"/>
            <color indexed="64"/>
            <rFont val="Arial"/>
            <family val="2"/>
          </rPr>
          <t xml:space="preserve"> </t>
        </r>
        <r>
          <rPr>
            <b/>
            <sz val="9"/>
            <color indexed="64"/>
            <rFont val="Arial"/>
            <family val="2"/>
          </rPr>
          <t>Producción de Arroz</t>
        </r>
        <r>
          <rPr>
            <sz val="9"/>
            <color indexed="64"/>
            <rFont val="Arial"/>
            <family val="2"/>
          </rPr>
          <t>”</t>
        </r>
        <r>
          <rPr>
            <b/>
            <sz val="9"/>
            <color indexed="64"/>
            <rFont val="Arial"/>
            <family val="2"/>
          </rPr>
          <t>,</t>
        </r>
        <r>
          <rPr>
            <sz val="9"/>
            <color indexed="64"/>
            <rFont val="Arial"/>
            <family val="2"/>
          </rPr>
          <t xml:space="preserve"> a realizarse en fecha 13 de mayo/17, en El Factor, Provincia maria Trinidad Sánchez, s/solicitud, presupuesto y documentación.</t>
        </r>
      </is>
    </oc>
    <nc r="C172" t="inlineStr">
      <is>
        <t>NULO</t>
      </is>
    </nc>
  </rcc>
  <rcc rId="42571" sId="11" odxf="1" dxf="1">
    <nc r="C173" t="inlineStr">
      <is>
        <t>NULO</t>
      </is>
    </nc>
    <odxf>
      <font>
        <b val="0"/>
        <sz val="9"/>
        <name val="Arial"/>
        <scheme val="none"/>
      </font>
    </odxf>
    <ndxf>
      <font>
        <b/>
        <sz val="9"/>
        <name val="Arial"/>
        <scheme val="none"/>
      </font>
    </ndxf>
  </rcc>
  <rcc rId="42572" sId="11" odxf="1" dxf="1" numFmtId="34">
    <nc r="E174">
      <v>22000</v>
    </nc>
    <odxf>
      <font>
        <sz val="9"/>
        <name val="Arial"/>
        <scheme val="none"/>
      </font>
    </odxf>
    <ndxf>
      <font>
        <sz val="9"/>
        <color theme="1"/>
        <name val="Arial"/>
        <scheme val="none"/>
      </font>
    </ndxf>
  </rcc>
  <rcc rId="42573" sId="11" numFmtId="34">
    <oc r="E172">
      <v>22000</v>
    </oc>
    <nc r="E172">
      <v>0.01</v>
    </nc>
  </rcc>
  <rcc rId="42574" sId="11" numFmtId="34">
    <nc r="E173">
      <v>0.01</v>
    </nc>
  </rcc>
  <rcc rId="42575" sId="11">
    <nc r="F173">
      <f>F172+D173-E173</f>
    </nc>
  </rcc>
  <rcc rId="42576" sId="11">
    <nc r="F174">
      <f>F173+D174-E174</f>
    </nc>
  </rcc>
  <rfmt sheetId="11" sqref="E172:E173" start="0" length="2147483647">
    <dxf>
      <font>
        <color rgb="FFFF0000"/>
      </font>
    </dxf>
  </rfmt>
  <rcc rId="42577" sId="11" odxf="1" dxf="1" numFmtId="19">
    <nc r="A173">
      <v>42857</v>
    </nc>
    <odxf>
      <fill>
        <patternFill patternType="solid">
          <bgColor theme="0"/>
        </patternFill>
      </fill>
    </odxf>
    <ndxf>
      <fill>
        <patternFill patternType="none">
          <bgColor indexed="65"/>
        </patternFill>
      </fill>
    </ndxf>
  </rcc>
  <rcc rId="42578" sId="11" odxf="1" dxf="1" numFmtId="19">
    <nc r="A174">
      <v>42857</v>
    </nc>
    <odxf>
      <fill>
        <patternFill patternType="solid">
          <bgColor theme="0"/>
        </patternFill>
      </fill>
    </odxf>
    <ndxf>
      <fill>
        <patternFill patternType="none">
          <bgColor indexed="65"/>
        </patternFill>
      </fill>
    </ndxf>
  </rcc>
  <rcv guid="{A4F024A0-B144-4722-804A-716CE18877E5}" action="delete"/>
  <rcv guid="{A4F024A0-B144-4722-804A-716CE18877E5}" action="add"/>
</revisions>
</file>

<file path=xl/revisions/revisionLog1362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363.xml><?xml version="1.0" encoding="utf-8"?>
<revisions xmlns="http://schemas.openxmlformats.org/spreadsheetml/2006/main" xmlns:r="http://schemas.openxmlformats.org/officeDocument/2006/relationships">
  <rcc rId="42595" sId="11">
    <nc r="B178" t="inlineStr">
      <is>
        <t>TRNASF.0019</t>
      </is>
    </nc>
  </rcc>
  <rcc rId="42596" sId="11" odxf="1" dxf="1">
    <nc r="B179" t="inlineStr">
      <is>
        <t>TRNASF.0020</t>
      </is>
    </nc>
    <odxf>
      <font>
        <b val="0"/>
        <sz val="9"/>
        <name val="Arial"/>
        <scheme val="none"/>
      </font>
    </odxf>
    <ndxf>
      <font>
        <b/>
        <sz val="9"/>
        <name val="Arial"/>
        <scheme val="none"/>
      </font>
    </ndxf>
  </rcc>
  <rcc rId="42597" sId="11" odxf="1" dxf="1">
    <nc r="B180" t="inlineStr">
      <is>
        <t>TRNASF.0021</t>
      </is>
    </nc>
    <odxf>
      <font>
        <sz val="9"/>
        <color auto="1"/>
        <name val="Arial"/>
        <scheme val="none"/>
      </font>
      <alignment horizontal="general" vertical="bottom" readingOrder="0"/>
      <border outline="0">
        <left/>
        <right/>
        <top/>
      </border>
    </odxf>
    <ndxf>
      <font>
        <sz val="9"/>
        <color auto="1"/>
        <name val="Arial"/>
        <scheme val="none"/>
      </font>
      <alignment horizontal="right" vertical="top" readingOrder="0"/>
      <border outline="0">
        <left style="thin">
          <color indexed="64"/>
        </left>
        <right style="thin">
          <color indexed="64"/>
        </right>
        <top style="thin">
          <color indexed="64"/>
        </top>
      </border>
    </ndxf>
  </rcc>
  <rcc rId="42598" sId="11" numFmtId="19">
    <nc r="A178">
      <v>42860</v>
    </nc>
  </rcc>
  <rcc rId="42599" sId="11" numFmtId="19">
    <nc r="A179">
      <v>42860</v>
    </nc>
  </rcc>
  <rcc rId="42600" sId="11" odxf="1" dxf="1" numFmtId="19">
    <nc r="A180">
      <v>42860</v>
    </nc>
    <odxf>
      <font>
        <b/>
        <sz val="9"/>
        <name val="Arial"/>
        <scheme val="none"/>
      </font>
      <border outline="0">
        <left/>
        <right/>
        <top/>
        <bottom/>
      </border>
    </odxf>
    <ndxf>
      <font>
        <b val="0"/>
        <sz val="9"/>
        <name val="Arial"/>
        <scheme val="none"/>
      </font>
      <border outline="0">
        <left style="thin">
          <color indexed="64"/>
        </left>
        <right style="thin">
          <color indexed="64"/>
        </right>
        <top style="thin">
          <color indexed="64"/>
        </top>
        <bottom style="thin">
          <color indexed="64"/>
        </bottom>
      </border>
    </ndxf>
  </rcc>
  <rfmt sheetId="11" sqref="C178" start="0" length="0">
    <dxf>
      <font>
        <b val="0"/>
        <sz val="12"/>
        <color indexed="64"/>
        <name val="Verdana"/>
        <scheme val="none"/>
      </font>
      <fill>
        <patternFill patternType="none">
          <bgColor indexed="65"/>
        </patternFill>
      </fill>
      <alignment vertical="bottom" wrapText="0" readingOrder="0"/>
      <border outline="0">
        <left/>
        <right/>
        <top/>
        <bottom/>
      </border>
    </dxf>
  </rfmt>
  <rfmt sheetId="11" sqref="C178" start="0" length="0">
    <dxf>
      <font>
        <i/>
        <sz val="14"/>
        <color indexed="64"/>
        <name val="Times New Roman"/>
        <scheme val="none"/>
      </font>
    </dxf>
  </rfmt>
  <rfmt sheetId="11" xfDxf="1" sqref="C178" start="0" length="0">
    <dxf>
      <font>
        <i/>
        <sz val="14"/>
        <name val="Times New Roman"/>
        <scheme val="none"/>
      </font>
    </dxf>
  </rfmt>
  <rfmt sheetId="11" sqref="C178" start="0" length="2147483647">
    <dxf>
      <font>
        <sz val="9"/>
      </font>
    </dxf>
  </rfmt>
  <rfmt sheetId="11" sqref="C178" start="0" length="2147483647">
    <dxf>
      <font>
        <name val="Arial"/>
        <scheme val="none"/>
      </font>
    </dxf>
  </rfmt>
  <rfmt sheetId="11" sqref="C178">
    <dxf>
      <alignment wrapText="1" readingOrder="0"/>
    </dxf>
  </rfmt>
  <rfmt sheetId="11" sqref="C178" start="0" length="2147483647">
    <dxf>
      <font>
        <i val="0"/>
      </font>
    </dxf>
  </rfmt>
  <rfmt sheetId="11" sqref="C178" start="0" length="2147483647">
    <dxf>
      <font>
        <b/>
      </font>
    </dxf>
  </rfmt>
  <rfmt sheetId="11" sqref="C178" start="0" length="0">
    <dxf>
      <border>
        <left style="thin">
          <color indexed="64"/>
        </left>
        <right style="thin">
          <color indexed="64"/>
        </right>
        <top style="thin">
          <color indexed="64"/>
        </top>
        <bottom style="thin">
          <color indexed="64"/>
        </bottom>
      </border>
    </dxf>
  </rfmt>
  <rfmt sheetId="11" sqref="C178">
    <dxf>
      <border>
        <left style="thin">
          <color indexed="64"/>
        </left>
        <right style="thin">
          <color indexed="64"/>
        </right>
        <top style="thin">
          <color indexed="64"/>
        </top>
        <bottom style="thin">
          <color indexed="64"/>
        </bottom>
        <vertical style="thin">
          <color indexed="64"/>
        </vertical>
        <horizontal style="thin">
          <color indexed="64"/>
        </horizontal>
      </border>
    </dxf>
  </rfmt>
  <rcc rId="42601" sId="11">
    <nc r="C178" t="inlineStr">
      <is>
        <r>
          <t xml:space="preserve">RD$52,162.00  (US$1,100.00 a una tasa de RD$47.42) a nombre de </t>
        </r>
        <r>
          <rPr>
            <b/>
            <sz val="9"/>
            <color rgb="FFFF0000"/>
            <rFont val="Arial"/>
            <family val="2"/>
          </rPr>
          <t>JOSE MIGUEL GARCIA PEÑA</t>
        </r>
        <r>
          <rPr>
            <b/>
            <sz val="9"/>
            <color indexed="64"/>
            <rFont val="Arial"/>
            <family val="2"/>
          </rPr>
          <t>, 35vo. desembolso para cubrir manutención, como aporte de CONIAF en estadía estudios de Doctorado en “Biología” en la Universidad de Puerto Rico, Río Piedra, según contrato 035-2014</t>
        </r>
      </is>
    </nc>
  </rcc>
  <rcc rId="42602" sId="11" numFmtId="34">
    <nc r="E178">
      <v>52162</v>
    </nc>
  </rcc>
  <rfmt sheetId="11" sqref="E177" start="0" length="2147483647">
    <dxf>
      <font>
        <b/>
      </font>
    </dxf>
  </rfmt>
  <rcc rId="42603" sId="11">
    <nc r="F178">
      <f>F177+D178-E178</f>
    </nc>
  </rcc>
  <rfmt sheetId="11" sqref="F180:F183" start="0" length="0">
    <dxf>
      <border>
        <right style="thin">
          <color indexed="64"/>
        </right>
      </border>
    </dxf>
  </rfmt>
  <rfmt sheetId="11" sqref="A181:F182">
    <dxf>
      <fill>
        <patternFill>
          <bgColor theme="0"/>
        </patternFill>
      </fill>
    </dxf>
  </rfmt>
  <rfmt sheetId="11" sqref="C179" start="0" length="0">
    <dxf>
      <font>
        <b val="0"/>
        <sz val="12"/>
        <color indexed="64"/>
        <name val="Verdana"/>
        <scheme val="none"/>
      </font>
      <fill>
        <patternFill patternType="none">
          <bgColor indexed="65"/>
        </patternFill>
      </fill>
      <alignment vertical="bottom" wrapText="0" readingOrder="0"/>
      <border outline="0">
        <top/>
        <bottom/>
      </border>
    </dxf>
  </rfmt>
  <rfmt sheetId="11" sqref="C179" start="0" length="0">
    <dxf>
      <font>
        <i/>
        <sz val="14"/>
        <color indexed="64"/>
        <name val="Times New Roman"/>
        <scheme val="none"/>
      </font>
    </dxf>
  </rfmt>
  <rfmt sheetId="11" xfDxf="1" sqref="C179" start="0" length="0">
    <dxf>
      <font>
        <i/>
        <sz val="14"/>
        <name val="Times New Roman"/>
        <scheme val="none"/>
      </font>
    </dxf>
  </rfmt>
  <rfmt sheetId="11" sqref="C179" start="0" length="2147483647">
    <dxf>
      <font>
        <sz val="9"/>
      </font>
    </dxf>
  </rfmt>
  <rfmt sheetId="11" sqref="C179" start="0" length="2147483647">
    <dxf>
      <font>
        <name val="Arial"/>
        <scheme val="none"/>
      </font>
    </dxf>
  </rfmt>
  <rfmt sheetId="11" sqref="C179">
    <dxf>
      <alignment wrapText="1" readingOrder="0"/>
    </dxf>
  </rfmt>
  <rfmt sheetId="11" sqref="C179" start="0" length="2147483647">
    <dxf>
      <font>
        <i val="0"/>
      </font>
    </dxf>
  </rfmt>
  <rfmt sheetId="11" sqref="C179" start="0" length="2147483647">
    <dxf>
      <font>
        <b/>
      </font>
    </dxf>
  </rfmt>
  <rcc rId="42604" sId="11">
    <nc r="C179" t="inlineStr">
      <is>
        <r>
          <t>RD$61,646.00 (U$1,300.00 a una tasa de RD$47.42) a  favor de</t>
        </r>
        <r>
          <rPr>
            <b/>
            <sz val="9"/>
            <color rgb="FFFF0000"/>
            <rFont val="Arial"/>
            <family val="2"/>
          </rPr>
          <t xml:space="preserve"> PAULA VIRGINIA PEREZ PEREZ.</t>
        </r>
        <r>
          <rPr>
            <b/>
            <sz val="9"/>
            <color indexed="64"/>
            <rFont val="Arial"/>
            <family val="2"/>
          </rPr>
          <t xml:space="preserve"> 36vo. desembolso como aporte del CONIAF para cubrir manutencion en estudios en el Programa de Doctorado en Empaque, Universidad de Michigan State, EE.UU, s/contrato 029-2014</t>
        </r>
      </is>
    </nc>
  </rcc>
  <rcc rId="42605" sId="11" numFmtId="34">
    <nc r="E179">
      <v>61646</v>
    </nc>
  </rcc>
  <rcc rId="42606" sId="11" odxf="1" dxf="1">
    <nc r="F179">
      <f>F178+D179-E179</f>
    </nc>
    <odxf>
      <fill>
        <patternFill patternType="solid">
          <bgColor theme="0"/>
        </patternFill>
      </fill>
      <border outline="0">
        <top style="thin">
          <color indexed="64"/>
        </top>
      </border>
    </odxf>
    <ndxf>
      <fill>
        <patternFill patternType="none">
          <bgColor indexed="65"/>
        </patternFill>
      </fill>
      <border outline="0">
        <top/>
      </border>
    </ndxf>
  </rcc>
  <rcc rId="42607" sId="11" odxf="1" dxf="1">
    <nc r="F180">
      <f>F179+D180-E180</f>
    </nc>
    <odxf>
      <fill>
        <patternFill patternType="solid">
          <bgColor theme="0"/>
        </patternFill>
      </fill>
      <border outline="0">
        <top style="thin">
          <color indexed="64"/>
        </top>
      </border>
    </odxf>
    <ndxf>
      <fill>
        <patternFill patternType="none">
          <bgColor indexed="65"/>
        </patternFill>
      </fill>
      <border outline="0">
        <top/>
      </border>
    </ndxf>
  </rcc>
  <rcc rId="42608" sId="11" numFmtId="34">
    <nc r="E180">
      <v>18968</v>
    </nc>
  </rcc>
  <rfmt sheetId="11" sqref="C180" start="0" length="0">
    <dxf>
      <font>
        <b val="0"/>
        <sz val="12"/>
        <color indexed="64"/>
        <name val="Verdana"/>
        <scheme val="none"/>
      </font>
      <fill>
        <patternFill patternType="none">
          <bgColor indexed="65"/>
        </patternFill>
      </fill>
      <alignment vertical="bottom" wrapText="0" readingOrder="0"/>
      <border outline="0">
        <left/>
        <right/>
        <top/>
        <bottom/>
      </border>
    </dxf>
  </rfmt>
  <rfmt sheetId="11" sqref="C180" start="0" length="0">
    <dxf>
      <font>
        <i/>
        <sz val="14"/>
        <color indexed="64"/>
        <name val="Times New Roman"/>
        <scheme val="none"/>
      </font>
    </dxf>
  </rfmt>
  <rfmt sheetId="11" xfDxf="1" sqref="C180" start="0" length="0">
    <dxf>
      <font>
        <i/>
        <sz val="14"/>
        <name val="Times New Roman"/>
        <scheme val="none"/>
      </font>
    </dxf>
  </rfmt>
  <rfmt sheetId="11" sqref="C180" start="0" length="2147483647">
    <dxf>
      <font>
        <sz val="9"/>
      </font>
    </dxf>
  </rfmt>
  <rfmt sheetId="11" sqref="C180" start="0" length="2147483647">
    <dxf>
      <font>
        <name val="Arial"/>
        <scheme val="none"/>
      </font>
    </dxf>
  </rfmt>
  <rfmt sheetId="11" sqref="C180" start="0" length="2147483647">
    <dxf>
      <font>
        <i val="0"/>
      </font>
    </dxf>
  </rfmt>
  <rfmt sheetId="11" sqref="C180">
    <dxf>
      <alignment wrapText="1" readingOrder="0"/>
    </dxf>
  </rfmt>
  <rcc rId="42609" sId="11" odxf="1" dxf="1">
    <nc r="C180" t="inlineStr">
      <is>
        <r>
          <rPr>
            <b/>
            <sz val="9"/>
            <color indexed="64"/>
            <rFont val="Arial"/>
            <family val="2"/>
          </rPr>
          <t xml:space="preserve">RD$18,968.00 (US$400.00 a una tasa de RD$47.42) a nombre de </t>
        </r>
        <r>
          <rPr>
            <b/>
            <sz val="9"/>
            <color rgb="FFFF0000"/>
            <rFont val="Arial"/>
            <family val="2"/>
          </rPr>
          <t>JENNY ROSA ELVIRA RODRIGUEZ JIMENEZ.</t>
        </r>
        <r>
          <rPr>
            <b/>
            <sz val="9"/>
            <color indexed="64"/>
            <rFont val="Arial"/>
            <family val="2"/>
          </rPr>
          <t xml:space="preserve"> 35vo. desembolso para cubrir manutención como aporte de CONIAF por estadia en estudios de Doctorado en “Ciencias con Acentuación en Alimentos” en la Universidad </t>
        </r>
        <r>
          <rPr>
            <b/>
            <sz val="10"/>
            <color indexed="64"/>
            <rFont val="Arial"/>
            <family val="2"/>
          </rPr>
          <t>Autónoma</t>
        </r>
        <r>
          <rPr>
            <b/>
            <sz val="9"/>
            <color indexed="64"/>
            <rFont val="Arial"/>
            <family val="2"/>
          </rPr>
          <t xml:space="preserve"> de Nuevo León, México, según contrato 031-2014</t>
        </r>
      </is>
    </nc>
    <ndxf>
      <font>
        <b/>
        <sz val="9"/>
        <name val="Arial"/>
        <scheme val="none"/>
      </font>
    </ndxf>
  </rcc>
  <rfmt sheetId="11" sqref="E180" start="0" length="2147483647">
    <dxf>
      <font>
        <b/>
      </font>
    </dxf>
  </rfmt>
  <rcv guid="{A4F024A0-B144-4722-804A-716CE18877E5}" action="delete"/>
  <rcv guid="{A4F024A0-B144-4722-804A-716CE18877E5}" action="add"/>
</revisions>
</file>

<file path=xl/revisions/revisionLog137.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37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37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37111.xml><?xml version="1.0" encoding="utf-8"?>
<revisions xmlns="http://schemas.openxmlformats.org/spreadsheetml/2006/main" xmlns:r="http://schemas.openxmlformats.org/officeDocument/2006/relationships">
  <rfmt sheetId="11" sqref="A108:F117" start="0" length="2147483647">
    <dxf>
      <font>
        <sz val="9"/>
      </font>
    </dxf>
  </rfmt>
  <rfmt sheetId="11" sqref="A108:F117" start="0" length="2147483647">
    <dxf>
      <font>
        <name val="Arial"/>
        <scheme val="none"/>
      </font>
    </dxf>
  </rfmt>
  <rcc rId="42255" sId="11" numFmtId="19">
    <oc r="A111">
      <v>42818</v>
    </oc>
    <nc r="A111">
      <v>42821</v>
    </nc>
  </rcc>
  <rcc rId="42256" sId="11" numFmtId="19">
    <nc r="A112">
      <v>42821</v>
    </nc>
  </rcc>
  <rfmt sheetId="11" sqref="B112" start="0" length="0">
    <dxf>
      <fill>
        <patternFill patternType="solid">
          <bgColor theme="0"/>
        </patternFill>
      </fill>
      <alignment horizontal="right" vertical="top" wrapText="1" readingOrder="0"/>
    </dxf>
  </rfmt>
  <rcc rId="42257" sId="11">
    <nc r="B112">
      <v>14656</v>
    </nc>
  </rcc>
  <rfmt sheetId="11" sqref="C111">
    <dxf>
      <fill>
        <patternFill patternType="solid">
          <bgColor rgb="FFFFFF00"/>
        </patternFill>
      </fill>
    </dxf>
  </rfmt>
  <rcv guid="{A4F024A0-B144-4722-804A-716CE18877E5}" action="delete"/>
  <rcv guid="{A4F024A0-B144-4722-804A-716CE18877E5}" action="add"/>
</revisions>
</file>

<file path=xl/revisions/revisionLog1372.xml><?xml version="1.0" encoding="utf-8"?>
<revisions xmlns="http://schemas.openxmlformats.org/spreadsheetml/2006/main" xmlns:r="http://schemas.openxmlformats.org/officeDocument/2006/relationships">
  <rfmt sheetId="11" sqref="C176" start="0" length="0">
    <dxf>
      <font>
        <b val="0"/>
        <sz val="12"/>
        <color indexed="64"/>
        <name val="Verdana"/>
        <scheme val="none"/>
      </font>
      <fill>
        <patternFill patternType="none">
          <bgColor indexed="65"/>
        </patternFill>
      </fill>
      <alignment vertical="bottom" wrapText="0" readingOrder="0"/>
      <border outline="0">
        <left/>
        <right/>
        <top/>
        <bottom/>
      </border>
    </dxf>
  </rfmt>
  <rfmt sheetId="11" sqref="C176" start="0" length="0">
    <dxf>
      <font>
        <b/>
        <i/>
        <sz val="14"/>
        <color indexed="64"/>
        <name val="Times New Roman"/>
        <scheme val="none"/>
      </font>
    </dxf>
  </rfmt>
  <rfmt sheetId="11" xfDxf="1" sqref="C176" start="0" length="0">
    <dxf>
      <font>
        <b/>
        <i/>
        <sz val="14"/>
        <name val="Times New Roman"/>
        <scheme val="none"/>
      </font>
    </dxf>
  </rfmt>
  <rfmt sheetId="11" sqref="C176" start="0" length="2147483647">
    <dxf>
      <font>
        <i val="0"/>
      </font>
    </dxf>
  </rfmt>
  <rfmt sheetId="11" sqref="C176" start="0" length="2147483647">
    <dxf>
      <font>
        <i/>
      </font>
    </dxf>
  </rfmt>
  <rfmt sheetId="11" sqref="C176" start="0" length="2147483647">
    <dxf>
      <font>
        <b val="0"/>
      </font>
    </dxf>
  </rfmt>
  <rfmt sheetId="11" sqref="C176" start="0" length="2147483647">
    <dxf>
      <font>
        <sz val="9"/>
      </font>
    </dxf>
  </rfmt>
  <rfmt sheetId="11" sqref="C176" start="0" length="2147483647">
    <dxf>
      <font>
        <name val="Arial"/>
        <scheme val="none"/>
      </font>
    </dxf>
  </rfmt>
  <rfmt sheetId="11" sqref="C176" start="0" length="2147483647">
    <dxf>
      <font>
        <i val="0"/>
      </font>
    </dxf>
  </rfmt>
  <rfmt sheetId="11" sqref="C176">
    <dxf>
      <alignment wrapText="1" readingOrder="0"/>
    </dxf>
  </rfmt>
  <rfmt sheetId="11" sqref="C176" start="0" length="0">
    <dxf>
      <border>
        <left style="thin">
          <color indexed="64"/>
        </left>
        <right style="thin">
          <color indexed="64"/>
        </right>
        <top style="thin">
          <color indexed="64"/>
        </top>
        <bottom style="thin">
          <color indexed="64"/>
        </bottom>
      </border>
    </dxf>
  </rfmt>
  <rcc rId="42585" sId="11">
    <nc r="C176" t="inlineStr">
      <is>
        <r>
          <rPr>
            <b/>
            <sz val="9"/>
            <color indexed="64"/>
            <rFont val="Arial"/>
            <family val="2"/>
          </rPr>
          <t>ERIDANIA DEL VILLAR DE LOS SANTOS</t>
        </r>
        <r>
          <rPr>
            <sz val="9"/>
            <color indexed="64"/>
            <rFont val="Arial"/>
            <family val="2"/>
          </rPr>
          <t>.Compensación por gastos de alimentación a personal administrativo de la institución, correspondiente mayo/17</t>
        </r>
      </is>
    </nc>
  </rcc>
  <rcc rId="42586" sId="11" numFmtId="34">
    <nc r="E176">
      <v>5000</v>
    </nc>
  </rcc>
  <rcc rId="42587" sId="11">
    <nc r="F176">
      <f>F175+D176-E176</f>
    </nc>
  </rcc>
  <rfmt sheetId="11" sqref="E176" start="0" length="2147483647">
    <dxf>
      <font>
        <b val="0"/>
      </font>
    </dxf>
  </rfmt>
  <rcv guid="{A4F024A0-B144-4722-804A-716CE18877E5}" action="delete"/>
  <rcv guid="{A4F024A0-B144-4722-804A-716CE18877E5}" action="add"/>
</revisions>
</file>

<file path=xl/revisions/revisionLog1372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373.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38.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381.xml><?xml version="1.0" encoding="utf-8"?>
<revisions xmlns="http://schemas.openxmlformats.org/spreadsheetml/2006/main" xmlns:r="http://schemas.openxmlformats.org/officeDocument/2006/relationships">
  <rfmt sheetId="11" sqref="C116" start="0" length="0">
    <dxf>
      <font>
        <b val="0"/>
        <sz val="12"/>
        <color indexed="64"/>
        <name val="Verdana"/>
        <scheme val="none"/>
      </font>
      <fill>
        <patternFill patternType="none">
          <bgColor indexed="65"/>
        </patternFill>
      </fill>
      <alignment vertical="bottom" wrapText="0" readingOrder="0"/>
    </dxf>
  </rfmt>
  <rfmt sheetId="11" sqref="C116" start="0" length="0">
    <dxf>
      <font>
        <b/>
        <i/>
        <sz val="14"/>
        <color indexed="64"/>
        <name val="Times New Roman"/>
        <scheme val="none"/>
      </font>
    </dxf>
  </rfmt>
  <rfmt sheetId="11" xfDxf="1" sqref="C116" start="0" length="0">
    <dxf>
      <font>
        <b/>
        <i/>
        <sz val="14"/>
        <name val="Times New Roman"/>
        <scheme val="none"/>
      </font>
    </dxf>
  </rfmt>
  <rfmt sheetId="11" sqref="C116">
    <dxf>
      <alignment wrapText="1" readingOrder="0"/>
    </dxf>
  </rfmt>
  <rfmt sheetId="11" sqref="C116" start="0" length="2147483647">
    <dxf>
      <font>
        <sz val="9"/>
      </font>
    </dxf>
  </rfmt>
  <rfmt sheetId="11" sqref="C116" start="0" length="2147483647">
    <dxf>
      <font>
        <name val="Arial"/>
        <scheme val="none"/>
      </font>
    </dxf>
  </rfmt>
  <rfmt sheetId="11" sqref="C116" start="0" length="2147483647">
    <dxf>
      <font>
        <i val="0"/>
      </font>
    </dxf>
  </rfmt>
  <rcc rId="42268" sId="11" numFmtId="34">
    <nc r="E116">
      <v>17884</v>
    </nc>
  </rcc>
  <rcc rId="42269" sId="11">
    <oc r="F115">
      <f>F114+D115-E115</f>
    </oc>
    <nc r="F115">
      <f>F114+D115-E115</f>
    </nc>
  </rcc>
  <rcc rId="42270" sId="11" odxf="1" dxf="1">
    <nc r="F116">
      <f>F115+D116-E116</f>
    </nc>
    <odxf>
      <fill>
        <patternFill patternType="solid">
          <bgColor theme="0"/>
        </patternFill>
      </fill>
      <alignment wrapText="1" readingOrder="0"/>
      <border outline="0">
        <top/>
      </border>
    </odxf>
    <ndxf>
      <fill>
        <patternFill patternType="none">
          <bgColor indexed="65"/>
        </patternFill>
      </fill>
      <alignment wrapText="0" readingOrder="0"/>
      <border outline="0">
        <top style="thin">
          <color indexed="64"/>
        </top>
      </border>
    </ndxf>
  </rcc>
  <rcc rId="42271" sId="11" numFmtId="34">
    <nc r="E115">
      <v>56640</v>
    </nc>
  </rcc>
  <rcc rId="42272" sId="11" numFmtId="19">
    <nc r="A115">
      <v>42823</v>
    </nc>
  </rcc>
  <rcc rId="42273" sId="11" numFmtId="19">
    <nc r="A116">
      <v>42823</v>
    </nc>
  </rcc>
  <rcc rId="42274" sId="11">
    <nc r="B115">
      <v>14657</v>
    </nc>
  </rcc>
  <rcc rId="42275" sId="11">
    <nc r="B116">
      <v>14658</v>
    </nc>
  </rcc>
  <rfmt sheetId="11" sqref="C115" start="0" length="0">
    <dxf>
      <font>
        <b val="0"/>
        <sz val="12"/>
        <color indexed="64"/>
        <name val="Verdana"/>
        <scheme val="none"/>
      </font>
      <fill>
        <patternFill patternType="none">
          <bgColor indexed="65"/>
        </patternFill>
      </fill>
      <alignment horizontal="general" vertical="bottom" wrapText="0" readingOrder="0"/>
      <border outline="0">
        <left/>
        <right/>
        <top/>
        <bottom/>
      </border>
    </dxf>
  </rfmt>
  <rfmt sheetId="11" sqref="C115" start="0" length="0">
    <dxf>
      <font>
        <b/>
        <i/>
        <sz val="14"/>
        <color indexed="64"/>
        <name val="Times New Roman"/>
        <scheme val="none"/>
      </font>
    </dxf>
  </rfmt>
  <rfmt sheetId="11" xfDxf="1" sqref="C115" start="0" length="0">
    <dxf>
      <font>
        <b/>
        <i/>
        <sz val="14"/>
        <name val="Times New Roman"/>
        <scheme val="none"/>
      </font>
    </dxf>
  </rfmt>
  <rfmt sheetId="11" sqref="C115">
    <dxf>
      <alignment wrapText="1" readingOrder="0"/>
    </dxf>
  </rfmt>
  <rfmt sheetId="11" sqref="C115" start="0" length="2147483647">
    <dxf>
      <font>
        <sz val="9"/>
      </font>
    </dxf>
  </rfmt>
  <rfmt sheetId="11" sqref="C115" start="0" length="2147483647">
    <dxf>
      <font>
        <name val="Arial"/>
        <scheme val="none"/>
      </font>
    </dxf>
  </rfmt>
  <rfmt sheetId="11" sqref="C115" start="0" length="2147483647">
    <dxf>
      <font>
        <i val="0"/>
      </font>
    </dxf>
  </rfmt>
  <rcc rId="42276" sId="11">
    <nc r="C116" t="inlineStr">
      <is>
        <r>
          <t xml:space="preserve">EYMI YUDESKY DE JESUS ABREU, </t>
        </r>
        <r>
          <rPr>
            <sz val="9"/>
            <color indexed="64"/>
            <rFont val="Arial"/>
            <family val="2"/>
          </rPr>
          <t>Pago para apoyo logístico</t>
        </r>
        <r>
          <rPr>
            <b/>
            <sz val="9"/>
            <color indexed="64"/>
            <rFont val="Arial"/>
            <family val="2"/>
          </rPr>
          <t xml:space="preserve"> </t>
        </r>
        <r>
          <rPr>
            <sz val="9"/>
            <color indexed="64"/>
            <rFont val="Arial"/>
            <family val="2"/>
          </rPr>
          <t>para coordinación, combustible y materiales de practica para el curso</t>
        </r>
        <r>
          <rPr>
            <b/>
            <sz val="9"/>
            <color indexed="64"/>
            <rFont val="Arial"/>
            <family val="2"/>
          </rPr>
          <t xml:space="preserve"> “Agricultura Orgánica”</t>
        </r>
        <r>
          <rPr>
            <sz val="9"/>
            <color indexed="64"/>
            <rFont val="Arial"/>
            <family val="2"/>
          </rPr>
          <t>, a realizarse en los Municipios de Neyba, Tamayo, Galván y Los Ríos, Provincia de Bahoruco, los días 31 de marzo al 01, 07,08,21,22,28 y 29 de abril/17</t>
        </r>
      </is>
    </nc>
  </rcc>
  <rcc rId="42277" sId="11">
    <nc r="C115" t="inlineStr">
      <is>
        <r>
          <t xml:space="preserve">EYMI YUDESKY DE JESUS ABREU, </t>
        </r>
        <r>
          <rPr>
            <sz val="9"/>
            <color indexed="64"/>
            <rFont val="Arial"/>
            <family val="2"/>
          </rPr>
          <t>Pago para</t>
        </r>
        <r>
          <rPr>
            <b/>
            <sz val="9"/>
            <color indexed="64"/>
            <rFont val="Arial"/>
            <family val="2"/>
          </rPr>
          <t xml:space="preserve"> </t>
        </r>
        <r>
          <rPr>
            <sz val="9"/>
            <color indexed="64"/>
            <rFont val="Arial"/>
            <family val="2"/>
          </rPr>
          <t>apoyo logístico</t>
        </r>
        <r>
          <rPr>
            <b/>
            <sz val="9"/>
            <color indexed="64"/>
            <rFont val="Arial"/>
            <family val="2"/>
          </rPr>
          <t xml:space="preserve"> </t>
        </r>
        <r>
          <rPr>
            <sz val="9"/>
            <color indexed="64"/>
            <rFont val="Arial"/>
            <family val="2"/>
          </rPr>
          <t>para cubrir el 50% restante del presupuesto para gastos de desayuno, almuerzo y refrigerio en el curso</t>
        </r>
        <r>
          <rPr>
            <b/>
            <sz val="9"/>
            <color indexed="64"/>
            <rFont val="Arial"/>
            <family val="2"/>
          </rPr>
          <t xml:space="preserve"> “Producción Sostenible de Ovinos y Caprinos”</t>
        </r>
        <r>
          <rPr>
            <sz val="9"/>
            <color indexed="64"/>
            <rFont val="Arial"/>
            <family val="2"/>
          </rPr>
          <t>, el cual será realizado en Galván, Provincia de Bahoruco, desde el 17 de marzo al 08 de abril/17</t>
        </r>
      </is>
    </nc>
  </rcc>
  <rfmt sheetId="11" sqref="C115" start="0" length="0">
    <dxf>
      <border>
        <left style="thin">
          <color indexed="64"/>
        </left>
        <right style="thin">
          <color indexed="64"/>
        </right>
        <top/>
        <bottom style="thin">
          <color indexed="64"/>
        </bottom>
      </border>
    </dxf>
  </rfmt>
  <rcv guid="{A4F024A0-B144-4722-804A-716CE18877E5}" action="delete"/>
  <rcv guid="{A4F024A0-B144-4722-804A-716CE18877E5}" action="add"/>
</revisions>
</file>

<file path=xl/revisions/revisionLog138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381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382.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3821.xml><?xml version="1.0" encoding="utf-8"?>
<revisions xmlns="http://schemas.openxmlformats.org/spreadsheetml/2006/main" xmlns:r="http://schemas.openxmlformats.org/officeDocument/2006/relationships">
  <rcc rId="42379" sId="11" numFmtId="19">
    <oc r="A138">
      <v>42830</v>
    </oc>
    <nc r="A138">
      <v>42831</v>
    </nc>
  </rcc>
  <rcv guid="{A4F024A0-B144-4722-804A-716CE18877E5}" action="delete"/>
  <rcv guid="{A4F024A0-B144-4722-804A-716CE18877E5}" action="add"/>
</revisions>
</file>

<file path=xl/revisions/revisionLog139.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391.xml><?xml version="1.0" encoding="utf-8"?>
<revisions xmlns="http://schemas.openxmlformats.org/spreadsheetml/2006/main" xmlns:r="http://schemas.openxmlformats.org/officeDocument/2006/relationships">
  <rfmt sheetId="11" sqref="C119" start="0" length="0">
    <dxf>
      <font>
        <b val="0"/>
        <sz val="12"/>
        <color indexed="64"/>
        <name val="Verdana"/>
        <scheme val="none"/>
      </font>
      <fill>
        <patternFill patternType="none">
          <bgColor indexed="65"/>
        </patternFill>
      </fill>
      <alignment horizontal="general" vertical="bottom" readingOrder="0"/>
      <border outline="0">
        <left/>
        <right/>
        <top/>
        <bottom/>
      </border>
    </dxf>
  </rfmt>
  <rfmt sheetId="11" sqref="C119" start="0" length="0">
    <dxf>
      <font>
        <b/>
        <i/>
        <sz val="14"/>
        <color indexed="64"/>
        <name val="Times New Roman"/>
        <scheme val="none"/>
      </font>
    </dxf>
  </rfmt>
  <rcc rId="42295" sId="11" xfDxf="1" dxf="1">
    <oc r="C119" t="inlineStr">
      <is>
        <r>
          <t>ADVANCED AUTO TECHNOLOGY,</t>
        </r>
        <r>
          <rPr>
            <sz val="10"/>
            <color indexed="64"/>
            <rFont val="Arial"/>
            <family val="2"/>
          </rPr>
          <t xml:space="preserve"> Pago según oden de entrada No. 4027,  de  fecha 17/03/17, por concepto deducible por reparación y cambio de piezas al vehículo tipo furgoneta marca Chevrolet año 2014, Placa No. L325500, de Nuestra Institución, según documentación anexa.</t>
        </r>
      </is>
    </oc>
    <nc r="C119" t="inlineStr">
      <is>
        <r>
          <t>ADVANCED AUTO TECHNOLOGY,</t>
        </r>
        <r>
          <rPr>
            <i/>
            <sz val="12"/>
            <color indexed="64"/>
            <rFont val="Times New Roman"/>
            <family val="1"/>
          </rPr>
          <t xml:space="preserve"> P</t>
        </r>
        <r>
          <rPr>
            <i/>
            <sz val="14"/>
            <color indexed="64"/>
            <rFont val="Times New Roman"/>
            <family val="1"/>
          </rPr>
          <t>ago según factura No. 4027,  de  fecha 31/03/17,  por concepto deducible por reparación y cambio de piezas al vehículo tipo furgoneta marca Chevrolet año 2014, Placa No. L325500, de Nuestra Institución, según documentación anexa. Factura original contra entrega de cheque.</t>
        </r>
      </is>
    </nc>
    <ndxf>
      <font>
        <b/>
        <i/>
        <sz val="14"/>
        <name val="Times New Roman"/>
        <scheme val="none"/>
      </font>
      <alignment horizontal="justify" readingOrder="0"/>
    </ndxf>
  </rcc>
  <rfmt sheetId="11" sqref="C119">
    <dxf>
      <fill>
        <patternFill patternType="solid">
          <bgColor rgb="FFFFFF00"/>
        </patternFill>
      </fill>
    </dxf>
  </rfmt>
  <rfmt sheetId="11" sqref="C119" start="0" length="2147483647">
    <dxf>
      <font>
        <sz val="10"/>
      </font>
    </dxf>
  </rfmt>
  <rfmt sheetId="11" sqref="C119" start="0" length="2147483647">
    <dxf>
      <font>
        <name val="Arial"/>
        <scheme val="none"/>
      </font>
    </dxf>
  </rfmt>
  <rfmt sheetId="11" sqref="C119" start="0" length="2147483647">
    <dxf>
      <font>
        <i val="0"/>
      </font>
    </dxf>
  </rfmt>
  <rcc rId="42296" sId="11" numFmtId="34">
    <nc r="E119">
      <v>9576.27</v>
    </nc>
  </rcc>
  <rcc rId="42297" sId="11" odxf="1" dxf="1">
    <nc r="F119">
      <f>F118+D119-E119</f>
    </nc>
    <odxf>
      <fill>
        <patternFill patternType="solid">
          <bgColor theme="0"/>
        </patternFill>
      </fill>
      <alignment wrapText="1" readingOrder="0"/>
      <border outline="0">
        <top/>
      </border>
    </odxf>
    <ndxf>
      <fill>
        <patternFill patternType="none">
          <bgColor indexed="65"/>
        </patternFill>
      </fill>
      <alignment wrapText="0" readingOrder="0"/>
      <border outline="0">
        <top style="thin">
          <color indexed="64"/>
        </top>
      </border>
    </ndxf>
  </rcc>
  <rcc rId="42298" sId="11" odxf="1" dxf="1">
    <nc r="F120">
      <f>F119+D120-E120</f>
    </nc>
    <odxf>
      <fill>
        <patternFill patternType="solid">
          <bgColor theme="0"/>
        </patternFill>
      </fill>
      <alignment wrapText="1" readingOrder="0"/>
      <border outline="0">
        <top/>
      </border>
    </odxf>
    <ndxf>
      <fill>
        <patternFill patternType="none">
          <bgColor indexed="65"/>
        </patternFill>
      </fill>
      <alignment wrapText="0" readingOrder="0"/>
      <border outline="0">
        <top style="thin">
          <color indexed="64"/>
        </top>
      </border>
    </ndxf>
  </rcc>
</revisions>
</file>

<file path=xl/revisions/revisionLog139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391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4.xml><?xml version="1.0" encoding="utf-8"?>
<revisions xmlns="http://schemas.openxmlformats.org/spreadsheetml/2006/main" xmlns:r="http://schemas.openxmlformats.org/officeDocument/2006/relationships">
  <rcv guid="{42CC8B4D-7DBB-4762-B1E5-9831FAA8E6A5}" action="delete"/>
  <rcv guid="{42CC8B4D-7DBB-4762-B1E5-9831FAA8E6A5}" action="add"/>
</revisions>
</file>

<file path=xl/revisions/revisionLog140.xml><?xml version="1.0" encoding="utf-8"?>
<revisions xmlns="http://schemas.openxmlformats.org/spreadsheetml/2006/main" xmlns:r="http://schemas.openxmlformats.org/officeDocument/2006/relationships">
  <rcc rId="42672" sId="11" numFmtId="34">
    <nc r="E193">
      <v>23240.7</v>
    </nc>
  </rcc>
  <rcc rId="42673" sId="11" odxf="1" dxf="1">
    <nc r="F193">
      <f>F192+D193-E193</f>
    </nc>
    <odxf>
      <fill>
        <patternFill patternType="solid">
          <bgColor theme="0"/>
        </patternFill>
      </fill>
    </odxf>
    <ndxf>
      <fill>
        <patternFill patternType="none">
          <bgColor indexed="65"/>
        </patternFill>
      </fill>
    </ndxf>
  </rcc>
  <rfmt sheetId="11" sqref="C193" start="0" length="0">
    <dxf>
      <font>
        <sz val="12"/>
        <color indexed="64"/>
        <name val="Verdana"/>
        <scheme val="none"/>
      </font>
      <fill>
        <patternFill patternType="none">
          <bgColor indexed="65"/>
        </patternFill>
      </fill>
      <alignment horizontal="general" vertical="bottom" readingOrder="0"/>
      <border outline="0">
        <left/>
        <right/>
        <top/>
        <bottom/>
      </border>
    </dxf>
  </rfmt>
  <rfmt sheetId="11" sqref="C193" start="0" length="0">
    <dxf>
      <font>
        <b/>
        <i/>
        <sz val="14"/>
        <color indexed="64"/>
        <name val="Times New Roman"/>
        <scheme val="none"/>
      </font>
    </dxf>
  </rfmt>
  <rfmt sheetId="11" xfDxf="1" sqref="C193" start="0" length="0">
    <dxf>
      <font>
        <b/>
        <i/>
        <sz val="14"/>
        <name val="Times New Roman"/>
        <scheme val="none"/>
      </font>
    </dxf>
  </rfmt>
  <rcc rId="42674" sId="11">
    <nc r="C193" t="inlineStr">
      <is>
        <r>
          <t>ADIA</t>
        </r>
        <r>
          <rPr>
            <i/>
            <sz val="14"/>
            <color indexed="64"/>
            <rFont val="Times New Roman"/>
            <family val="1"/>
          </rPr>
          <t>. Pago para la participación del Director Ejecutivo de nuestra institución, en el “V Convención Internacional Iberoamericana de Cooperativismo” y “IV Convención Internacional del Cooperativismo Agropecuario”, a realizarse del jueves 18 al viernes 20 de mayo/2017, en el Hotel Meliá Caribe-Tropical, Bávaro</t>
        </r>
      </is>
    </nc>
  </rcc>
  <rfmt sheetId="11" sqref="C193" start="0" length="2147483647">
    <dxf>
      <font>
        <sz val="9"/>
      </font>
    </dxf>
  </rfmt>
  <rfmt sheetId="11" sqref="C193" start="0" length="2147483647">
    <dxf>
      <font>
        <name val="Arial"/>
        <scheme val="none"/>
      </font>
    </dxf>
  </rfmt>
  <rfmt sheetId="11" sqref="C193">
    <dxf>
      <alignment wrapText="1" readingOrder="0"/>
    </dxf>
  </rfmt>
  <rfmt sheetId="11" sqref="C193" start="0" length="2147483647">
    <dxf>
      <font>
        <i val="0"/>
      </font>
    </dxf>
  </rfmt>
  <rcv guid="{A4F024A0-B144-4722-804A-716CE18877E5}" action="delete"/>
  <rcv guid="{A4F024A0-B144-4722-804A-716CE18877E5}" action="add"/>
</revisions>
</file>

<file path=xl/revisions/revisionLog1401.xml><?xml version="1.0" encoding="utf-8"?>
<revisions xmlns="http://schemas.openxmlformats.org/spreadsheetml/2006/main" xmlns:r="http://schemas.openxmlformats.org/officeDocument/2006/relationships">
  <rfmt sheetId="11" sqref="E142">
    <dxf>
      <alignment horizontal="left" readingOrder="0"/>
    </dxf>
  </rfmt>
  <rfmt sheetId="11" sqref="E143">
    <dxf>
      <alignment horizontal="left" readingOrder="0"/>
    </dxf>
  </rfmt>
  <rfmt sheetId="11" sqref="E141">
    <dxf>
      <alignment horizontal="center" readingOrder="0"/>
    </dxf>
  </rfmt>
  <rfmt sheetId="11" sqref="E142">
    <dxf>
      <alignment horizontal="center" readingOrder="0"/>
    </dxf>
  </rfmt>
  <rfmt sheetId="11" sqref="E143">
    <dxf>
      <alignment horizontal="center" readingOrder="0"/>
    </dxf>
  </rfmt>
  <rcv guid="{A4F024A0-B144-4722-804A-716CE18877E5}" action="delete"/>
  <rcv guid="{A4F024A0-B144-4722-804A-716CE18877E5}" action="add"/>
</revisions>
</file>

<file path=xl/revisions/revisionLog14011.xml><?xml version="1.0" encoding="utf-8"?>
<revisions xmlns="http://schemas.openxmlformats.org/spreadsheetml/2006/main" xmlns:r="http://schemas.openxmlformats.org/officeDocument/2006/relationships">
  <rfmt sheetId="11" sqref="D118" start="0" length="2147483647">
    <dxf>
      <font>
        <b/>
      </font>
    </dxf>
  </rfmt>
  <rcc rId="42304" sId="11">
    <nc r="D122">
      <f>SUM(D79:D121)</f>
    </nc>
  </rcc>
  <rfmt sheetId="11" sqref="D122" start="0" length="2147483647">
    <dxf>
      <font>
        <b/>
      </font>
    </dxf>
  </rfmt>
  <rrc rId="42305" sId="11" ref="A122:XFD122" action="insertRow"/>
  <rfmt sheetId="11" sqref="C122" start="0" length="0">
    <dxf>
      <border>
        <left style="thin">
          <color indexed="64"/>
        </left>
        <right style="thin">
          <color indexed="64"/>
        </right>
        <top style="thin">
          <color indexed="64"/>
        </top>
        <bottom style="thin">
          <color indexed="64"/>
        </bottom>
      </border>
    </dxf>
  </rfmt>
  <rcc rId="42306" sId="11">
    <nc r="E123">
      <f>SUM(E79:E121)</f>
    </nc>
  </rcc>
  <rfmt sheetId="11" sqref="C120" start="0" length="0">
    <dxf>
      <font>
        <b/>
        <sz val="10"/>
        <name val="Arial"/>
        <scheme val="none"/>
      </font>
      <fill>
        <patternFill patternType="none">
          <bgColor indexed="65"/>
        </patternFill>
      </fill>
      <alignment wrapText="0" readingOrder="0"/>
    </dxf>
  </rfmt>
  <rcc rId="42307" sId="11" odxf="1" dxf="1">
    <nc r="C121" t="inlineStr">
      <is>
        <t>Intereses ganadas sobre certificads financieros</t>
      </is>
    </nc>
    <odxf>
      <font>
        <b val="0"/>
        <sz val="9"/>
        <name val="Arial"/>
        <scheme val="none"/>
      </font>
    </odxf>
    <ndxf>
      <font>
        <b/>
        <sz val="9"/>
        <name val="Arial"/>
        <scheme val="none"/>
      </font>
    </ndxf>
  </rcc>
  <rcc rId="42308" sId="11" odxf="1" dxf="1">
    <nc r="C122" t="inlineStr">
      <is>
        <t>Cheques emitidos</t>
      </is>
    </nc>
    <odxf>
      <font>
        <b val="0"/>
        <sz val="9"/>
        <name val="Arial"/>
        <scheme val="none"/>
      </font>
    </odxf>
    <ndxf>
      <font>
        <b/>
        <sz val="9"/>
        <name val="Arial"/>
        <scheme val="none"/>
      </font>
    </ndxf>
  </rcc>
  <rrc rId="42309" sId="11" ref="A122:XFD122" action="insertRow"/>
  <rcc rId="42310" sId="11">
    <nc r="C122" t="inlineStr">
      <is>
        <t>Transferencias estudiantes</t>
      </is>
    </nc>
  </rcc>
  <rrc rId="42311" sId="11" ref="A121:XFD121" action="insertRow"/>
  <rcc rId="42312" sId="11">
    <nc r="C121" t="inlineStr">
      <is>
        <t>Cargos bancarios</t>
      </is>
    </nc>
  </rcc>
  <rcc rId="42313" sId="11" numFmtId="19">
    <nc r="A120">
      <v>42825</v>
    </nc>
  </rcc>
  <rcc rId="42314" sId="11" numFmtId="19">
    <nc r="A121">
      <v>42825</v>
    </nc>
  </rcc>
  <rcc rId="42315" sId="11" numFmtId="19">
    <nc r="A122">
      <v>42825</v>
    </nc>
  </rcc>
  <rcc rId="42316" sId="11" numFmtId="19">
    <nc r="A123">
      <v>42825</v>
    </nc>
  </rcc>
  <rcc rId="42317" sId="11" numFmtId="19">
    <nc r="A124">
      <v>42825</v>
    </nc>
  </rcc>
  <rfmt sheetId="11" sqref="A125" start="0" length="0">
    <dxf>
      <alignment vertical="top" wrapText="1" readingOrder="0"/>
    </dxf>
  </rfmt>
  <rcc rId="42318" sId="11" numFmtId="19">
    <nc r="A125">
      <v>42825</v>
    </nc>
  </rcc>
  <rfmt sheetId="11" sqref="C125" start="0" length="0">
    <dxf>
      <font>
        <b/>
        <sz val="9"/>
        <name val="Arial"/>
        <scheme val="none"/>
      </font>
      <border outline="0">
        <left style="thin">
          <color indexed="64"/>
        </left>
        <right style="thin">
          <color indexed="64"/>
        </right>
        <top style="thin">
          <color indexed="64"/>
        </top>
        <bottom style="thin">
          <color indexed="64"/>
        </bottom>
      </border>
    </dxf>
  </rfmt>
  <rcc rId="42319" sId="11">
    <nc r="C125" t="inlineStr">
      <is>
        <t>TOTAL</t>
      </is>
    </nc>
  </rcc>
  <rcc rId="42320" sId="11">
    <nc r="E123">
      <f>SUM(E83:E87)</f>
    </nc>
  </rcc>
  <rcc rId="42321" sId="11">
    <nc r="E124">
      <f>E80+E81+E82+E88+E89+E90+E91+E92+E93+E94+E95+E96+E97+E98+E99+E100+E101+E102+E103+E104+E105+E106+E107+E108+E109+E110+E111+E112+E113+E114+E115+E116+E117+E118+E119</f>
    </nc>
  </rcc>
  <rcv guid="{A4F024A0-B144-4722-804A-716CE18877E5}" action="delete"/>
  <rcv guid="{A4F024A0-B144-4722-804A-716CE18877E5}" action="add"/>
</revisions>
</file>

<file path=xl/revisions/revisionLog1402.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402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40211.xml><?xml version="1.0" encoding="utf-8"?>
<revisions xmlns="http://schemas.openxmlformats.org/spreadsheetml/2006/main" xmlns:r="http://schemas.openxmlformats.org/officeDocument/2006/relationships">
  <rfmt sheetId="11" sqref="C181" start="0" length="0">
    <dxf>
      <font>
        <sz val="9"/>
        <color auto="1"/>
        <name val="Arial"/>
        <scheme val="none"/>
      </font>
      <alignment horizontal="general" wrapText="1" readingOrder="0"/>
    </dxf>
  </rfmt>
  <rcc rId="42610" sId="11">
    <nc r="C181" t="inlineStr">
      <is>
        <t>Pago cuota seguro médico Francisco Morel Correspondiente al mes de Mayo 2017.</t>
      </is>
    </nc>
  </rcc>
  <rcc rId="42611" sId="11">
    <nc r="B181" t="inlineStr">
      <is>
        <t>DEPOSITO</t>
      </is>
    </nc>
  </rcc>
  <rfmt sheetId="11" sqref="B181">
    <dxf>
      <alignment horizontal="right" readingOrder="0"/>
    </dxf>
  </rfmt>
  <rcc rId="42612" sId="11" numFmtId="19">
    <nc r="A181">
      <v>42863</v>
    </nc>
  </rcc>
  <rfmt sheetId="11" sqref="A181">
    <dxf>
      <alignment vertical="bottom" readingOrder="0"/>
    </dxf>
  </rfmt>
  <rfmt sheetId="11" sqref="A181" start="0" length="2147483647">
    <dxf>
      <font>
        <b val="0"/>
      </font>
    </dxf>
  </rfmt>
  <rfmt sheetId="11" sqref="A181">
    <dxf>
      <alignment horizontal="right" readingOrder="0"/>
    </dxf>
  </rfmt>
  <rcc rId="42613" sId="11" numFmtId="4">
    <nc r="D181">
      <v>2429</v>
    </nc>
  </rcc>
  <rcc rId="42614" sId="11" odxf="1" dxf="1">
    <nc r="F181">
      <f>F180+D181-E181</f>
    </nc>
    <odxf>
      <font>
        <sz val="9"/>
        <color auto="1"/>
        <name val="Arial"/>
        <scheme val="none"/>
      </font>
      <fill>
        <patternFill patternType="solid">
          <bgColor theme="0"/>
        </patternFill>
      </fill>
      <border outline="0">
        <top style="thin">
          <color indexed="64"/>
        </top>
      </border>
    </odxf>
    <ndxf>
      <font>
        <sz val="9"/>
        <color auto="1"/>
        <name val="Arial"/>
        <scheme val="none"/>
      </font>
      <fill>
        <patternFill patternType="none">
          <bgColor indexed="65"/>
        </patternFill>
      </fill>
      <border outline="0">
        <top/>
      </border>
    </ndxf>
  </rcc>
  <rcv guid="{A4F024A0-B144-4722-804A-716CE18877E5}" action="delete"/>
  <rcv guid="{A4F024A0-B144-4722-804A-716CE18877E5}" action="add"/>
</revisions>
</file>

<file path=xl/revisions/revisionLog14021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41.xml><?xml version="1.0" encoding="utf-8"?>
<revisions xmlns="http://schemas.openxmlformats.org/spreadsheetml/2006/main" xmlns:r="http://schemas.openxmlformats.org/officeDocument/2006/relationships">
  <rfmt sheetId="11" sqref="C217" start="0" length="0">
    <dxf>
      <font>
        <b val="0"/>
        <sz val="12"/>
        <color indexed="64"/>
        <name val="Verdana"/>
        <scheme val="none"/>
      </font>
      <fill>
        <patternFill patternType="none">
          <bgColor indexed="65"/>
        </patternFill>
      </fill>
      <alignment vertical="bottom" wrapText="0" readingOrder="0"/>
      <border outline="0">
        <left/>
        <right/>
        <top/>
        <bottom/>
      </border>
    </dxf>
  </rfmt>
  <rfmt sheetId="11" sqref="C217" start="0" length="0">
    <dxf>
      <font>
        <b/>
        <i/>
        <sz val="14"/>
        <color indexed="64"/>
        <name val="Times New Roman"/>
        <scheme val="none"/>
      </font>
    </dxf>
  </rfmt>
  <rcc rId="42855" sId="11" xfDxf="1" dxf="1">
    <nc r="C217" t="inlineStr">
      <is>
        <r>
          <t>SILVANA ALFONSINA MOLINA SEVERINO.</t>
        </r>
        <r>
          <rPr>
            <i/>
            <sz val="14"/>
            <color indexed="64"/>
            <rFont val="Times New Roman"/>
            <family val="1"/>
          </rPr>
          <t xml:space="preserve"> Saldo 80% según contrato No.008-2017 por servicios de diseño y confección de planos constructivos de dos (2) oficinas pequeñas, en el area del jardín de la Dirección Ejecutiva de nuestra institución, s/factura #002 d/f  05/06/17 </t>
        </r>
      </is>
    </nc>
    <ndxf>
      <font>
        <b/>
        <i/>
        <sz val="14"/>
        <name val="Times New Roman"/>
        <scheme val="none"/>
      </font>
    </ndxf>
  </rcc>
  <rfmt sheetId="11" sqref="C217" start="0" length="2147483647">
    <dxf>
      <font>
        <sz val="9"/>
      </font>
    </dxf>
  </rfmt>
  <rfmt sheetId="11" sqref="C217" start="0" length="2147483647">
    <dxf>
      <font>
        <name val="Arial"/>
        <scheme val="none"/>
      </font>
    </dxf>
  </rfmt>
  <rfmt sheetId="11" sqref="C217">
    <dxf>
      <alignment wrapText="1" readingOrder="0"/>
    </dxf>
  </rfmt>
  <rfmt sheetId="11" sqref="C217" start="0" length="2147483647">
    <dxf>
      <font>
        <i val="0"/>
      </font>
    </dxf>
  </rfmt>
  <rcc rId="42856" sId="11" numFmtId="34">
    <nc r="E217">
      <v>64800</v>
    </nc>
  </rcc>
  <rcc rId="42857" sId="11">
    <nc r="B217">
      <v>14704</v>
    </nc>
  </rcc>
  <rcc rId="42858" sId="11" numFmtId="19">
    <nc r="A217">
      <v>42892</v>
    </nc>
  </rcc>
  <rfmt sheetId="11" sqref="C217">
    <dxf>
      <fill>
        <patternFill patternType="solid">
          <bgColor rgb="FFFFFF00"/>
        </patternFill>
      </fill>
    </dxf>
  </rfmt>
  <rcv guid="{A4F024A0-B144-4722-804A-716CE18877E5}" action="delete"/>
  <rcv guid="{A4F024A0-B144-4722-804A-716CE18877E5}" action="add"/>
</revisions>
</file>

<file path=xl/revisions/revisionLog1410.xml><?xml version="1.0" encoding="utf-8"?>
<revisions xmlns="http://schemas.openxmlformats.org/spreadsheetml/2006/main" xmlns:r="http://schemas.openxmlformats.org/officeDocument/2006/relationships">
  <rfmt sheetId="11" sqref="C98" start="0" length="0">
    <dxf>
      <border>
        <left style="thin">
          <color indexed="64"/>
        </left>
        <right style="thin">
          <color indexed="64"/>
        </right>
        <top style="thin">
          <color indexed="64"/>
        </top>
        <bottom style="thin">
          <color indexed="64"/>
        </bottom>
      </border>
    </dxf>
  </rfmt>
  <rfmt sheetId="11" sqref="C98">
    <dxf>
      <border>
        <left style="thin">
          <color indexed="64"/>
        </left>
        <right style="thin">
          <color indexed="64"/>
        </right>
        <top style="thin">
          <color indexed="64"/>
        </top>
        <bottom style="thin">
          <color indexed="64"/>
        </bottom>
        <vertical style="thin">
          <color indexed="64"/>
        </vertical>
        <horizontal style="thin">
          <color indexed="64"/>
        </horizontal>
      </border>
    </dxf>
  </rfmt>
  <rcv guid="{A4F024A0-B144-4722-804A-716CE18877E5}" action="delete"/>
  <rcv guid="{A4F024A0-B144-4722-804A-716CE18877E5}" action="add"/>
</revisions>
</file>

<file path=xl/revisions/revisionLog1411.xml><?xml version="1.0" encoding="utf-8"?>
<revisions xmlns="http://schemas.openxmlformats.org/spreadsheetml/2006/main" xmlns:r="http://schemas.openxmlformats.org/officeDocument/2006/relationships">
  <rrc rId="42736" sId="11" ref="A197:XFD197" action="insertRow"/>
  <rfmt sheetId="11" sqref="C197">
    <dxf>
      <fill>
        <patternFill>
          <bgColor theme="0"/>
        </patternFill>
      </fill>
    </dxf>
  </rfmt>
  <rfmt sheetId="11" sqref="C197" start="0" length="0">
    <dxf>
      <border>
        <left style="thin">
          <color indexed="64"/>
        </left>
        <right style="thin">
          <color indexed="64"/>
        </right>
        <top style="thin">
          <color indexed="64"/>
        </top>
        <bottom style="thin">
          <color indexed="64"/>
        </bottom>
      </border>
    </dxf>
  </rfmt>
  <rfmt sheetId="11" sqref="C197">
    <dxf>
      <border>
        <left style="thin">
          <color indexed="64"/>
        </left>
        <right style="thin">
          <color indexed="64"/>
        </right>
        <top style="thin">
          <color indexed="64"/>
        </top>
        <bottom style="thin">
          <color indexed="64"/>
        </bottom>
        <vertical style="thin">
          <color indexed="64"/>
        </vertical>
        <horizontal style="thin">
          <color indexed="64"/>
        </horizontal>
      </border>
    </dxf>
  </rfmt>
  <rcc rId="42737" sId="11" numFmtId="34">
    <nc r="E197">
      <v>4744</v>
    </nc>
  </rcc>
  <rcc rId="42738" sId="11">
    <nc r="F197">
      <f>F196+D197-E197</f>
    </nc>
  </rcc>
  <rcc rId="42739" sId="11">
    <oc r="F198">
      <f>F196+D198-E198</f>
    </oc>
    <nc r="F198">
      <f>F197+D198-E198</f>
    </nc>
  </rcc>
  <rcc rId="42740" sId="11">
    <oc r="B195" t="inlineStr">
      <is>
        <t>TRNASF.0023</t>
      </is>
    </oc>
    <nc r="B195" t="inlineStr">
      <is>
        <t>TRANSF.0024</t>
      </is>
    </nc>
  </rcc>
  <rcc rId="42741" sId="11">
    <oc r="B193" t="inlineStr">
      <is>
        <t>TRNASF.0023</t>
      </is>
    </oc>
    <nc r="B193" t="inlineStr">
      <is>
        <t>TRANSF.0023</t>
      </is>
    </nc>
  </rcc>
  <rcc rId="42742" sId="11">
    <nc r="B197" t="inlineStr">
      <is>
        <t>TRANSF.0025</t>
      </is>
    </nc>
  </rcc>
  <rcc rId="42743" sId="11" numFmtId="19">
    <nc r="A197">
      <v>42872</v>
    </nc>
  </rcc>
  <rcv guid="{A4F024A0-B144-4722-804A-716CE18877E5}" action="delete"/>
  <rcv guid="{A4F024A0-B144-4722-804A-716CE18877E5}" action="add"/>
</revisions>
</file>

<file path=xl/revisions/revisionLog141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41111.xml><?xml version="1.0" encoding="utf-8"?>
<revisions xmlns="http://schemas.openxmlformats.org/spreadsheetml/2006/main" xmlns:r="http://schemas.openxmlformats.org/officeDocument/2006/relationships">
  <rfmt sheetId="11" sqref="C74" start="0" length="0">
    <dxf>
      <font>
        <b val="0"/>
        <sz val="12"/>
        <color indexed="64"/>
        <name val="Verdana"/>
        <scheme val="none"/>
      </font>
      <fill>
        <patternFill patternType="none">
          <bgColor indexed="65"/>
        </patternFill>
      </fill>
      <alignment vertical="bottom" wrapText="0" readingOrder="0"/>
      <border outline="0">
        <left/>
        <right/>
        <top/>
        <bottom/>
      </border>
    </dxf>
  </rfmt>
  <rfmt sheetId="11" sqref="C74" start="0" length="0">
    <dxf>
      <font>
        <b/>
        <i/>
        <sz val="14"/>
        <color indexed="64"/>
        <name val="Times New Roman"/>
        <scheme val="none"/>
      </font>
    </dxf>
  </rfmt>
  <rcc rId="41973" sId="11" xfDxf="1" dxf="1">
    <nc r="C74" t="inlineStr">
      <is>
        <r>
          <t>SANTO DOMINGO MOTORS COMAPNY, S. A.,</t>
        </r>
        <r>
          <rPr>
            <i/>
            <sz val="14"/>
            <color indexed="64"/>
            <rFont val="Times New Roman"/>
            <family val="1"/>
          </rPr>
          <t xml:space="preserve"> Por concepto de Mantenimiento al Vehiculo Camioneta Nissan Frontier año 2017, de uso de la Direccion Ejecutiva de Nuestra Institución, según Prefactura #1750204119 d/f 24/02/17y documentación  anexa. Factura original contra entrega de cheque.</t>
        </r>
      </is>
    </nc>
    <ndxf>
      <font>
        <b/>
        <i/>
        <sz val="14"/>
        <name val="Times New Roman"/>
        <scheme val="none"/>
      </font>
      <alignment horizontal="justify" readingOrder="0"/>
    </ndxf>
  </rcc>
  <rfmt sheetId="11" sqref="C74" start="0" length="2147483647">
    <dxf>
      <font>
        <sz val="10"/>
      </font>
    </dxf>
  </rfmt>
  <rfmt sheetId="11" sqref="C74" start="0" length="2147483647">
    <dxf>
      <font>
        <i val="0"/>
      </font>
    </dxf>
  </rfmt>
  <rfmt sheetId="11" sqref="C74" start="0" length="2147483647">
    <dxf>
      <font>
        <name val="Arial"/>
        <scheme val="none"/>
      </font>
    </dxf>
  </rfmt>
  <rcc rId="41974" sId="11" numFmtId="19">
    <nc r="A74">
      <v>42790</v>
    </nc>
  </rcc>
  <rcc rId="41975" sId="11">
    <nc r="B74">
      <v>14628</v>
    </nc>
  </rcc>
  <rfmt sheetId="11" sqref="C72:C75">
    <dxf>
      <border>
        <left style="thin">
          <color indexed="64"/>
        </left>
        <right style="thin">
          <color indexed="64"/>
        </right>
        <top style="thin">
          <color indexed="64"/>
        </top>
        <bottom style="thin">
          <color indexed="64"/>
        </bottom>
        <vertical style="thin">
          <color indexed="64"/>
        </vertical>
        <horizontal style="thin">
          <color indexed="64"/>
        </horizontal>
      </border>
    </dxf>
  </rfmt>
  <rcc rId="41976" sId="11" numFmtId="34">
    <nc r="E74">
      <v>3285.06</v>
    </nc>
  </rcc>
  <rcc rId="41977" sId="11">
    <nc r="F74">
      <f>F73+D74-E74</f>
    </nc>
  </rcc>
  <rcc rId="41978" sId="11">
    <oc r="F75">
      <f>F74+D75-E75</f>
    </oc>
    <nc r="F75">
      <f>F74+D75-E75</f>
    </nc>
  </rcc>
  <rcv guid="{5EBE4193-7345-4348-8FA0-5B4E92B2210A}" action="delete"/>
  <rcv guid="{5EBE4193-7345-4348-8FA0-5B4E92B2210A}" action="add"/>
</revisions>
</file>

<file path=xl/revisions/revisionLog14111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4112.xml><?xml version="1.0" encoding="utf-8"?>
<revisions xmlns="http://schemas.openxmlformats.org/spreadsheetml/2006/main" xmlns:r="http://schemas.openxmlformats.org/officeDocument/2006/relationships">
  <rcc rId="42710" sId="11" numFmtId="34">
    <nc r="E196">
      <v>5000</v>
    </nc>
  </rcc>
  <rfmt sheetId="11" sqref="F196" start="0" length="0">
    <dxf>
      <fill>
        <patternFill patternType="none">
          <bgColor indexed="65"/>
        </patternFill>
      </fill>
    </dxf>
  </rfmt>
  <rfmt sheetId="11" sqref="F197" start="0" length="0">
    <dxf>
      <fill>
        <patternFill patternType="none">
          <bgColor indexed="65"/>
        </patternFill>
      </fill>
    </dxf>
  </rfmt>
  <rfmt sheetId="11" sqref="C196" start="0" length="0">
    <dxf>
      <font>
        <sz val="12"/>
        <color indexed="64"/>
        <name val="Verdana"/>
        <scheme val="none"/>
      </font>
      <fill>
        <patternFill patternType="none">
          <bgColor indexed="65"/>
        </patternFill>
      </fill>
      <alignment vertical="bottom" wrapText="0" readingOrder="0"/>
      <border outline="0">
        <left/>
        <right/>
        <top/>
        <bottom/>
      </border>
    </dxf>
  </rfmt>
  <rfmt sheetId="11" sqref="C196" start="0" length="0">
    <dxf>
      <font>
        <i/>
        <sz val="14"/>
        <color indexed="64"/>
        <name val="Times New Roman"/>
        <scheme val="none"/>
      </font>
    </dxf>
  </rfmt>
  <rcc rId="42711" sId="11" xfDxf="1" dxf="1">
    <nc r="C196" t="inlineStr">
      <is>
        <r>
          <t>RD$5,000.00 a nombre de</t>
        </r>
        <r>
          <rPr>
            <b/>
            <i/>
            <sz val="14"/>
            <color indexed="64"/>
            <rFont val="Times New Roman"/>
            <family val="1"/>
          </rPr>
          <t xml:space="preserve"> JUNTA AGROEMPRESARIAL DOMINICANA</t>
        </r>
        <r>
          <rPr>
            <i/>
            <sz val="14"/>
            <color indexed="64"/>
            <rFont val="Times New Roman"/>
            <family val="1"/>
          </rPr>
          <t xml:space="preserve"> por concepto de la participacion de </t>
        </r>
        <r>
          <rPr>
            <b/>
            <i/>
            <sz val="14"/>
            <color indexed="64"/>
            <rFont val="Times New Roman"/>
            <family val="1"/>
          </rPr>
          <t>Carlos Sanquintin,</t>
        </r>
        <r>
          <rPr>
            <i/>
            <sz val="14"/>
            <color indexed="64"/>
            <rFont val="Times New Roman"/>
            <family val="1"/>
          </rPr>
          <t xml:space="preserve"> Asesor Direccion Ejecutiva, </t>
        </r>
        <r>
          <rPr>
            <b/>
            <i/>
            <sz val="14"/>
            <color indexed="64"/>
            <rFont val="Times New Roman"/>
            <family val="1"/>
          </rPr>
          <t>Jose Antonio Nova</t>
        </r>
        <r>
          <rPr>
            <i/>
            <sz val="14"/>
            <color indexed="64"/>
            <rFont val="Times New Roman"/>
            <family val="1"/>
          </rPr>
          <t xml:space="preserve">, Enc. Dpto. Recursos Naturales y Medio Ambiente, </t>
        </r>
        <r>
          <rPr>
            <b/>
            <i/>
            <sz val="14"/>
            <color indexed="64"/>
            <rFont val="Times New Roman"/>
            <family val="1"/>
          </rPr>
          <t>Victor Enrique Payano Rivera</t>
        </r>
        <r>
          <rPr>
            <i/>
            <sz val="14"/>
            <color indexed="64"/>
            <rFont val="Times New Roman"/>
            <family val="1"/>
          </rPr>
          <t xml:space="preserve">, Enc. Dpto. Capacitacion y Difusion de Tecnologia y </t>
        </r>
        <r>
          <rPr>
            <b/>
            <i/>
            <sz val="14"/>
            <color indexed="64"/>
            <rFont val="Times New Roman"/>
            <family val="1"/>
          </rPr>
          <t>Henry Alberto Guerrero Pichardo</t>
        </r>
        <r>
          <rPr>
            <i/>
            <sz val="14"/>
            <color indexed="64"/>
            <rFont val="Times New Roman"/>
            <family val="1"/>
          </rPr>
          <t xml:space="preserve">, Enc. Dpto. Agricultura Competitiva en la </t>
        </r>
        <r>
          <rPr>
            <b/>
            <i/>
            <sz val="14"/>
            <color indexed="64"/>
            <rFont val="Times New Roman"/>
            <family val="1"/>
          </rPr>
          <t>“Jornada Tecnicas de la 6ta. Edicion de la Feria Agroalimentaira”</t>
        </r>
        <r>
          <rPr>
            <i/>
            <sz val="14"/>
            <color indexed="64"/>
            <rFont val="Times New Roman"/>
            <family val="1"/>
          </rPr>
          <t>, a realizarse dese el 18 al 20 de mayo del 2017, en el Salon la Fiesta del Hotel Renaissance Jaragua, según documentacion anexa.</t>
        </r>
      </is>
    </nc>
    <ndxf>
      <font>
        <i/>
        <sz val="14"/>
        <name val="Times New Roman"/>
        <scheme val="none"/>
      </font>
      <alignment horizontal="justify" readingOrder="0"/>
    </ndxf>
  </rcc>
  <rfmt sheetId="11" sqref="C196" start="0" length="2147483647">
    <dxf>
      <font>
        <sz val="10"/>
      </font>
    </dxf>
  </rfmt>
  <rfmt sheetId="11" sqref="C196" start="0" length="2147483647">
    <dxf>
      <font>
        <i val="0"/>
      </font>
    </dxf>
  </rfmt>
  <rfmt sheetId="11" sqref="C196" start="0" length="2147483647">
    <dxf>
      <font>
        <name val="Arial"/>
        <scheme val="none"/>
      </font>
    </dxf>
  </rfmt>
  <rcc rId="42712" sId="11" numFmtId="19">
    <nc r="A196">
      <v>42871</v>
    </nc>
  </rcc>
  <rfmt sheetId="11" sqref="C193:C196">
    <dxf>
      <border>
        <left style="thin">
          <color indexed="64"/>
        </left>
        <right style="thin">
          <color indexed="64"/>
        </right>
        <vertical style="thin">
          <color indexed="64"/>
        </vertical>
      </border>
    </dxf>
  </rfmt>
  <rcc rId="42713" sId="11">
    <nc r="B196">
      <v>14693</v>
    </nc>
  </rcc>
  <rrc rId="42714" sId="11" ref="A196:XFD196" action="insertRow"/>
  <rcc rId="42715" sId="11">
    <nc r="B196">
      <v>14692</v>
    </nc>
  </rcc>
  <rcc rId="42716" sId="11">
    <nc r="C196" t="inlineStr">
      <is>
        <t>NULO</t>
      </is>
    </nc>
  </rcc>
  <rcc rId="42717" sId="11" numFmtId="34">
    <nc r="E196">
      <v>0.01</v>
    </nc>
  </rcc>
  <rcc rId="42718" sId="11">
    <nc r="F196">
      <f>F195+D196-E196</f>
    </nc>
  </rcc>
  <rcc rId="42719" sId="11">
    <nc r="F197">
      <f>F196+D197-E197</f>
    </nc>
  </rcc>
  <rcc rId="42720" sId="11">
    <nc r="F198">
      <f>F197+D198-E198</f>
    </nc>
  </rcc>
  <rcc rId="42721" sId="11" numFmtId="19">
    <nc r="A196">
      <v>42871</v>
    </nc>
  </rcc>
  <rcv guid="{5EBE4193-7345-4348-8FA0-5B4E92B2210A}" action="delete"/>
  <rcv guid="{5EBE4193-7345-4348-8FA0-5B4E92B2210A}" action="add"/>
</revisions>
</file>

<file path=xl/revisions/revisionLog1412.xml><?xml version="1.0" encoding="utf-8"?>
<revisions xmlns="http://schemas.openxmlformats.org/spreadsheetml/2006/main" xmlns:r="http://schemas.openxmlformats.org/officeDocument/2006/relationships">
  <rfmt sheetId="11" sqref="C74">
    <dxf>
      <fill>
        <patternFill patternType="solid">
          <bgColor rgb="FFFFFF00"/>
        </patternFill>
      </fill>
    </dxf>
  </rfmt>
  <rcv guid="{5EBE4193-7345-4348-8FA0-5B4E92B2210A}" action="delete"/>
  <rcv guid="{5EBE4193-7345-4348-8FA0-5B4E92B2210A}" action="add"/>
</revisions>
</file>

<file path=xl/revisions/revisionLog1413.xml><?xml version="1.0" encoding="utf-8"?>
<revisions xmlns="http://schemas.openxmlformats.org/spreadsheetml/2006/main" xmlns:r="http://schemas.openxmlformats.org/officeDocument/2006/relationships">
  <rfmt sheetId="11" sqref="C148" start="0" length="0">
    <dxf>
      <font>
        <b val="0"/>
        <sz val="12"/>
        <color indexed="64"/>
        <name val="Verdana"/>
        <scheme val="none"/>
      </font>
      <fill>
        <patternFill patternType="none">
          <bgColor indexed="65"/>
        </patternFill>
      </fill>
      <alignment horizontal="general" vertical="bottom" readingOrder="0"/>
      <border outline="0">
        <left/>
        <right/>
        <top/>
        <bottom/>
      </border>
    </dxf>
  </rfmt>
  <rfmt sheetId="11" sqref="C148" start="0" length="0">
    <dxf>
      <font>
        <b/>
        <i/>
        <sz val="14"/>
        <color indexed="64"/>
        <name val="Times New Roman"/>
        <scheme val="none"/>
      </font>
    </dxf>
  </rfmt>
  <rcc rId="42437" sId="11" xfDxf="1" dxf="1">
    <nc r="C148" t="inlineStr">
      <is>
        <r>
          <t xml:space="preserve">EYMI YUDESKY DE JESUS ABREU, Cédula De Identidad No. 026-0125476-2, </t>
        </r>
        <r>
          <rPr>
            <i/>
            <sz val="14"/>
            <color indexed="64"/>
            <rFont val="Times New Roman"/>
            <family val="1"/>
          </rPr>
          <t>Transferida temporalmente como Técnico del Depto. de Capacitación y Difusión de Tecnologías de la institución,</t>
        </r>
        <r>
          <rPr>
            <b/>
            <i/>
            <sz val="14"/>
            <color indexed="64"/>
            <rFont val="Times New Roman"/>
            <family val="1"/>
          </rPr>
          <t xml:space="preserve"> </t>
        </r>
        <r>
          <rPr>
            <i/>
            <sz val="14"/>
            <color indexed="64"/>
            <rFont val="Times New Roman"/>
            <family val="1"/>
          </rPr>
          <t>como apoyo logístico</t>
        </r>
        <r>
          <rPr>
            <b/>
            <i/>
            <sz val="14"/>
            <color indexed="64"/>
            <rFont val="Times New Roman"/>
            <family val="1"/>
          </rPr>
          <t xml:space="preserve"> </t>
        </r>
        <r>
          <rPr>
            <i/>
            <sz val="14"/>
            <color indexed="64"/>
            <rFont val="Times New Roman"/>
            <family val="1"/>
          </rPr>
          <t>para cubrir el 50% de los gastos de Desayuno, Almuerzo y el pago completo de combustible y materiales de práctica en el curso</t>
        </r>
        <r>
          <rPr>
            <b/>
            <i/>
            <sz val="14"/>
            <color indexed="64"/>
            <rFont val="Times New Roman"/>
            <family val="1"/>
          </rPr>
          <t xml:space="preserve"> </t>
        </r>
        <r>
          <rPr>
            <i/>
            <sz val="14"/>
            <color indexed="64"/>
            <rFont val="Times New Roman"/>
            <family val="1"/>
          </rPr>
          <t>de</t>
        </r>
        <r>
          <rPr>
            <b/>
            <i/>
            <sz val="14"/>
            <color indexed="64"/>
            <rFont val="Times New Roman"/>
            <family val="1"/>
          </rPr>
          <t xml:space="preserve"> “Produccion y Manejo sostenible de Ovinos y Caprinos”</t>
        </r>
        <r>
          <rPr>
            <i/>
            <sz val="14"/>
            <color indexed="64"/>
            <rFont val="Times New Roman"/>
            <family val="1"/>
          </rPr>
          <t>, el cual será realizado en  Cumayasa, Prov. Romana, iniciando el 5 de mayo y concluye el 27 del mismo mes</t>
        </r>
      </is>
    </nc>
    <ndxf>
      <font>
        <b/>
        <i/>
        <sz val="14"/>
        <name val="Times New Roman"/>
        <scheme val="none"/>
      </font>
    </ndxf>
  </rcc>
  <rfmt sheetId="11" sqref="C148">
    <dxf>
      <alignment wrapText="1" readingOrder="0"/>
    </dxf>
  </rfmt>
  <rfmt sheetId="11" sqref="C148" start="0" length="2147483647">
    <dxf>
      <font>
        <sz val="9"/>
      </font>
    </dxf>
  </rfmt>
  <rfmt sheetId="11" sqref="C148" start="0" length="2147483647">
    <dxf>
      <font>
        <name val="Arial"/>
        <scheme val="none"/>
      </font>
    </dxf>
  </rfmt>
  <rfmt sheetId="11" sqref="C148" start="0" length="2147483647">
    <dxf>
      <font>
        <i val="0"/>
      </font>
    </dxf>
  </rfmt>
  <rrc rId="42438" sId="11" ref="A147:XFD147" action="insertRow"/>
  <rfmt sheetId="11" sqref="C148" start="0" length="0">
    <dxf>
      <border>
        <left style="thin">
          <color indexed="64"/>
        </left>
        <right style="thin">
          <color indexed="64"/>
        </right>
        <top/>
        <bottom style="thin">
          <color indexed="64"/>
        </bottom>
      </border>
    </dxf>
  </rfmt>
  <rcc rId="42439" sId="11">
    <oc r="B148">
      <v>14675</v>
    </oc>
    <nc r="B148">
      <v>14676</v>
    </nc>
  </rcc>
  <rcc rId="42440" sId="11">
    <nc r="B149">
      <v>14677</v>
    </nc>
  </rcc>
  <rfmt sheetId="11" sqref="B149" start="0" length="2147483647">
    <dxf>
      <font>
        <b/>
      </font>
    </dxf>
  </rfmt>
  <rcc rId="42441" sId="11" numFmtId="19">
    <nc r="A149">
      <v>42850</v>
    </nc>
  </rcc>
  <rfmt sheetId="11" sqref="C148" start="0" length="0">
    <dxf>
      <border>
        <left style="thin">
          <color indexed="64"/>
        </left>
        <right style="thin">
          <color indexed="64"/>
        </right>
        <top style="thin">
          <color indexed="64"/>
        </top>
        <bottom style="thin">
          <color indexed="64"/>
        </bottom>
      </border>
    </dxf>
  </rfmt>
  <rfmt sheetId="11" sqref="C148">
    <dxf>
      <border>
        <left style="thin">
          <color indexed="64"/>
        </left>
        <right style="thin">
          <color indexed="64"/>
        </right>
        <top style="thin">
          <color indexed="64"/>
        </top>
        <bottom style="thin">
          <color indexed="64"/>
        </bottom>
        <vertical style="thin">
          <color indexed="64"/>
        </vertical>
        <horizontal style="thin">
          <color indexed="64"/>
        </horizontal>
      </border>
    </dxf>
  </rfmt>
  <rcc rId="42442" sId="11" numFmtId="34">
    <nc r="E149">
      <v>68640</v>
    </nc>
  </rcc>
  <rcc rId="42443" sId="11">
    <nc r="F147">
      <f>F146+D147-E147</f>
    </nc>
  </rcc>
  <rcc rId="42444" sId="11">
    <oc r="F148">
      <f>F146+D148-E148</f>
    </oc>
    <nc r="F148">
      <f>F147+D148-E148</f>
    </nc>
  </rcc>
  <rcc rId="42445" sId="11">
    <nc r="F149">
      <f>F148+D149-E149</f>
    </nc>
  </rcc>
  <rfmt sheetId="11" sqref="C147">
    <dxf>
      <fill>
        <patternFill>
          <bgColor theme="0"/>
        </patternFill>
      </fill>
    </dxf>
  </rfmt>
  <rcc rId="42446" sId="11" odxf="1" dxf="1">
    <nc r="C147" t="inlineStr">
      <is>
        <r>
          <t>CLAUDIO ANTONIO PEREZ SENA.</t>
        </r>
        <r>
          <rPr>
            <sz val="9"/>
            <color indexed="64"/>
            <rFont val="Arial"/>
            <family val="2"/>
          </rPr>
          <t xml:space="preserve"> Por servicios de preparación de  desayuno, almuerzos y refrigerio para cuatrocientos (400) personas, para el curso taller “</t>
        </r>
        <r>
          <rPr>
            <b/>
            <sz val="9"/>
            <color indexed="64"/>
            <rFont val="Arial"/>
            <family val="2"/>
          </rPr>
          <t>Manejo Tecnológico en Cultivos de Musáceas</t>
        </r>
        <r>
          <rPr>
            <sz val="9"/>
            <color indexed="64"/>
            <rFont val="Arial"/>
            <family val="2"/>
          </rPr>
          <t xml:space="preserve">”, a realizarse en el Distrito Municipal del Limón, Provincia Independencia, en fecha 27 y 28 de abril 2017, s/cotización #001 d/f 07/04/17 </t>
        </r>
      </is>
    </nc>
    <odxf>
      <fill>
        <patternFill>
          <bgColor theme="0"/>
        </patternFill>
      </fill>
      <border outline="0">
        <left/>
        <right/>
        <top/>
        <bottom/>
      </border>
    </odxf>
    <ndxf>
      <fill>
        <patternFill>
          <bgColor rgb="FFFFFF00"/>
        </patternFill>
      </fill>
      <border outline="0">
        <left style="thin">
          <color indexed="64"/>
        </left>
        <right style="thin">
          <color indexed="64"/>
        </right>
        <top style="thin">
          <color indexed="64"/>
        </top>
        <bottom style="thin">
          <color indexed="64"/>
        </bottom>
      </border>
    </ndxf>
  </rcc>
  <rcc rId="42447" sId="11">
    <oc r="C146" t="inlineStr">
      <is>
        <r>
          <t>CLAUDIO ANTONIO PEREZ SENA.</t>
        </r>
        <r>
          <rPr>
            <sz val="9"/>
            <color indexed="64"/>
            <rFont val="Arial"/>
            <family val="2"/>
          </rPr>
          <t xml:space="preserve"> Por servicios de preparación de  desayuno, almuerzos y refrigerio para cuatrocientos (400) personas, para el curso taller “</t>
        </r>
        <r>
          <rPr>
            <b/>
            <sz val="9"/>
            <color indexed="64"/>
            <rFont val="Arial"/>
            <family val="2"/>
          </rPr>
          <t>Manejo Tecnológico en Cultivos de Musáceas</t>
        </r>
        <r>
          <rPr>
            <sz val="9"/>
            <color indexed="64"/>
            <rFont val="Arial"/>
            <family val="2"/>
          </rPr>
          <t xml:space="preserve">”, a realizarse en el Distrito Municipal del Limón, Provincia Independencia, en fecha 27 y 28 de abril 2017, s/cotización #001 d/f 07/04/17 </t>
        </r>
      </is>
    </oc>
    <nc r="C146" t="inlineStr">
      <is>
        <t>NULO</t>
      </is>
    </nc>
  </rcc>
  <rcc rId="42448" sId="11" numFmtId="34">
    <nc r="E147">
      <v>31500</v>
    </nc>
  </rcc>
  <rcc rId="42449" sId="11" numFmtId="34">
    <oc r="E146">
      <v>31500</v>
    </oc>
    <nc r="E146">
      <v>0.01</v>
    </nc>
  </rcc>
  <rfmt sheetId="11" sqref="E146" start="0" length="2147483647">
    <dxf>
      <font>
        <color rgb="FFFF0000"/>
      </font>
    </dxf>
  </rfmt>
  <rfmt sheetId="11" sqref="C146">
    <dxf>
      <fill>
        <patternFill>
          <bgColor theme="0"/>
        </patternFill>
      </fill>
    </dxf>
  </rfmt>
  <rcc rId="42450" sId="11">
    <nc r="B147">
      <v>14675</v>
    </nc>
  </rcc>
  <rcc rId="42451" sId="11" numFmtId="19">
    <nc r="A147">
      <v>42849</v>
    </nc>
  </rcc>
  <rcv guid="{A4F024A0-B144-4722-804A-716CE18877E5}" action="delete"/>
  <rcv guid="{A4F024A0-B144-4722-804A-716CE18877E5}" action="add"/>
</revisions>
</file>

<file path=xl/revisions/revisionLog1413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41311.xml><?xml version="1.0" encoding="utf-8"?>
<revisions xmlns="http://schemas.openxmlformats.org/spreadsheetml/2006/main" xmlns:r="http://schemas.openxmlformats.org/officeDocument/2006/relationships">
  <rcc rId="41979" sId="11" numFmtId="19">
    <nc r="A75">
      <v>42791</v>
    </nc>
  </rcc>
  <rcc rId="41980" sId="11" numFmtId="19">
    <nc r="A76">
      <v>42792</v>
    </nc>
  </rcc>
  <rcc rId="41981" sId="11">
    <nc r="B75">
      <v>14629</v>
    </nc>
  </rcc>
  <rcc rId="41982" sId="11">
    <nc r="B76">
      <v>14630</v>
    </nc>
  </rcc>
  <rcc rId="41983" sId="11" numFmtId="34">
    <nc r="E75">
      <v>0.01</v>
    </nc>
  </rcc>
  <rcc rId="41984" sId="11" numFmtId="34">
    <nc r="E76">
      <v>0.01</v>
    </nc>
  </rcc>
  <rcc rId="41985" sId="11">
    <nc r="F76">
      <f>F75+D76-E76</f>
    </nc>
  </rcc>
  <rfmt sheetId="11" sqref="E75:E76" start="0" length="2147483647">
    <dxf>
      <font>
        <color rgb="FFFF0000"/>
      </font>
    </dxf>
  </rfmt>
  <rcc rId="41986" sId="11">
    <nc r="C75" t="inlineStr">
      <is>
        <t>NULO</t>
      </is>
    </nc>
  </rcc>
  <rcc rId="41987" sId="11">
    <nc r="C76" t="inlineStr">
      <is>
        <t>NULO</t>
      </is>
    </nc>
  </rcc>
  <rfmt sheetId="11" sqref="C75:C76" start="0" length="2147483647">
    <dxf>
      <font>
        <b/>
      </font>
    </dxf>
  </rfmt>
  <rcv guid="{A4F024A0-B144-4722-804A-716CE18877E5}" action="delete"/>
  <rcv guid="{A4F024A0-B144-4722-804A-716CE18877E5}" action="add"/>
</revisions>
</file>

<file path=xl/revisions/revisionLog1414.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414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41411.xml><?xml version="1.0" encoding="utf-8"?>
<revisions xmlns="http://schemas.openxmlformats.org/spreadsheetml/2006/main" xmlns:r="http://schemas.openxmlformats.org/officeDocument/2006/relationships">
  <rrc rId="42455" sId="11" ref="A74:XFD75" action="insertRow"/>
  <rrc rId="42456" sId="11" ref="A74:XFD75" action="insertRow"/>
  <rcc rId="42457" sId="11" odxf="1" dxf="1">
    <nc r="C74" t="inlineStr">
      <is>
        <t>Cargos bancarios</t>
      </is>
    </nc>
    <odxf>
      <font>
        <sz val="9"/>
        <name val="Arial"/>
        <scheme val="none"/>
      </font>
      <fill>
        <patternFill patternType="solid">
          <bgColor theme="0"/>
        </patternFill>
      </fill>
      <alignment wrapText="1" readingOrder="0"/>
    </odxf>
    <ndxf>
      <font>
        <sz val="10"/>
        <name val="Arial"/>
        <scheme val="none"/>
      </font>
      <fill>
        <patternFill patternType="none">
          <bgColor indexed="65"/>
        </patternFill>
      </fill>
      <alignment wrapText="0" readingOrder="0"/>
    </ndxf>
  </rcc>
  <rcc rId="42458" sId="11">
    <nc r="C75" t="inlineStr">
      <is>
        <t>Intereses ganadas sobre certificads financieros</t>
      </is>
    </nc>
  </rcc>
  <rcc rId="42459" sId="11">
    <nc r="C76" t="inlineStr">
      <is>
        <t>Transferencias estudiantes</t>
      </is>
    </nc>
  </rcc>
  <rcc rId="42460" sId="11">
    <nc r="C77" t="inlineStr">
      <is>
        <t>Cheques emitidos</t>
      </is>
    </nc>
  </rcc>
  <rcc rId="42461" sId="11" odxf="1" dxf="1">
    <nc r="B75" t="inlineStr">
      <is>
        <t>INTERESES</t>
      </is>
    </nc>
    <odxf>
      <font>
        <sz val="9"/>
        <name val="Arial"/>
        <scheme val="none"/>
      </font>
      <numFmt numFmtId="0" formatCode="General"/>
    </odxf>
    <ndxf>
      <font>
        <sz val="9"/>
        <color theme="1"/>
        <name val="Arial"/>
        <scheme val="none"/>
      </font>
      <numFmt numFmtId="30" formatCode="@"/>
    </ndxf>
  </rcc>
  <rcc rId="42462" sId="11" numFmtId="19">
    <nc r="A74">
      <v>42794</v>
    </nc>
  </rcc>
  <rcc rId="42463" sId="11" numFmtId="19">
    <nc r="A75">
      <v>42794</v>
    </nc>
  </rcc>
  <rcc rId="42464" sId="11" numFmtId="19">
    <nc r="A76">
      <v>42794</v>
    </nc>
  </rcc>
  <rcc rId="42465" sId="11" numFmtId="19">
    <nc r="A77">
      <v>42794</v>
    </nc>
  </rcc>
  <rcc rId="42466" sId="11" numFmtId="34">
    <nc r="E74">
      <v>8455.23</v>
    </nc>
  </rcc>
  <rfmt sheetId="11" sqref="E74" start="0" length="2147483647">
    <dxf>
      <font>
        <color theme="1"/>
      </font>
    </dxf>
  </rfmt>
  <rfmt sheetId="11" sqref="E74" start="0" length="2147483647">
    <dxf>
      <font>
        <b val="0"/>
      </font>
    </dxf>
  </rfmt>
  <rcc rId="42467" sId="11" numFmtId="34">
    <nc r="D75">
      <v>58875</v>
    </nc>
  </rcc>
  <rfmt sheetId="11" sqref="D75" start="0" length="2147483647">
    <dxf>
      <font>
        <b/>
      </font>
    </dxf>
  </rfmt>
  <rcc rId="42468" sId="11">
    <nc r="F74">
      <f>F73+D74-E74</f>
    </nc>
  </rcc>
  <rcc rId="42469" sId="11">
    <nc r="F75">
      <f>F74+D75-E75</f>
    </nc>
  </rcc>
  <rcc rId="42470" sId="11">
    <nc r="F79">
      <f>F78+D79-E79</f>
    </nc>
  </rcc>
  <rfmt sheetId="11" sqref="E76" start="0" length="2147483647">
    <dxf>
      <font>
        <color theme="1"/>
      </font>
    </dxf>
  </rfmt>
  <rfmt sheetId="11" sqref="E76" start="0" length="2147483647">
    <dxf>
      <font>
        <b val="0"/>
      </font>
    </dxf>
  </rfmt>
  <rcc rId="42471" sId="11">
    <nc r="E76">
      <f>E42+E43+E44+E47</f>
    </nc>
  </rcc>
  <rfmt sheetId="11" sqref="E76" start="0" length="2147483647">
    <dxf>
      <font>
        <b/>
      </font>
    </dxf>
  </rfmt>
  <rfmt sheetId="11" sqref="E77" start="0" length="2147483647">
    <dxf>
      <font>
        <color theme="1"/>
      </font>
    </dxf>
  </rfmt>
  <rfmt sheetId="11" sqref="A71:F71" start="0" length="2147483647">
    <dxf>
      <font>
        <sz val="9"/>
      </font>
    </dxf>
  </rfmt>
  <rfmt sheetId="11" sqref="A71:F71" start="0" length="2147483647">
    <dxf>
      <font/>
    </dxf>
  </rfmt>
  <rcc rId="42472" sId="11">
    <oc r="D79">
      <f>SUM(D41:D78)</f>
    </oc>
    <nc r="D79">
      <f>D49+D50+D68+D75</f>
    </nc>
  </rcc>
  <rcc rId="42473" sId="11">
    <oc r="E79">
      <f>SUM(E41:E78)</f>
    </oc>
    <nc r="E79">
      <f>E76+E77</f>
    </nc>
  </rcc>
  <rcc rId="42474" sId="11" numFmtId="34">
    <nc r="E66">
      <v>0.01</v>
    </nc>
  </rcc>
  <rcc rId="42475" sId="11">
    <nc r="E75">
      <f>SUM(E41:E74)</f>
    </nc>
  </rcc>
  <rcc rId="42476" sId="11">
    <nc r="E77">
      <f>E450.01</f>
    </nc>
  </rcc>
  <rcv guid="{A4F024A0-B144-4722-804A-716CE18877E5}" action="delete"/>
  <rcv guid="{A4F024A0-B144-4722-804A-716CE18877E5}" action="add"/>
</revisions>
</file>

<file path=xl/revisions/revisionLog142.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421.xml><?xml version="1.0" encoding="utf-8"?>
<revisions xmlns="http://schemas.openxmlformats.org/spreadsheetml/2006/main" xmlns:r="http://schemas.openxmlformats.org/officeDocument/2006/relationships">
  <rfmt sheetId="11" sqref="A138:F138" start="0" length="2147483647">
    <dxf>
      <font>
        <sz val="9"/>
      </font>
    </dxf>
  </rfmt>
  <rfmt sheetId="11" sqref="C139" start="0" length="0">
    <dxf>
      <font>
        <b val="0"/>
        <sz val="12"/>
        <color indexed="64"/>
        <name val="Verdana"/>
        <scheme val="none"/>
      </font>
      <fill>
        <patternFill patternType="none">
          <bgColor indexed="65"/>
        </patternFill>
      </fill>
      <alignment vertical="bottom" wrapText="0" readingOrder="0"/>
      <border outline="0">
        <left/>
        <right/>
        <top/>
        <bottom/>
      </border>
    </dxf>
  </rfmt>
  <rfmt sheetId="11" sqref="C139" start="0" length="0">
    <dxf>
      <font>
        <b/>
        <i/>
        <sz val="14"/>
        <color indexed="64"/>
        <name val="Times New Roman"/>
        <scheme val="none"/>
      </font>
    </dxf>
  </rfmt>
  <rcc rId="42380" sId="11" xfDxf="1" dxf="1">
    <nc r="C139" t="inlineStr">
      <is>
        <r>
          <t xml:space="preserve">PONTIFICIA UNIVERSIDAD CATOLICA MADRE Y MAESTRA,  </t>
        </r>
        <r>
          <rPr>
            <i/>
            <sz val="14"/>
            <color indexed="64"/>
            <rFont val="Times New Roman"/>
            <family val="1"/>
          </rPr>
          <t>por concepto de pago del 9no. desembolso como aporte del CONIAF en la realización de Maestría en “Dirección de Proyectos” a Mistral Valenzuela Mateo, matrícula 2016-5790, s/contrato No.018-2016</t>
        </r>
      </is>
    </nc>
    <ndxf>
      <font>
        <b/>
        <i/>
        <sz val="14"/>
        <name val="Times New Roman"/>
        <scheme val="none"/>
      </font>
    </ndxf>
  </rcc>
  <rfmt sheetId="11" sqref="C139" start="0" length="2147483647">
    <dxf>
      <font>
        <sz val="9"/>
      </font>
    </dxf>
  </rfmt>
  <rfmt sheetId="11" sqref="C139" start="0" length="2147483647">
    <dxf>
      <font>
        <name val="Arial"/>
        <scheme val="none"/>
      </font>
    </dxf>
  </rfmt>
  <rfmt sheetId="11" sqref="C139">
    <dxf>
      <alignment wrapText="1" readingOrder="0"/>
    </dxf>
  </rfmt>
  <rfmt sheetId="11" sqref="C139" start="0" length="2147483647">
    <dxf>
      <font>
        <i val="0"/>
      </font>
    </dxf>
  </rfmt>
  <rfmt sheetId="11" sqref="C139" start="0" length="0">
    <dxf>
      <border>
        <left style="thin">
          <color indexed="64"/>
        </left>
        <right style="thin">
          <color indexed="64"/>
        </right>
        <top style="thin">
          <color indexed="64"/>
        </top>
        <bottom style="thin">
          <color indexed="64"/>
        </bottom>
      </border>
    </dxf>
  </rfmt>
  <rfmt sheetId="11" sqref="C139">
    <dxf>
      <border>
        <left style="thin">
          <color indexed="64"/>
        </left>
        <right style="thin">
          <color indexed="64"/>
        </right>
        <top style="thin">
          <color indexed="64"/>
        </top>
        <bottom style="thin">
          <color indexed="64"/>
        </bottom>
        <vertical style="thin">
          <color indexed="64"/>
        </vertical>
        <horizontal style="thin">
          <color indexed="64"/>
        </horizontal>
      </border>
    </dxf>
  </rfmt>
  <rcc rId="42381" sId="11" numFmtId="34">
    <nc r="E139">
      <v>36238.050000000003</v>
    </nc>
  </rcc>
  <rfmt sheetId="11" sqref="B141" start="0" length="0">
    <dxf>
      <font>
        <b/>
        <sz val="9"/>
        <name val="Arial"/>
        <scheme val="none"/>
      </font>
    </dxf>
  </rfmt>
  <rcc rId="42382" sId="11">
    <nc r="B139">
      <v>14667</v>
    </nc>
  </rcc>
  <rcc rId="42383" sId="11">
    <nc r="B140">
      <v>14668</v>
    </nc>
  </rcc>
  <rcc rId="42384" sId="11">
    <nc r="B141">
      <v>14669</v>
    </nc>
  </rcc>
  <rcc rId="42385" sId="11" numFmtId="19">
    <nc r="A139">
      <v>42835</v>
    </nc>
  </rcc>
  <rcc rId="42386" sId="11" numFmtId="19">
    <nc r="A140">
      <v>42835</v>
    </nc>
  </rcc>
  <rcc rId="42387" sId="11" numFmtId="19">
    <nc r="A141">
      <v>42835</v>
    </nc>
  </rcc>
  <rcc rId="42388" sId="11" numFmtId="19">
    <nc r="A142">
      <v>42835</v>
    </nc>
  </rcc>
  <rcv guid="{A4F024A0-B144-4722-804A-716CE18877E5}" action="delete"/>
  <rcv guid="{A4F024A0-B144-4722-804A-716CE18877E5}" action="add"/>
</revisions>
</file>

<file path=xl/revisions/revisionLog142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421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422.xml><?xml version="1.0" encoding="utf-8"?>
<revisions xmlns="http://schemas.openxmlformats.org/spreadsheetml/2006/main" xmlns:r="http://schemas.openxmlformats.org/officeDocument/2006/relationships">
  <rfmt sheetId="11" sqref="C188" start="0" length="0">
    <dxf>
      <font>
        <b val="0"/>
        <sz val="12"/>
        <color indexed="64"/>
        <name val="Verdana"/>
        <scheme val="none"/>
      </font>
      <fill>
        <patternFill patternType="none">
          <bgColor indexed="65"/>
        </patternFill>
      </fill>
      <alignment vertical="bottom" wrapText="0" readingOrder="0"/>
      <border outline="0">
        <left/>
        <right/>
        <top/>
        <bottom/>
      </border>
    </dxf>
  </rfmt>
  <rfmt sheetId="11" sqref="C188" start="0" length="0">
    <dxf>
      <font>
        <b/>
        <i/>
        <sz val="14"/>
        <color indexed="64"/>
        <name val="Times New Roman"/>
        <scheme val="none"/>
      </font>
    </dxf>
  </rfmt>
  <rfmt sheetId="11" xfDxf="1" sqref="C188" start="0" length="0">
    <dxf>
      <font>
        <b/>
        <i/>
        <sz val="14"/>
        <name val="Times New Roman"/>
        <scheme val="none"/>
      </font>
    </dxf>
  </rfmt>
  <rfmt sheetId="11" sqref="C188" start="0" length="2147483647">
    <dxf>
      <font>
        <sz val="9"/>
      </font>
    </dxf>
  </rfmt>
  <rfmt sheetId="11" sqref="C188" start="0" length="2147483647">
    <dxf>
      <font>
        <name val="Arial"/>
        <scheme val="none"/>
      </font>
    </dxf>
  </rfmt>
  <rfmt sheetId="11" sqref="C188">
    <dxf>
      <alignment wrapText="1" readingOrder="0"/>
    </dxf>
  </rfmt>
  <rcc rId="42645" sId="11">
    <nc r="C188" t="inlineStr">
      <is>
        <r>
          <t xml:space="preserve">ANGELA MARIEL SANTOS LITHGOW. </t>
        </r>
        <r>
          <rPr>
            <i/>
            <sz val="9"/>
            <color indexed="64"/>
            <rFont val="Arial"/>
            <family val="2"/>
          </rPr>
          <t xml:space="preserve"> Pago para compra de obsequios y brindis en la conmemoración del Día de las Madres</t>
        </r>
      </is>
    </nc>
  </rcc>
  <rfmt sheetId="11" sqref="C188" start="0" length="2147483647">
    <dxf>
      <font>
        <i val="0"/>
      </font>
    </dxf>
  </rfmt>
  <rcc rId="42646" sId="11" numFmtId="34">
    <nc r="E188">
      <v>21000</v>
    </nc>
  </rcc>
  <rcc rId="42647" sId="11" odxf="1" dxf="1">
    <nc r="F188">
      <f>F187+D188-E188</f>
    </nc>
    <odxf>
      <fill>
        <patternFill patternType="solid">
          <bgColor theme="0"/>
        </patternFill>
      </fill>
    </odxf>
    <ndxf>
      <fill>
        <patternFill patternType="none">
          <bgColor indexed="65"/>
        </patternFill>
      </fill>
    </ndxf>
  </rcc>
  <rcc rId="42648" sId="11">
    <nc r="B188">
      <v>14688</v>
    </nc>
  </rcc>
  <rfmt sheetId="11" sqref="B188" start="0" length="2147483647">
    <dxf>
      <font>
        <b/>
      </font>
    </dxf>
  </rfmt>
  <rcc rId="42649" sId="11" numFmtId="19">
    <nc r="A188">
      <v>42870</v>
    </nc>
  </rcc>
  <rcc rId="42650" sId="11">
    <oc r="B185">
      <v>14685</v>
    </oc>
    <nc r="B185">
      <v>14686</v>
    </nc>
  </rcc>
  <rcc rId="42651" sId="11">
    <oc r="B186">
      <v>14685</v>
    </oc>
    <nc r="B186">
      <v>14687</v>
    </nc>
  </rcc>
  <rcv guid="{A4F024A0-B144-4722-804A-716CE18877E5}" action="delete"/>
  <rcv guid="{A4F024A0-B144-4722-804A-716CE18877E5}" action="add"/>
</revisions>
</file>

<file path=xl/revisions/revisionLog14221.xml><?xml version="1.0" encoding="utf-8"?>
<revisions xmlns="http://schemas.openxmlformats.org/spreadsheetml/2006/main" xmlns:r="http://schemas.openxmlformats.org/officeDocument/2006/relationships">
  <rfmt sheetId="11" sqref="C142" start="0" length="0">
    <dxf>
      <font>
        <b val="0"/>
        <sz val="12"/>
        <color indexed="64"/>
        <name val="Verdana"/>
        <scheme val="none"/>
      </font>
      <fill>
        <patternFill patternType="none">
          <bgColor indexed="65"/>
        </patternFill>
      </fill>
      <alignment vertical="bottom" wrapText="0" readingOrder="0"/>
      <border outline="0">
        <left/>
        <right/>
        <top/>
        <bottom/>
      </border>
    </dxf>
  </rfmt>
  <rfmt sheetId="11" sqref="C142" start="0" length="0">
    <dxf>
      <font>
        <b/>
        <i/>
        <sz val="14"/>
        <color indexed="64"/>
        <name val="Times New Roman"/>
        <scheme val="none"/>
      </font>
    </dxf>
  </rfmt>
  <rcc rId="42396" sId="11" xfDxf="1" dxf="1">
    <nc r="C142" t="inlineStr">
      <is>
        <r>
          <t xml:space="preserve">ANAFRANC  DE LOS SANTOS ARIAS, Cédula de Identidad 001-1717387-2, </t>
        </r>
        <r>
          <rPr>
            <i/>
            <sz val="14"/>
            <color indexed="64"/>
            <rFont val="Times New Roman"/>
            <family val="1"/>
          </rPr>
          <t>Auxiliar Administrativo I,</t>
        </r>
        <r>
          <rPr>
            <b/>
            <i/>
            <sz val="14"/>
            <color indexed="64"/>
            <rFont val="Times New Roman"/>
            <family val="1"/>
          </rPr>
          <t xml:space="preserve"> </t>
        </r>
        <r>
          <rPr>
            <i/>
            <sz val="14"/>
            <color indexed="64"/>
            <rFont val="Times New Roman"/>
            <family val="1"/>
          </rPr>
          <t>reposición de fondo de caja chica, del comprobante #6897 al #6934, en fecha del 13 de marzo hasta el 10 de abril del 2017</t>
        </r>
      </is>
    </nc>
    <ndxf>
      <font>
        <b/>
        <i/>
        <sz val="14"/>
        <name val="Times New Roman"/>
        <scheme val="none"/>
      </font>
    </ndxf>
  </rcc>
  <rfmt sheetId="11" sqref="C142" start="0" length="2147483647">
    <dxf>
      <font>
        <sz val="9"/>
      </font>
    </dxf>
  </rfmt>
  <rfmt sheetId="11" sqref="C142" start="0" length="2147483647">
    <dxf>
      <font>
        <name val="Arial"/>
        <scheme val="none"/>
      </font>
    </dxf>
  </rfmt>
  <rfmt sheetId="11" sqref="C142">
    <dxf>
      <alignment wrapText="1" readingOrder="0"/>
    </dxf>
  </rfmt>
  <rfmt sheetId="11" sqref="C142" start="0" length="2147483647">
    <dxf>
      <font>
        <i val="0"/>
      </font>
    </dxf>
  </rfmt>
  <rfmt sheetId="11" sqref="C142">
    <dxf>
      <alignment wrapText="0" readingOrder="0"/>
    </dxf>
  </rfmt>
  <rfmt sheetId="11" sqref="C142">
    <dxf>
      <alignment wrapText="1" readingOrder="0"/>
    </dxf>
  </rfmt>
  <rcc rId="42397" sId="11" numFmtId="19">
    <oc r="A142">
      <v>42835</v>
    </oc>
    <nc r="A142">
      <v>42836</v>
    </nc>
  </rcc>
  <rfmt sheetId="11" sqref="C142" start="0" length="0">
    <dxf>
      <border>
        <left style="thin">
          <color indexed="64"/>
        </left>
        <right style="thin">
          <color indexed="64"/>
        </right>
        <top style="thin">
          <color indexed="64"/>
        </top>
        <bottom style="thin">
          <color indexed="64"/>
        </bottom>
      </border>
    </dxf>
  </rfmt>
  <rfmt sheetId="11" sqref="C142">
    <dxf>
      <border>
        <left style="thin">
          <color indexed="64"/>
        </left>
        <right style="thin">
          <color indexed="64"/>
        </right>
        <top style="thin">
          <color indexed="64"/>
        </top>
        <bottom style="thin">
          <color indexed="64"/>
        </bottom>
        <vertical style="thin">
          <color indexed="64"/>
        </vertical>
        <horizontal style="thin">
          <color indexed="64"/>
        </horizontal>
      </border>
    </dxf>
  </rfmt>
  <rcc rId="42398" sId="11" numFmtId="34">
    <nc r="E142">
      <v>15505.62</v>
    </nc>
  </rcc>
  <rrc rId="42399" sId="11" ref="A141:XFD141" action="deleteRow">
    <undo index="0" exp="ref" v="1" dr="F141" r="F142" sId="11"/>
    <rfmt sheetId="11" xfDxf="1" sqref="A141:XFD141" start="0" length="0"/>
    <rcc rId="0" sId="11" dxf="1" numFmtId="19">
      <nc r="A141">
        <v>42835</v>
      </nc>
      <ndxf>
        <font>
          <sz val="9"/>
          <color indexed="64"/>
          <name val="Arial"/>
          <scheme val="none"/>
        </font>
        <numFmt numFmtId="19" formatCode="dd/mm/yyyy"/>
        <fill>
          <patternFill patternType="solid">
            <bgColor theme="0"/>
          </patternFill>
        </fill>
        <border outline="0">
          <left style="thin">
            <color indexed="64"/>
          </left>
          <right style="thin">
            <color indexed="64"/>
          </right>
          <top style="thin">
            <color indexed="64"/>
          </top>
          <bottom style="thin">
            <color indexed="64"/>
          </bottom>
        </border>
      </ndxf>
    </rcc>
    <rcc rId="0" sId="11" dxf="1">
      <nc r="B141">
        <v>14669</v>
      </nc>
      <n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0" sId="11" dxf="1">
      <nc r="C141" t="inlineStr">
        <is>
          <r>
            <rPr>
              <b/>
              <sz val="9"/>
              <color indexed="64"/>
              <rFont val="Arial"/>
              <family val="2"/>
            </rPr>
            <t>CODIA</t>
          </r>
          <r>
            <rPr>
              <sz val="9"/>
              <color indexed="64"/>
              <rFont val="Arial"/>
              <family val="2"/>
            </rPr>
            <t>, Aporte del CONIAF para la realización de un seminario sobre “Propuesta de Desarrollo Agrícola, con Cultivos Bajo Ambiente Protegido, para Exportación”, a realizarse el viernes 5 de mayo/2017, en el Paranínfico de Ciencias Económicas y Sociales de la Universidad Autónoma de Santo Domingo(UASD)</t>
          </r>
        </is>
      </nc>
      <ndxf>
        <font>
          <sz val="9"/>
          <color indexed="64"/>
          <name val="Arial"/>
          <scheme val="none"/>
        </font>
        <alignment vertical="top" wrapText="1" readingOrder="0"/>
      </ndxf>
    </rcc>
    <rfmt sheetId="11" sqref="D141" start="0" length="0">
      <dxf>
        <font>
          <b/>
          <sz val="9"/>
          <color indexed="64"/>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0" sId="11" s="1" dxf="1" numFmtId="34">
      <nc r="E141">
        <v>10000</v>
      </nc>
      <ndxf>
        <font>
          <sz val="9"/>
          <color indexed="64"/>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0" sId="11" s="1" dxf="1">
      <nc r="F141">
        <f>F140+D141-E141</f>
      </nc>
      <ndxf>
        <font>
          <b/>
          <sz val="9"/>
          <color indexed="64"/>
          <name val="Arial"/>
          <scheme val="none"/>
        </font>
        <numFmt numFmtId="167" formatCode="_-* #,##0.00\ _p_t_a_-;\-* #,##0.00\ _p_t_a_-;_-* &quot;-&quot;??\ _p_t_a_-;_-@_-"/>
        <alignment horizontal="center" readingOrder="0"/>
        <border outline="0">
          <left style="thin">
            <color indexed="64"/>
          </left>
          <right style="thin">
            <color indexed="64"/>
          </right>
          <bottom style="thin">
            <color indexed="64"/>
          </bottom>
        </border>
      </ndxf>
    </rcc>
    <rfmt sheetId="11" sqref="G141" start="0" length="0">
      <dxf>
        <font>
          <sz val="9"/>
          <color indexed="64"/>
          <name val="Verdana"/>
          <scheme val="none"/>
        </font>
        <fill>
          <patternFill patternType="solid">
            <bgColor theme="0"/>
          </patternFill>
        </fill>
      </dxf>
    </rfmt>
    <rfmt sheetId="11" sqref="H141" start="0" length="0">
      <dxf>
        <fill>
          <patternFill patternType="solid">
            <bgColor theme="0"/>
          </patternFill>
        </fill>
      </dxf>
    </rfmt>
  </rrc>
  <rcc rId="42400" sId="11">
    <nc r="B141">
      <v>14669</v>
    </nc>
  </rcc>
  <rcc rId="42401" sId="11">
    <nc r="F141">
      <f>F140+D141-E141</f>
    </nc>
  </rcc>
  <rcv guid="{A4F024A0-B144-4722-804A-716CE18877E5}" action="delete"/>
  <rcv guid="{A4F024A0-B144-4722-804A-716CE18877E5}" action="add"/>
</revisions>
</file>

<file path=xl/revisions/revisionLog143.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431.xml><?xml version="1.0" encoding="utf-8"?>
<revisions xmlns="http://schemas.openxmlformats.org/spreadsheetml/2006/main" xmlns:r="http://schemas.openxmlformats.org/officeDocument/2006/relationships">
  <rfmt sheetId="11" sqref="E142">
    <dxf>
      <alignment wrapText="0" readingOrder="0"/>
    </dxf>
  </rfmt>
  <rfmt sheetId="11" sqref="E140:E143" start="0" length="2147483647">
    <dxf>
      <font>
        <b/>
      </font>
    </dxf>
  </rfmt>
  <rfmt sheetId="11" sqref="E140:E143" start="0" length="2147483647">
    <dxf>
      <font>
        <b val="0"/>
      </font>
    </dxf>
  </rfmt>
  <rcv guid="{A4F024A0-B144-4722-804A-716CE18877E5}" action="delete"/>
  <rcv guid="{A4F024A0-B144-4722-804A-716CE18877E5}" action="add"/>
</revisions>
</file>

<file path=xl/revisions/revisionLog14311.xml><?xml version="1.0" encoding="utf-8"?>
<revisions xmlns="http://schemas.openxmlformats.org/spreadsheetml/2006/main" xmlns:r="http://schemas.openxmlformats.org/officeDocument/2006/relationships">
  <rcc rId="42389" sId="11">
    <oc r="C139" t="inlineStr">
      <is>
        <r>
          <t xml:space="preserve">PONTIFICIA UNIVERSIDAD CATOLICA MADRE Y MAESTRA,  </t>
        </r>
        <r>
          <rPr>
            <sz val="9"/>
            <color indexed="64"/>
            <rFont val="Arial"/>
            <family val="2"/>
          </rPr>
          <t>por concepto de pago del 9no. desembolso como aporte del CONIAF en la realización de Maestría en “Dirección de Proyectos” a Mistral Valenzuela Mateo, matrícula 2016-5790, s/contrato No.018-2016</t>
        </r>
      </is>
    </oc>
    <nc r="C139" t="inlineStr">
      <is>
        <r>
          <t xml:space="preserve">PONTIFICIA UNIVERSIDAD CATOLICA MADRE Y MAESTRA,  </t>
        </r>
        <r>
          <rPr>
            <sz val="9"/>
            <color indexed="64"/>
            <rFont val="Arial"/>
            <family val="2"/>
          </rPr>
          <t>por concepto de pago del 9no. desembolso como aporte del CONIAF en la realización de Maestría en “Dirección de Proyectos” a</t>
        </r>
        <r>
          <rPr>
            <sz val="9"/>
            <color rgb="FFFF0000"/>
            <rFont val="Arial"/>
            <family val="2"/>
          </rPr>
          <t xml:space="preserve"> </t>
        </r>
        <r>
          <rPr>
            <b/>
            <sz val="9"/>
            <color rgb="FFFF0000"/>
            <rFont val="Arial"/>
            <family val="2"/>
          </rPr>
          <t>Mistral Valenzuela Mateo</t>
        </r>
        <r>
          <rPr>
            <sz val="9"/>
            <color indexed="64"/>
            <rFont val="Arial"/>
            <family val="2"/>
          </rPr>
          <t>, matrícula 2016-5790, s/contrato No.018-2016</t>
        </r>
      </is>
    </nc>
  </rcc>
  <rfmt sheetId="11" sqref="C139">
    <dxf>
      <fill>
        <patternFill patternType="solid">
          <bgColor rgb="FFFFFF00"/>
        </patternFill>
      </fill>
    </dxf>
  </rfmt>
  <rcv guid="{A4F024A0-B144-4722-804A-716CE18877E5}" action="delete"/>
  <rcv guid="{A4F024A0-B144-4722-804A-716CE18877E5}" action="add"/>
</revisions>
</file>

<file path=xl/revisions/revisionLog1431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44.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44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44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441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442.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45.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45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4511.xml><?xml version="1.0" encoding="utf-8"?>
<revisions xmlns="http://schemas.openxmlformats.org/spreadsheetml/2006/main" xmlns:r="http://schemas.openxmlformats.org/officeDocument/2006/relationships">
  <rcc rId="42452" sId="11">
    <oc r="F147">
      <f>F146+D147-E147</f>
    </oc>
    <nc r="F147">
      <f>F146+D147-E147</f>
    </nc>
  </rcc>
  <rcc rId="42453" sId="11">
    <oc r="F148">
      <f>F147+D148-E148</f>
    </oc>
    <nc r="F148">
      <f>F147+D148-E148</f>
    </nc>
  </rcc>
  <rcc rId="42454" sId="11">
    <oc r="F149">
      <f>F148+D149-E149</f>
    </oc>
    <nc r="F149">
      <f>F148+D149-E149</f>
    </nc>
  </rcc>
  <rcv guid="{A4F024A0-B144-4722-804A-716CE18877E5}" action="delete"/>
  <rcv guid="{A4F024A0-B144-4722-804A-716CE18877E5}" action="add"/>
</revisions>
</file>

<file path=xl/revisions/revisionLog1451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4511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46.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461.xml><?xml version="1.0" encoding="utf-8"?>
<revisions xmlns="http://schemas.openxmlformats.org/spreadsheetml/2006/main" xmlns:r="http://schemas.openxmlformats.org/officeDocument/2006/relationships">
  <rcc rId="42536" sId="11" odxf="1" dxf="1">
    <nc r="C162" t="inlineStr">
      <is>
        <t>Cargos bancarios</t>
      </is>
    </nc>
    <odxf>
      <font>
        <b val="0"/>
        <sz val="9"/>
        <name val="Arial"/>
        <scheme val="none"/>
      </font>
      <fill>
        <patternFill patternType="solid">
          <bgColor theme="0"/>
        </patternFill>
      </fill>
      <alignment wrapText="1" readingOrder="0"/>
    </odxf>
    <ndxf>
      <font>
        <b/>
        <sz val="10"/>
        <name val="Arial"/>
        <scheme val="none"/>
      </font>
      <fill>
        <patternFill patternType="none">
          <bgColor indexed="65"/>
        </patternFill>
      </fill>
      <alignment wrapText="0" readingOrder="0"/>
    </ndxf>
  </rcc>
  <rcc rId="42537" sId="11" odxf="1" dxf="1">
    <nc r="C163" t="inlineStr">
      <is>
        <t>Intereses ganadas sobre certificads financieros</t>
      </is>
    </nc>
    <odxf>
      <font>
        <b val="0"/>
        <sz val="9"/>
        <name val="Arial"/>
        <scheme val="none"/>
      </font>
      <border outline="0">
        <left/>
        <right/>
        <top/>
        <bottom/>
      </border>
    </odxf>
    <ndxf>
      <font>
        <b/>
        <sz val="9"/>
        <name val="Arial"/>
        <scheme val="none"/>
      </font>
      <border outline="0">
        <left style="thin">
          <color indexed="64"/>
        </left>
        <right style="thin">
          <color indexed="64"/>
        </right>
        <top style="thin">
          <color indexed="64"/>
        </top>
        <bottom style="thin">
          <color indexed="64"/>
        </bottom>
      </border>
    </ndxf>
  </rcc>
  <rcc rId="42538" sId="11" odxf="1" dxf="1">
    <nc r="C164" t="inlineStr">
      <is>
        <t>Transferencias estudiantes</t>
      </is>
    </nc>
    <odxf>
      <font>
        <b val="0"/>
        <sz val="9"/>
        <name val="Arial"/>
        <scheme val="none"/>
      </font>
    </odxf>
    <ndxf>
      <font>
        <b/>
        <sz val="9"/>
        <name val="Arial"/>
        <scheme val="none"/>
      </font>
    </ndxf>
  </rcc>
  <rcc rId="42539" sId="11" odxf="1" dxf="1">
    <nc r="C165" t="inlineStr">
      <is>
        <t>Cheques emitidos</t>
      </is>
    </nc>
    <odxf>
      <font>
        <b val="0"/>
        <sz val="9"/>
        <name val="Arial"/>
        <scheme val="none"/>
      </font>
      <border outline="0">
        <left/>
        <right/>
        <top/>
        <bottom/>
      </border>
    </odxf>
    <ndxf>
      <font>
        <b/>
        <sz val="9"/>
        <name val="Arial"/>
        <scheme val="none"/>
      </font>
      <border outline="0">
        <left style="thin">
          <color indexed="64"/>
        </left>
        <right style="thin">
          <color indexed="64"/>
        </right>
        <top style="thin">
          <color indexed="64"/>
        </top>
        <bottom style="thin">
          <color indexed="64"/>
        </bottom>
      </border>
    </ndxf>
  </rcc>
  <rcc rId="42540" sId="11" odxf="1" dxf="1">
    <nc r="C166" t="inlineStr">
      <is>
        <t>TOTAL</t>
      </is>
    </nc>
    <odxf>
      <font>
        <b val="0"/>
        <sz val="9"/>
        <name val="Arial"/>
        <scheme val="none"/>
      </font>
    </odxf>
    <ndxf>
      <font>
        <b/>
        <sz val="9"/>
        <name val="Arial"/>
        <scheme val="none"/>
      </font>
    </ndxf>
  </rcc>
  <rcc rId="42541" sId="11">
    <nc r="B163" t="inlineStr">
      <is>
        <t>INTERESES</t>
      </is>
    </nc>
  </rcc>
  <rcc rId="42542" sId="11" numFmtId="19">
    <nc r="A162">
      <v>42855</v>
    </nc>
  </rcc>
  <rcc rId="42543" sId="11" numFmtId="19">
    <nc r="A163">
      <v>42855</v>
    </nc>
  </rcc>
  <rcc rId="42544" sId="11" numFmtId="19">
    <nc r="A164">
      <v>42855</v>
    </nc>
  </rcc>
  <rcc rId="42545" sId="11" numFmtId="19">
    <nc r="A165">
      <v>42855</v>
    </nc>
  </rcc>
  <rcc rId="42546" sId="11">
    <nc r="E164">
      <f>E142+E143+E144+E145</f>
    </nc>
  </rcc>
  <rfmt sheetId="11" sqref="E145" start="0" length="2147483647">
    <dxf>
      <font>
        <b/>
      </font>
    </dxf>
  </rfmt>
  <rcc rId="42547" sId="11">
    <nc r="E165">
      <f>E141+E146+E147+E148+E149+E150+E151+E152+E153+E154+E155+E156+E157+E158+E159+E160+E161</f>
    </nc>
  </rcc>
  <rcc rId="42548" sId="11">
    <nc r="E166">
      <f>SUM(E164:E165)</f>
    </nc>
  </rcc>
  <rcc rId="42549" sId="11">
    <nc r="F162">
      <f>F161+D162-E162</f>
    </nc>
  </rcc>
  <rcv guid="{A4F024A0-B144-4722-804A-716CE18877E5}" action="delete"/>
  <rcv guid="{A4F024A0-B144-4722-804A-716CE18877E5}" action="add"/>
</revisions>
</file>

<file path=xl/revisions/revisionLog14611.xml><?xml version="1.0" encoding="utf-8"?>
<revisions xmlns="http://schemas.openxmlformats.org/spreadsheetml/2006/main" xmlns:r="http://schemas.openxmlformats.org/officeDocument/2006/relationships">
  <rrc rId="42517" sId="11" ref="A137:XFD137" action="deleteRow">
    <rfmt sheetId="11" xfDxf="1" sqref="A137:XFD137" start="0" length="0"/>
    <rfmt sheetId="11" sqref="A137" start="0" length="0">
      <dxf>
        <font>
          <sz val="9"/>
          <color indexed="64"/>
          <name val="Arial"/>
          <scheme val="none"/>
        </font>
        <numFmt numFmtId="19" formatCode="dd/mm/yyyy"/>
        <fill>
          <patternFill patternType="solid">
            <bgColor theme="0"/>
          </patternFill>
        </fill>
        <border outline="0">
          <left style="thin">
            <color indexed="64"/>
          </left>
          <right style="thin">
            <color indexed="64"/>
          </right>
          <top style="thin">
            <color indexed="64"/>
          </top>
          <bottom style="thin">
            <color indexed="64"/>
          </bottom>
        </border>
      </dxf>
    </rfmt>
    <rfmt sheetId="11" sqref="B137" start="0" length="0">
      <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dxf>
    </rfmt>
    <rfmt sheetId="11" sqref="C137" start="0" length="0">
      <dxf>
        <font>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D137" start="0" length="0">
      <dxf>
        <font>
          <sz val="9"/>
          <color indexed="64"/>
          <name val="Arial"/>
          <scheme val="none"/>
        </font>
        <numFmt numFmtId="167" formatCode="_-* #,##0.00\ _p_t_a_-;\-* #,##0.00\ _p_t_a_-;_-* &quot;-&quot;??\ _p_t_a_-;_-@_-"/>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1" sqref="E137" start="0" length="0">
      <dxf>
        <font>
          <b/>
          <sz val="9"/>
          <color theme="1"/>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dxf>
    </rfmt>
    <rfmt sheetId="11" s="1" sqref="F137" start="0" length="0">
      <dxf>
        <font>
          <b/>
          <sz val="9"/>
          <color indexed="64"/>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bottom style="thin">
            <color indexed="64"/>
          </bottom>
        </border>
      </dxf>
    </rfmt>
    <rfmt sheetId="11" sqref="G137" start="0" length="0">
      <dxf>
        <font>
          <sz val="9"/>
          <color indexed="64"/>
          <name val="Verdana"/>
          <scheme val="none"/>
        </font>
        <fill>
          <patternFill patternType="solid">
            <bgColor theme="0"/>
          </patternFill>
        </fill>
      </dxf>
    </rfmt>
    <rfmt sheetId="11" sqref="H137" start="0" length="0">
      <dxf>
        <fill>
          <patternFill patternType="solid">
            <bgColor theme="0"/>
          </patternFill>
        </fill>
      </dxf>
    </rfmt>
  </rrc>
  <rcc rId="42518" sId="11">
    <oc r="D135">
      <f>SUM(D90:D132)</f>
    </oc>
    <nc r="D135">
      <f>SUM(D90:D130)</f>
    </nc>
  </rcc>
  <rcc rId="42519" sId="11" numFmtId="34">
    <nc r="E131">
      <v>11745.38</v>
    </nc>
  </rcc>
  <rcc rId="42520" sId="11" odxf="1" dxf="1">
    <nc r="F131">
      <f>F130+D131-E131</f>
    </nc>
    <odxf>
      <border outline="0">
        <top/>
      </border>
    </odxf>
    <ndxf>
      <border outline="0">
        <top style="thin">
          <color indexed="64"/>
        </top>
      </border>
    </ndxf>
  </rcc>
  <rcc rId="42521" sId="11" numFmtId="34">
    <nc r="D132">
      <v>58875</v>
    </nc>
  </rcc>
  <rfmt sheetId="11" sqref="D132" start="0" length="2147483647">
    <dxf>
      <font>
        <b/>
      </font>
    </dxf>
  </rfmt>
  <rcc rId="42522" sId="11">
    <oc r="E135">
      <f>SUM(E90:E132)</f>
    </oc>
    <nc r="E135">
      <f>SUM(E131:E134)</f>
    </nc>
  </rcc>
  <rfmt sheetId="11" sqref="E135">
    <dxf>
      <alignment horizontal="right" readingOrder="0"/>
    </dxf>
  </rfmt>
  <rfmt sheetId="11" sqref="E135">
    <dxf>
      <alignment wrapText="1" readingOrder="0"/>
    </dxf>
  </rfmt>
  <rfmt sheetId="11" sqref="E135">
    <dxf>
      <alignment horizontal="center" readingOrder="0"/>
    </dxf>
  </rfmt>
  <rcv guid="{A4F024A0-B144-4722-804A-716CE18877E5}" action="delete"/>
  <rcv guid="{A4F024A0-B144-4722-804A-716CE18877E5}" action="add"/>
</revisions>
</file>

<file path=xl/revisions/revisionLog1461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47.xml><?xml version="1.0" encoding="utf-8"?>
<revisions xmlns="http://schemas.openxmlformats.org/spreadsheetml/2006/main" xmlns:r="http://schemas.openxmlformats.org/officeDocument/2006/relationships">
  <rcc rId="42588" sId="11">
    <nc r="B176">
      <v>14684</v>
    </nc>
  </rcc>
  <rcc rId="42589" sId="11" numFmtId="19">
    <nc r="A176">
      <v>42859</v>
    </nc>
  </rcc>
  <rcv guid="{A4F024A0-B144-4722-804A-716CE18877E5}" action="delete"/>
  <rcv guid="{A4F024A0-B144-4722-804A-716CE18877E5}" action="add"/>
</revisions>
</file>

<file path=xl/revisions/revisionLog147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47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47111.xml><?xml version="1.0" encoding="utf-8"?>
<revisions xmlns="http://schemas.openxmlformats.org/spreadsheetml/2006/main" xmlns:r="http://schemas.openxmlformats.org/officeDocument/2006/relationships">
  <rcc rId="42523" sId="11">
    <oc r="E133">
      <f>SUM(E94:E98)</f>
    </oc>
    <nc r="E133">
      <f>SUM(E94:E98)</f>
    </nc>
  </rcc>
  <rcc rId="42524" sId="11">
    <oc r="E134">
      <f>E91+E92+E93+E99+E100+E101+E102+E103+E104+E105+E106+E107+E108+E109+E110+E111+E112+E113+E114+E115+E116+E117+E118+E119+E120+E121+E122+E123+E124+E125+E126+E127+E128+E129+E130</f>
    </oc>
    <nc r="E134">
      <f>E90+E91+E92+E93+E99+E100+E101+E102+E103+E104+E105+E106+E107+E108+E109+E110+E111+E112+E113+E114+E115+E116+E117+E118+E119+E120+E121+E122+E123+E124+E125+E126+E127+E128+E129+E130</f>
    </nc>
  </rcc>
  <rcv guid="{A4F024A0-B144-4722-804A-716CE18877E5}" action="delete"/>
  <rcv guid="{A4F024A0-B144-4722-804A-716CE18877E5}" action="add"/>
</revisions>
</file>

<file path=xl/revisions/revisionLog148.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481.xml><?xml version="1.0" encoding="utf-8"?>
<revisions xmlns="http://schemas.openxmlformats.org/spreadsheetml/2006/main" xmlns:r="http://schemas.openxmlformats.org/officeDocument/2006/relationships">
  <rcc rId="42579" sId="11" numFmtId="34">
    <nc r="E175">
      <v>33000</v>
    </nc>
  </rcc>
  <rcc rId="42580" sId="11">
    <nc r="F175">
      <f>F174+D175-E175</f>
    </nc>
  </rcc>
  <rfmt sheetId="11" sqref="C175" start="0" length="0">
    <dxf>
      <font>
        <b val="0"/>
        <sz val="12"/>
        <color indexed="64"/>
        <name val="Verdana"/>
        <scheme val="none"/>
      </font>
      <fill>
        <patternFill patternType="none">
          <bgColor indexed="65"/>
        </patternFill>
      </fill>
      <alignment vertical="bottom" wrapText="0" readingOrder="0"/>
      <border outline="0">
        <left/>
        <right/>
        <top/>
        <bottom/>
      </border>
    </dxf>
  </rfmt>
  <rfmt sheetId="11" sqref="C175" start="0" length="0">
    <dxf>
      <font>
        <b/>
        <i/>
        <sz val="14"/>
        <color indexed="64"/>
        <name val="Times New Roman"/>
        <scheme val="none"/>
      </font>
    </dxf>
  </rfmt>
  <rfmt sheetId="11" xfDxf="1" sqref="C175" start="0" length="0">
    <dxf>
      <font>
        <b/>
        <i/>
        <sz val="14"/>
        <name val="Times New Roman"/>
        <scheme val="none"/>
      </font>
    </dxf>
  </rfmt>
  <rfmt sheetId="11" sqref="C175">
    <dxf>
      <alignment wrapText="1" readingOrder="0"/>
    </dxf>
  </rfmt>
  <rfmt sheetId="11" sqref="C175" start="0" length="2147483647">
    <dxf>
      <font>
        <sz val="9"/>
      </font>
    </dxf>
  </rfmt>
  <rfmt sheetId="11" sqref="C175" start="0" length="2147483647">
    <dxf>
      <font>
        <name val="Arial"/>
        <scheme val="none"/>
      </font>
    </dxf>
  </rfmt>
  <rfmt sheetId="11" sqref="C175" start="0" length="2147483647">
    <dxf>
      <font>
        <i val="0"/>
      </font>
    </dxf>
  </rfmt>
  <rcc rId="42581" sId="11">
    <nc r="C175" t="inlineStr">
      <is>
        <r>
          <t xml:space="preserve">EYMI YUDESKY DE JESUS ABREU, </t>
        </r>
        <r>
          <rPr>
            <sz val="9"/>
            <color indexed="64"/>
            <rFont val="Arial"/>
            <family val="2"/>
          </rPr>
          <t>Transferida temporalmente como Técnico del Depto. de Capacitación y Difusión de Tecnologías de la institución,</t>
        </r>
        <r>
          <rPr>
            <b/>
            <sz val="9"/>
            <color indexed="64"/>
            <rFont val="Arial"/>
            <family val="2"/>
          </rPr>
          <t xml:space="preserve"> </t>
        </r>
        <r>
          <rPr>
            <sz val="9"/>
            <color indexed="64"/>
            <rFont val="Arial"/>
            <family val="2"/>
          </rPr>
          <t>como apoyo logístico</t>
        </r>
        <r>
          <rPr>
            <b/>
            <sz val="9"/>
            <color indexed="64"/>
            <rFont val="Arial"/>
            <family val="2"/>
          </rPr>
          <t xml:space="preserve"> </t>
        </r>
        <r>
          <rPr>
            <sz val="9"/>
            <color indexed="64"/>
            <rFont val="Arial"/>
            <family val="2"/>
          </rPr>
          <t>para cubrir el 25% de los gastos de Desayuno, Almuerzo en el curso</t>
        </r>
        <r>
          <rPr>
            <b/>
            <sz val="9"/>
            <color indexed="64"/>
            <rFont val="Arial"/>
            <family val="2"/>
          </rPr>
          <t xml:space="preserve"> </t>
        </r>
        <r>
          <rPr>
            <sz val="9"/>
            <color indexed="64"/>
            <rFont val="Arial"/>
            <family val="2"/>
          </rPr>
          <t>de</t>
        </r>
        <r>
          <rPr>
            <b/>
            <sz val="9"/>
            <color indexed="64"/>
            <rFont val="Arial"/>
            <family val="2"/>
          </rPr>
          <t xml:space="preserve"> “Agricultura Orgánica”</t>
        </r>
        <r>
          <rPr>
            <sz val="9"/>
            <color indexed="64"/>
            <rFont val="Arial"/>
            <family val="2"/>
          </rPr>
          <t>, el cual será realizado en Neyba, Local Junta \Regantes, en fecha 5 y 6 de mayo/17</t>
        </r>
      </is>
    </nc>
  </rcc>
  <rfmt sheetId="11" sqref="C175" start="0" length="0">
    <dxf>
      <border>
        <left style="thin">
          <color indexed="64"/>
        </left>
        <right style="thin">
          <color indexed="64"/>
        </right>
        <top style="thin">
          <color indexed="64"/>
        </top>
        <bottom style="thin">
          <color indexed="64"/>
        </bottom>
      </border>
    </dxf>
  </rfmt>
  <rfmt sheetId="11" sqref="C175">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11" sqref="B175" start="0" length="0">
    <dxf>
      <font>
        <b/>
        <sz val="9"/>
        <name val="Arial"/>
        <scheme val="none"/>
      </font>
    </dxf>
  </rfmt>
  <rcc rId="42582" sId="11">
    <nc r="B175">
      <v>14683</v>
    </nc>
  </rcc>
  <rcc rId="42583" sId="11" numFmtId="19">
    <nc r="A175">
      <v>42858</v>
    </nc>
  </rcc>
  <rfmt sheetId="11" sqref="E174" start="0" length="2147483647">
    <dxf>
      <font>
        <b val="0"/>
      </font>
    </dxf>
  </rfmt>
  <rcv guid="{A4F024A0-B144-4722-804A-716CE18877E5}" action="delete"/>
  <rcv guid="{A4F024A0-B144-4722-804A-716CE18877E5}" action="add"/>
</revisions>
</file>

<file path=xl/revisions/revisionLog149.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491.xml><?xml version="1.0" encoding="utf-8"?>
<revisions xmlns="http://schemas.openxmlformats.org/spreadsheetml/2006/main" xmlns:r="http://schemas.openxmlformats.org/officeDocument/2006/relationships">
  <rfmt sheetId="11" sqref="C177" start="0" length="0">
    <dxf>
      <font>
        <sz val="12"/>
        <color indexed="64"/>
        <name val="Verdana"/>
        <scheme val="none"/>
      </font>
      <fill>
        <patternFill patternType="none">
          <bgColor indexed="65"/>
        </patternFill>
      </fill>
      <alignment vertical="bottom" wrapText="0" readingOrder="0"/>
    </dxf>
  </rfmt>
  <rfmt sheetId="11" sqref="C177" start="0" length="0">
    <dxf>
      <font>
        <i/>
        <sz val="14"/>
        <color indexed="64"/>
        <name val="Times New Roman"/>
        <scheme val="none"/>
      </font>
    </dxf>
  </rfmt>
  <rfmt sheetId="11" xfDxf="1" sqref="C177" start="0" length="0">
    <dxf>
      <font>
        <i/>
        <sz val="14"/>
        <name val="Times New Roman"/>
        <scheme val="none"/>
      </font>
    </dxf>
  </rfmt>
  <rfmt sheetId="11" sqref="C177" start="0" length="2147483647">
    <dxf>
      <font>
        <sz val="9"/>
      </font>
    </dxf>
  </rfmt>
  <rfmt sheetId="11" sqref="C177" start="0" length="2147483647">
    <dxf>
      <font>
        <name val="Arial"/>
        <scheme val="none"/>
      </font>
    </dxf>
  </rfmt>
  <rfmt sheetId="11" sqref="C177">
    <dxf>
      <alignment wrapText="1" readingOrder="0"/>
    </dxf>
  </rfmt>
  <rfmt sheetId="11" sqref="C177" start="0" length="2147483647">
    <dxf>
      <font>
        <i val="0"/>
      </font>
    </dxf>
  </rfmt>
  <rcc rId="42590" sId="11" odxf="1" dxf="1">
    <nc r="C177" t="inlineStr">
      <is>
        <r>
          <rPr>
            <b/>
            <sz val="9"/>
            <color indexed="64"/>
            <rFont val="Arial"/>
            <family val="2"/>
          </rPr>
          <t xml:space="preserve">RD$59,275.00 (U$1,250.00 a una tasa de RD 47.42) a nombre de </t>
        </r>
        <r>
          <rPr>
            <b/>
            <sz val="9"/>
            <color rgb="FFFF0000"/>
            <rFont val="Arial"/>
            <family val="2"/>
          </rPr>
          <t>FELIPE ELMY ERNESTO PEGUERO PÉREZ</t>
        </r>
        <r>
          <rPr>
            <b/>
            <sz val="9"/>
            <color indexed="64"/>
            <rFont val="Arial"/>
            <family val="2"/>
          </rPr>
          <t xml:space="preserve">, como 34vo. desembolso para cubrir manutencion en la realización de estudios de Doctorado en Economía Agrícola, en la Universidad de Luisiana, Estados Unidos, según contrato 045-14 </t>
        </r>
      </is>
    </nc>
    <ndxf>
      <font>
        <b/>
        <sz val="9"/>
        <name val="Arial"/>
        <scheme val="none"/>
      </font>
    </ndxf>
  </rcc>
  <rcc rId="42591" sId="11" numFmtId="4">
    <nc r="E177">
      <v>59275</v>
    </nc>
  </rcc>
  <rcc rId="42592" sId="11">
    <nc r="F177">
      <f>F176+D177-E177</f>
    </nc>
  </rcc>
  <rcc rId="42593" sId="11">
    <nc r="B177" t="inlineStr">
      <is>
        <t>TRNASF.0018</t>
      </is>
    </nc>
  </rcc>
  <rcc rId="42594" sId="11" numFmtId="19">
    <nc r="A177">
      <v>42860</v>
    </nc>
  </rcc>
  <rfmt sheetId="11" sqref="B177" start="0" length="2147483647">
    <dxf>
      <font>
        <b/>
      </font>
    </dxf>
  </rfmt>
  <rcv guid="{A4F024A0-B144-4722-804A-716CE18877E5}" action="delete"/>
  <rcv guid="{A4F024A0-B144-4722-804A-716CE18877E5}" action="add"/>
</revisions>
</file>

<file path=xl/revisions/revisionLog15.xml><?xml version="1.0" encoding="utf-8"?>
<revisions xmlns="http://schemas.openxmlformats.org/spreadsheetml/2006/main" xmlns:r="http://schemas.openxmlformats.org/officeDocument/2006/relationships">
  <rfmt sheetId="11" sqref="C113" start="0" length="0">
    <dxf>
      <border>
        <left style="thin">
          <color indexed="64"/>
        </left>
        <right style="thin">
          <color indexed="64"/>
        </right>
        <top style="thin">
          <color indexed="64"/>
        </top>
        <bottom style="thin">
          <color indexed="64"/>
        </bottom>
      </border>
    </dxf>
  </rfmt>
  <rcv guid="{A4F024A0-B144-4722-804A-716CE18877E5}" action="delete"/>
  <rcv guid="{A4F024A0-B144-4722-804A-716CE18877E5}" action="add"/>
</revisions>
</file>

<file path=xl/revisions/revisionLog150.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51.xml><?xml version="1.0" encoding="utf-8"?>
<revisions xmlns="http://schemas.openxmlformats.org/spreadsheetml/2006/main" xmlns:r="http://schemas.openxmlformats.org/officeDocument/2006/relationships">
  <rcc rId="42754" sId="11">
    <nc r="B199">
      <v>14695</v>
    </nc>
  </rcc>
  <rcv guid="{5EBE4193-7345-4348-8FA0-5B4E92B2210A}" action="delete"/>
  <rcv guid="{5EBE4193-7345-4348-8FA0-5B4E92B2210A}" action="add"/>
</revisions>
</file>

<file path=xl/revisions/revisionLog1511.xml><?xml version="1.0" encoding="utf-8"?>
<revisions xmlns="http://schemas.openxmlformats.org/spreadsheetml/2006/main" xmlns:r="http://schemas.openxmlformats.org/officeDocument/2006/relationships">
  <rcc rId="42729" sId="11" odxf="1" dxf="1">
    <nc r="C198" t="inlineStr">
      <is>
        <r>
          <t>RD$5,000.00 a nombre de</t>
        </r>
        <r>
          <rPr>
            <b/>
            <sz val="9"/>
            <color indexed="64"/>
            <rFont val="Arial"/>
            <family val="2"/>
          </rPr>
          <t xml:space="preserve"> JUNTA AGROEMPRESARIAL DOMINICANA</t>
        </r>
        <r>
          <rPr>
            <sz val="9"/>
            <color indexed="64"/>
            <rFont val="Arial"/>
            <family val="2"/>
          </rPr>
          <t xml:space="preserve"> por concepto de la participacion de </t>
        </r>
        <r>
          <rPr>
            <b/>
            <sz val="9"/>
            <color indexed="64"/>
            <rFont val="Arial"/>
            <family val="2"/>
          </rPr>
          <t>Carlos Sanquintin,</t>
        </r>
        <r>
          <rPr>
            <sz val="9"/>
            <color indexed="64"/>
            <rFont val="Arial"/>
            <family val="2"/>
          </rPr>
          <t xml:space="preserve"> Asesor Direccion Ejecutiva, </t>
        </r>
        <r>
          <rPr>
            <b/>
            <sz val="9"/>
            <color indexed="64"/>
            <rFont val="Arial"/>
            <family val="2"/>
          </rPr>
          <t>Jose Antonio Nova</t>
        </r>
        <r>
          <rPr>
            <sz val="9"/>
            <color indexed="64"/>
            <rFont val="Arial"/>
            <family val="2"/>
          </rPr>
          <t xml:space="preserve">, Enc. Dpto. Recursos Naturales y Medio Ambiente, </t>
        </r>
        <r>
          <rPr>
            <b/>
            <sz val="9"/>
            <color indexed="64"/>
            <rFont val="Arial"/>
            <family val="2"/>
          </rPr>
          <t>Victor Enrique Payano Rivera</t>
        </r>
        <r>
          <rPr>
            <sz val="9"/>
            <color indexed="64"/>
            <rFont val="Arial"/>
            <family val="2"/>
          </rPr>
          <t xml:space="preserve">, Enc. Dpto. Capacitacion y Difusion de Tecnologia y </t>
        </r>
        <r>
          <rPr>
            <b/>
            <sz val="9"/>
            <color indexed="64"/>
            <rFont val="Arial"/>
            <family val="2"/>
          </rPr>
          <t>Henry Alberto Guerrero Pichardo</t>
        </r>
        <r>
          <rPr>
            <sz val="9"/>
            <color indexed="64"/>
            <rFont val="Arial"/>
            <family val="2"/>
          </rPr>
          <t xml:space="preserve">, Enc. Dpto. Agricultura Competitiva en la </t>
        </r>
        <r>
          <rPr>
            <b/>
            <sz val="9"/>
            <color indexed="64"/>
            <rFont val="Arial"/>
            <family val="2"/>
          </rPr>
          <t>“Jornada Tecnicas de la 6ta. Edicion de la Feria Agroalimentaira”</t>
        </r>
        <r>
          <rPr>
            <sz val="9"/>
            <color indexed="64"/>
            <rFont val="Arial"/>
            <family val="2"/>
          </rPr>
          <t>, a realizarse dese el 18 al 20 de mayo del 2017, en el Salon la Fiesta del Hotel Renaissance Jaragua, según documentacion anexa.</t>
        </r>
      </is>
    </nc>
    <odxf>
      <fill>
        <patternFill patternType="solid">
          <bgColor theme="0"/>
        </patternFill>
      </fill>
    </odxf>
    <ndxf>
      <fill>
        <patternFill patternType="none">
          <bgColor indexed="65"/>
        </patternFill>
      </fill>
    </ndxf>
  </rcc>
  <rcc rId="42730" sId="11">
    <oc r="C196" t="inlineStr">
      <is>
        <r>
          <t>RD$5,000.00 a nombre de</t>
        </r>
        <r>
          <rPr>
            <b/>
            <sz val="9"/>
            <color indexed="64"/>
            <rFont val="Arial"/>
            <family val="2"/>
          </rPr>
          <t xml:space="preserve"> JUNTA AGROEMPRESARIAL DOMINICANA</t>
        </r>
        <r>
          <rPr>
            <sz val="9"/>
            <color indexed="64"/>
            <rFont val="Arial"/>
            <family val="2"/>
          </rPr>
          <t xml:space="preserve"> por concepto de la participacion de </t>
        </r>
        <r>
          <rPr>
            <b/>
            <sz val="9"/>
            <color indexed="64"/>
            <rFont val="Arial"/>
            <family val="2"/>
          </rPr>
          <t>Carlos Sanquintin,</t>
        </r>
        <r>
          <rPr>
            <sz val="9"/>
            <color indexed="64"/>
            <rFont val="Arial"/>
            <family val="2"/>
          </rPr>
          <t xml:space="preserve"> Asesor Direccion Ejecutiva, </t>
        </r>
        <r>
          <rPr>
            <b/>
            <sz val="9"/>
            <color indexed="64"/>
            <rFont val="Arial"/>
            <family val="2"/>
          </rPr>
          <t>Jose Antonio Nova</t>
        </r>
        <r>
          <rPr>
            <sz val="9"/>
            <color indexed="64"/>
            <rFont val="Arial"/>
            <family val="2"/>
          </rPr>
          <t xml:space="preserve">, Enc. Dpto. Recursos Naturales y Medio Ambiente, </t>
        </r>
        <r>
          <rPr>
            <b/>
            <sz val="9"/>
            <color indexed="64"/>
            <rFont val="Arial"/>
            <family val="2"/>
          </rPr>
          <t>Victor Enrique Payano Rivera</t>
        </r>
        <r>
          <rPr>
            <sz val="9"/>
            <color indexed="64"/>
            <rFont val="Arial"/>
            <family val="2"/>
          </rPr>
          <t xml:space="preserve">, Enc. Dpto. Capacitacion y Difusion de Tecnologia y </t>
        </r>
        <r>
          <rPr>
            <b/>
            <sz val="9"/>
            <color indexed="64"/>
            <rFont val="Arial"/>
            <family val="2"/>
          </rPr>
          <t>Henry Alberto Guerrero Pichardo</t>
        </r>
        <r>
          <rPr>
            <sz val="9"/>
            <color indexed="64"/>
            <rFont val="Arial"/>
            <family val="2"/>
          </rPr>
          <t xml:space="preserve">, Enc. Dpto. Agricultura Competitiva en la </t>
        </r>
        <r>
          <rPr>
            <b/>
            <sz val="9"/>
            <color indexed="64"/>
            <rFont val="Arial"/>
            <family val="2"/>
          </rPr>
          <t>“Jornada Tecnicas de la 6ta. Edicion de la Feria Agroalimentaira”</t>
        </r>
        <r>
          <rPr>
            <sz val="9"/>
            <color indexed="64"/>
            <rFont val="Arial"/>
            <family val="2"/>
          </rPr>
          <t>, a realizarse dese el 18 al 20 de mayo del 2017, en el Salon la Fiesta del Hotel Renaissance Jaragua, según documentacion anexa.</t>
        </r>
      </is>
    </oc>
    <nc r="C196"/>
  </rcc>
  <rrc rId="42731" sId="11" ref="A196:XFD196" action="deleteRow">
    <undo index="0" exp="ref" v="1" dr="F196" r="F197" sId="11"/>
    <rfmt sheetId="11" xfDxf="1" sqref="A196:XFD196" start="0" length="0"/>
    <rcc rId="0" sId="11" dxf="1" numFmtId="19">
      <nc r="A196">
        <v>42871</v>
      </nc>
      <ndxf>
        <font>
          <sz val="9"/>
          <color indexed="64"/>
          <name val="Arial"/>
          <scheme val="none"/>
        </font>
        <numFmt numFmtId="19" formatCode="dd/mm/yyyy"/>
        <fill>
          <patternFill patternType="solid">
            <bgColor theme="0"/>
          </patternFill>
        </fill>
        <border outline="0">
          <left style="thin">
            <color indexed="64"/>
          </left>
          <right style="thin">
            <color indexed="64"/>
          </right>
          <top style="thin">
            <color indexed="64"/>
          </top>
          <bottom style="thin">
            <color indexed="64"/>
          </bottom>
        </border>
      </ndxf>
    </rcc>
    <rcc rId="0" sId="11" dxf="1">
      <nc r="B196">
        <v>14693</v>
      </nc>
      <n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fmt sheetId="11" sqref="C196" start="0" length="0">
      <dxf>
        <font>
          <sz val="9"/>
          <color indexed="64"/>
          <name val="Arial"/>
          <scheme val="none"/>
        </font>
        <alignment horizontal="justify" vertical="top" readingOrder="0"/>
        <border outline="0">
          <left style="thin">
            <color indexed="64"/>
          </left>
          <right style="thin">
            <color indexed="64"/>
          </right>
          <top style="thin">
            <color indexed="64"/>
          </top>
          <bottom style="thin">
            <color indexed="64"/>
          </bottom>
        </border>
      </dxf>
    </rfmt>
    <rfmt sheetId="11" sqref="D196" start="0" length="0">
      <dxf>
        <font>
          <b/>
          <sz val="9"/>
          <color indexed="64"/>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0" sId="11" s="1" dxf="1" numFmtId="34">
      <nc r="E196">
        <v>5000</v>
      </nc>
      <ndxf>
        <font>
          <sz val="9"/>
          <color indexed="64"/>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0" sId="11" s="1" dxf="1">
      <nc r="F196">
        <f>F195+D196-E196</f>
      </nc>
      <ndxf>
        <font>
          <b/>
          <sz val="9"/>
          <color indexed="64"/>
          <name val="Arial"/>
          <scheme val="none"/>
        </font>
        <numFmt numFmtId="167" formatCode="_-* #,##0.00\ _p_t_a_-;\-* #,##0.00\ _p_t_a_-;_-* &quot;-&quot;??\ _p_t_a_-;_-@_-"/>
        <alignment horizontal="center" readingOrder="0"/>
        <border outline="0">
          <left style="thin">
            <color indexed="64"/>
          </left>
          <right style="thin">
            <color indexed="64"/>
          </right>
          <bottom style="thin">
            <color indexed="64"/>
          </bottom>
        </border>
      </ndxf>
    </rcc>
    <rfmt sheetId="11" sqref="G196" start="0" length="0">
      <dxf>
        <font>
          <sz val="9"/>
          <color indexed="64"/>
          <name val="Verdana"/>
          <scheme val="none"/>
        </font>
        <fill>
          <patternFill patternType="solid">
            <bgColor theme="0"/>
          </patternFill>
        </fill>
      </dxf>
    </rfmt>
    <rfmt sheetId="11" sqref="H196" start="0" length="0">
      <dxf>
        <fill>
          <patternFill patternType="solid">
            <bgColor theme="0"/>
          </patternFill>
        </fill>
      </dxf>
    </rfmt>
  </rrc>
  <rcc rId="42732" sId="11" numFmtId="34">
    <nc r="E197">
      <v>5000</v>
    </nc>
  </rcc>
  <rcc rId="42733" sId="11">
    <oc r="F196">
      <f>#REF!+D196-E196</f>
    </oc>
    <nc r="F196">
      <f>F195+D196-E196</f>
    </nc>
  </rcc>
  <rcc rId="42734" sId="11" odxf="1" dxf="1">
    <nc r="F197">
      <f>F196+D197-E197</f>
    </nc>
    <ndxf>
      <fill>
        <patternFill patternType="none">
          <bgColor indexed="65"/>
        </patternFill>
      </fill>
    </ndxf>
  </rcc>
  <rcc rId="42735" sId="11">
    <oc r="B196">
      <v>14694</v>
    </oc>
    <nc r="B196">
      <v>14693</v>
    </nc>
  </rcc>
  <rcv guid="{A4F024A0-B144-4722-804A-716CE18877E5}" action="delete"/>
  <rcv guid="{A4F024A0-B144-4722-804A-716CE18877E5}" action="add"/>
</revisions>
</file>

<file path=xl/revisions/revisionLog151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51111.xml><?xml version="1.0" encoding="utf-8"?>
<revisions xmlns="http://schemas.openxmlformats.org/spreadsheetml/2006/main" xmlns:r="http://schemas.openxmlformats.org/officeDocument/2006/relationships">
  <rfmt sheetId="11" sqref="C26" start="0" length="0">
    <dxf>
      <font>
        <sz val="12"/>
        <color indexed="64"/>
        <name val="Verdana"/>
        <scheme val="none"/>
      </font>
      <fill>
        <patternFill patternType="none">
          <bgColor indexed="65"/>
        </patternFill>
      </fill>
      <alignment vertical="bottom" wrapText="0" readingOrder="0"/>
      <border outline="0">
        <left/>
        <right/>
        <top/>
        <bottom/>
      </border>
    </dxf>
  </rfmt>
  <rfmt sheetId="11" sqref="C26" start="0" length="0">
    <dxf>
      <font>
        <b/>
        <i/>
        <sz val="14"/>
        <color indexed="64"/>
        <name val="Times New Roman"/>
        <scheme val="none"/>
      </font>
    </dxf>
  </rfmt>
  <rcc rId="41656" sId="11" xfDxf="1" dxf="1">
    <nc r="C26" t="inlineStr">
      <is>
        <r>
          <t>HENRY ALBERTO GUERRERO PICHARDO, PORTADOR CEDULA No.001-0146028-5</t>
        </r>
        <r>
          <rPr>
            <i/>
            <sz val="14"/>
            <color indexed="64"/>
            <rFont val="Times New Roman"/>
            <family val="1"/>
          </rPr>
          <t xml:space="preserve">, </t>
        </r>
        <r>
          <rPr>
            <b/>
            <i/>
            <sz val="14"/>
            <color indexed="64"/>
            <rFont val="Times New Roman"/>
            <family val="1"/>
          </rPr>
          <t>Enc</t>
        </r>
        <r>
          <rPr>
            <i/>
            <sz val="14"/>
            <color indexed="64"/>
            <rFont val="Times New Roman"/>
            <family val="1"/>
          </rPr>
          <t xml:space="preserve">. </t>
        </r>
        <r>
          <rPr>
            <b/>
            <i/>
            <sz val="14"/>
            <color indexed="64"/>
            <rFont val="Times New Roman"/>
            <family val="1"/>
          </rPr>
          <t xml:space="preserve">Departamento Agricultura Competitiva,  </t>
        </r>
        <r>
          <rPr>
            <i/>
            <sz val="14"/>
            <color indexed="64"/>
            <rFont val="Times New Roman"/>
            <family val="1"/>
          </rPr>
          <t>para cubrir apoyo logístico para alimentación en la realización curso – taller</t>
        </r>
        <r>
          <rPr>
            <b/>
            <i/>
            <sz val="14"/>
            <color indexed="64"/>
            <rFont val="Times New Roman"/>
            <family val="1"/>
          </rPr>
          <t xml:space="preserve"> “Manejo  Técnico y Comercialización de la Pitahaya”,</t>
        </r>
        <r>
          <rPr>
            <i/>
            <sz val="14"/>
            <color indexed="64"/>
            <rFont val="Times New Roman"/>
            <family val="1"/>
          </rPr>
          <t xml:space="preserve"> a realizarse los días 17 y 18 de enero/17, en Hatillo, Azua</t>
        </r>
      </is>
    </nc>
    <ndxf>
      <font>
        <b/>
        <i/>
        <sz val="14"/>
        <name val="Times New Roman"/>
        <scheme val="none"/>
      </font>
    </ndxf>
  </rcc>
  <rfmt sheetId="11" sqref="C26" start="0" length="2147483647">
    <dxf>
      <font>
        <sz val="9"/>
      </font>
    </dxf>
  </rfmt>
  <rfmt sheetId="11" sqref="C26" start="0" length="2147483647">
    <dxf>
      <font>
        <name val="Arial"/>
        <scheme val="none"/>
      </font>
    </dxf>
  </rfmt>
  <rfmt sheetId="11" sqref="C26">
    <dxf>
      <alignment wrapText="1" readingOrder="0"/>
    </dxf>
  </rfmt>
  <rfmt sheetId="11" sqref="C26" start="0" length="2147483647">
    <dxf>
      <font>
        <i val="0"/>
      </font>
    </dxf>
  </rfmt>
  <rfmt sheetId="11" sqref="C26" start="0" length="0">
    <dxf>
      <border>
        <left style="thin">
          <color indexed="64"/>
        </left>
        <right style="thin">
          <color indexed="64"/>
        </right>
        <top style="thin">
          <color indexed="64"/>
        </top>
        <bottom style="thin">
          <color indexed="64"/>
        </bottom>
      </border>
    </dxf>
  </rfmt>
  <rfmt sheetId="11" sqref="C26">
    <dxf>
      <border>
        <left style="thin">
          <color indexed="64"/>
        </left>
        <right style="thin">
          <color indexed="64"/>
        </right>
        <top style="thin">
          <color indexed="64"/>
        </top>
        <bottom style="thin">
          <color indexed="64"/>
        </bottom>
        <vertical style="thin">
          <color indexed="64"/>
        </vertical>
        <horizontal style="thin">
          <color indexed="64"/>
        </horizontal>
      </border>
    </dxf>
  </rfmt>
  <rcc rId="41657" sId="11" numFmtId="34">
    <nc r="E26">
      <v>51200</v>
    </nc>
  </rcc>
  <rcc rId="41658" sId="11" odxf="1" dxf="1">
    <nc r="F26">
      <f>F25+D26-E26</f>
    </nc>
    <odxf>
      <font>
        <b/>
        <sz val="9"/>
        <name val="Arial"/>
        <scheme val="none"/>
      </font>
      <border outline="0">
        <top/>
      </border>
    </odxf>
    <ndxf>
      <font>
        <b val="0"/>
        <sz val="9"/>
        <name val="Arial"/>
        <scheme val="none"/>
      </font>
      <border outline="0">
        <top style="thin">
          <color indexed="64"/>
        </top>
      </border>
    </ndxf>
  </rcc>
  <rcc rId="41659" sId="11">
    <nc r="B26" t="inlineStr">
      <is>
        <t>14597</t>
      </is>
    </nc>
  </rcc>
  <rcc rId="41660" sId="11" numFmtId="19">
    <nc r="A26">
      <v>42747</v>
    </nc>
  </rcc>
  <rcv guid="{A4F024A0-B144-4722-804A-716CE18877E5}" action="delete"/>
  <rcv guid="{A4F024A0-B144-4722-804A-716CE18877E5}" action="add"/>
</revisions>
</file>

<file path=xl/revisions/revisionLog152.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521.xml><?xml version="1.0" encoding="utf-8"?>
<revisions xmlns="http://schemas.openxmlformats.org/spreadsheetml/2006/main" xmlns:r="http://schemas.openxmlformats.org/officeDocument/2006/relationships">
  <rfmt sheetId="11" sqref="C107" start="0" length="2147483647">
    <dxf>
      <font>
        <b/>
      </font>
    </dxf>
  </rfmt>
  <rcv guid="{A4F024A0-B144-4722-804A-716CE18877E5}" action="delete"/>
  <rcv guid="{A4F024A0-B144-4722-804A-716CE18877E5}" action="add"/>
</revisions>
</file>

<file path=xl/revisions/revisionLog152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521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522.xml><?xml version="1.0" encoding="utf-8"?>
<revisions xmlns="http://schemas.openxmlformats.org/spreadsheetml/2006/main" xmlns:r="http://schemas.openxmlformats.org/officeDocument/2006/relationships">
  <rrc rId="42220" sId="11" ref="A109:XFD109" action="insertRow"/>
  <rfmt sheetId="11" sqref="C109" start="0" length="0">
    <dxf>
      <font>
        <b val="0"/>
        <sz val="12"/>
        <color indexed="64"/>
        <name val="Verdana"/>
        <scheme val="none"/>
      </font>
      <fill>
        <patternFill patternType="none">
          <bgColor indexed="65"/>
        </patternFill>
      </fill>
      <alignment vertical="bottom" wrapText="0" readingOrder="0"/>
      <border outline="0">
        <left/>
        <right/>
        <top/>
        <bottom/>
      </border>
    </dxf>
  </rfmt>
  <rfmt sheetId="11" sqref="C109" start="0" length="0">
    <dxf>
      <font>
        <b/>
        <i/>
        <sz val="14"/>
        <color indexed="64"/>
        <name val="Times New Roman"/>
        <scheme val="none"/>
      </font>
    </dxf>
  </rfmt>
  <rfmt sheetId="11" xfDxf="1" sqref="C109" start="0" length="0">
    <dxf>
      <font>
        <b/>
        <i/>
        <sz val="14"/>
        <name val="Times New Roman"/>
        <scheme val="none"/>
      </font>
      <alignment horizontal="justify" readingOrder="0"/>
    </dxf>
  </rfmt>
  <rfmt sheetId="11" sqref="C109" start="0" length="2147483647">
    <dxf>
      <font>
        <sz val="10"/>
      </font>
    </dxf>
  </rfmt>
  <rfmt sheetId="11" sqref="C109" start="0" length="2147483647">
    <dxf>
      <font>
        <name val="Arial"/>
        <scheme val="none"/>
      </font>
    </dxf>
  </rfmt>
  <rfmt sheetId="11" sqref="C109" start="0" length="2147483647">
    <dxf>
      <font>
        <i val="0"/>
      </font>
    </dxf>
  </rfmt>
  <rfmt sheetId="11" sqref="C107:C110" start="0" length="0">
    <dxf>
      <border>
        <left style="thin">
          <color indexed="64"/>
        </left>
      </border>
    </dxf>
  </rfmt>
  <rfmt sheetId="11" sqref="C107:C110">
    <dxf>
      <border>
        <left style="thin">
          <color indexed="64"/>
        </left>
        <right style="thin">
          <color indexed="64"/>
        </right>
        <top style="thin">
          <color indexed="64"/>
        </top>
        <bottom style="thin">
          <color indexed="64"/>
        </bottom>
        <vertical style="thin">
          <color indexed="64"/>
        </vertical>
        <horizontal style="thin">
          <color indexed="64"/>
        </horizontal>
      </border>
    </dxf>
  </rfmt>
  <rrc rId="42221" sId="11" ref="A109:XFD109" action="insertRow"/>
  <rcc rId="42222" sId="11">
    <nc r="B109">
      <v>14653</v>
    </nc>
  </rcc>
  <rcc rId="42223" sId="11">
    <nc r="B110">
      <v>14654</v>
    </nc>
  </rcc>
  <rcc rId="42224" sId="11" numFmtId="19">
    <nc r="A109">
      <v>42818</v>
    </nc>
  </rcc>
  <rcc rId="42225" sId="11" numFmtId="19">
    <nc r="A110">
      <v>42818</v>
    </nc>
  </rcc>
  <rcc rId="42226" sId="11" numFmtId="34">
    <nc r="E109">
      <v>90630</v>
    </nc>
  </rcc>
  <rcc rId="42227" sId="11">
    <nc r="F109">
      <f>F108+D109-E109</f>
    </nc>
  </rcc>
  <rfmt sheetId="11" sqref="F112" start="0" length="0">
    <dxf>
      <fill>
        <patternFill patternType="none">
          <bgColor indexed="65"/>
        </patternFill>
      </fill>
      <alignment wrapText="0" readingOrder="0"/>
      <border outline="0">
        <top style="thin">
          <color indexed="64"/>
        </top>
      </border>
    </dxf>
  </rfmt>
  <rfmt sheetId="11" sqref="C109" start="0" length="0">
    <dxf>
      <font>
        <b val="0"/>
        <sz val="12"/>
        <color indexed="64"/>
        <name val="Verdana"/>
        <scheme val="none"/>
      </font>
      <fill>
        <patternFill patternType="none">
          <bgColor indexed="65"/>
        </patternFill>
      </fill>
      <alignment vertical="bottom" wrapText="0" readingOrder="0"/>
      <border outline="0">
        <left/>
        <right/>
        <top/>
        <bottom/>
      </border>
    </dxf>
  </rfmt>
  <rfmt sheetId="11" sqref="C109" start="0" length="0">
    <dxf>
      <font>
        <b/>
        <i/>
        <sz val="14"/>
        <color indexed="64"/>
        <name val="Times New Roman"/>
        <scheme val="none"/>
      </font>
    </dxf>
  </rfmt>
  <rfmt sheetId="11" xfDxf="1" sqref="C109" start="0" length="0">
    <dxf>
      <font>
        <b/>
        <i/>
        <sz val="14"/>
        <name val="Times New Roman"/>
        <scheme val="none"/>
      </font>
      <alignment horizontal="justify" readingOrder="0"/>
    </dxf>
  </rfmt>
  <rfmt sheetId="11" sqref="C109" start="0" length="2147483647">
    <dxf>
      <font>
        <sz val="10"/>
      </font>
    </dxf>
  </rfmt>
  <rfmt sheetId="11" sqref="C109" start="0" length="2147483647">
    <dxf>
      <font>
        <i val="0"/>
      </font>
    </dxf>
  </rfmt>
  <rfmt sheetId="11" sqref="C109" start="0" length="2147483647">
    <dxf>
      <font>
        <name val="Arial"/>
        <scheme val="none"/>
      </font>
    </dxf>
  </rfmt>
  <rcc rId="42228" sId="11" numFmtId="34">
    <nc r="E110">
      <v>19982.8</v>
    </nc>
  </rcc>
  <rfmt sheetId="11" sqref="C109" start="0" length="0">
    <dxf>
      <border>
        <left style="thin">
          <color indexed="64"/>
        </left>
        <right style="thin">
          <color indexed="64"/>
        </right>
        <top style="thin">
          <color indexed="64"/>
        </top>
        <bottom style="thin">
          <color indexed="64"/>
        </bottom>
      </border>
    </dxf>
  </rfmt>
  <rfmt sheetId="11" sqref="C109">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11" sqref="B110" start="0" length="0">
    <dxf>
      <border>
        <bottom style="thin">
          <color indexed="64"/>
        </bottom>
      </border>
    </dxf>
  </rfmt>
  <rfmt sheetId="11" sqref="B107:B110">
    <dxf>
      <border>
        <left style="thin">
          <color indexed="64"/>
        </left>
        <right style="thin">
          <color indexed="64"/>
        </right>
        <vertical style="thin">
          <color indexed="64"/>
        </vertical>
      </border>
    </dxf>
  </rfmt>
  <rrc rId="42229" sId="11" ref="A109:XFD109" action="deleteRow">
    <undo index="0" exp="ref" v="1" dr="F109" r="F110" sId="11"/>
    <rfmt sheetId="11" xfDxf="1" sqref="A109:XFD109" start="0" length="0"/>
    <rcc rId="0" sId="11" dxf="1" numFmtId="19">
      <nc r="A109">
        <v>42818</v>
      </nc>
      <ndxf>
        <font>
          <sz val="9"/>
          <color indexed="64"/>
          <name val="Arial"/>
          <scheme val="none"/>
        </font>
        <numFmt numFmtId="19" formatCode="dd/mm/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cc rId="0" sId="11" dxf="1">
      <nc r="B109">
        <v>14653</v>
      </nc>
      <ndxf>
        <font>
          <sz val="9"/>
          <color indexed="64"/>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ndxf>
    </rcc>
    <rfmt sheetId="11" sqref="C109" start="0" length="0">
      <dxf>
        <font>
          <b/>
          <sz val="10"/>
          <color indexed="64"/>
          <name val="Arial"/>
          <scheme val="none"/>
        </font>
        <alignment horizontal="justify" vertical="top" readingOrder="0"/>
        <border outline="0">
          <left style="thin">
            <color indexed="64"/>
          </left>
          <right style="thin">
            <color indexed="64"/>
          </right>
          <top style="thin">
            <color indexed="64"/>
          </top>
          <bottom style="thin">
            <color indexed="64"/>
          </bottom>
        </border>
      </dxf>
    </rfmt>
    <rfmt sheetId="11" sqref="D109" start="0" length="0">
      <dxf>
        <font>
          <sz val="9"/>
          <color indexed="64"/>
          <name val="Arial"/>
          <scheme val="none"/>
        </font>
        <numFmt numFmtId="167" formatCode="_-* #,##0.00\ _p_t_a_-;\-* #,##0.00\ _p_t_a_-;_-* &quot;-&quot;??\ _p_t_a_-;_-@_-"/>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cc rId="0" sId="11" s="1" dxf="1" numFmtId="34">
      <nc r="E109">
        <v>90630</v>
      </nc>
      <ndxf>
        <font>
          <sz val="9"/>
          <color auto="1"/>
          <name val="Arial"/>
          <scheme val="none"/>
        </font>
        <numFmt numFmtId="167" formatCode="_-* #,##0.00\ _p_t_a_-;\-* #,##0.00\ _p_t_a_-;_-* &quot;-&quot;??\ _p_t_a_-;_-@_-"/>
        <fill>
          <patternFill patternType="solid">
            <bgColor theme="0"/>
          </patternFill>
        </fill>
        <alignment horizontal="center" wrapText="1" readingOrder="0"/>
        <border outline="0">
          <left style="thin">
            <color indexed="64"/>
          </left>
          <right style="thin">
            <color indexed="64"/>
          </right>
          <top style="thin">
            <color indexed="64"/>
          </top>
          <bottom style="thin">
            <color indexed="64"/>
          </bottom>
        </border>
      </ndxf>
    </rcc>
    <rcc rId="0" sId="11" s="1" dxf="1">
      <nc r="F109">
        <f>F108+D109-E109</f>
      </nc>
      <ndxf>
        <font>
          <b/>
          <sz val="9"/>
          <color indexed="64"/>
          <name val="Arial"/>
          <scheme val="none"/>
        </font>
        <numFmt numFmtId="167" formatCode="_-* #,##0.00\ _p_t_a_-;\-* #,##0.00\ _p_t_a_-;_-* &quot;-&quot;??\ _p_t_a_-;_-@_-"/>
        <alignment horizontal="center" readingOrder="0"/>
        <border outline="0">
          <left style="thin">
            <color indexed="64"/>
          </left>
          <right style="thin">
            <color indexed="64"/>
          </right>
          <top style="thin">
            <color indexed="64"/>
          </top>
          <bottom style="thin">
            <color indexed="64"/>
          </bottom>
        </border>
      </ndxf>
    </rcc>
    <rfmt sheetId="11" sqref="G109" start="0" length="0">
      <dxf>
        <font>
          <sz val="9"/>
          <color indexed="64"/>
          <name val="Verdana"/>
          <scheme val="none"/>
        </font>
        <fill>
          <patternFill patternType="solid">
            <bgColor theme="0"/>
          </patternFill>
        </fill>
      </dxf>
    </rfmt>
    <rfmt sheetId="11" sqref="H109" start="0" length="0">
      <dxf>
        <fill>
          <patternFill patternType="solid">
            <bgColor theme="0"/>
          </patternFill>
        </fill>
      </dxf>
    </rfmt>
  </rrc>
  <rcc rId="42230" sId="11">
    <nc r="F109">
      <f>F108+D109-E109</f>
    </nc>
  </rcc>
  <rcc rId="42231" sId="11">
    <oc r="F110">
      <f>F108+D111-E111</f>
    </oc>
    <nc r="F110">
      <f>F109+D110-E110</f>
    </nc>
  </rcc>
  <rcc rId="42232" sId="11">
    <nc r="F111">
      <f>F110+D111-E111</f>
    </nc>
  </rcc>
  <rcc rId="42233" sId="11" odxf="1" dxf="1">
    <nc r="F112">
      <f>F111+D112-E112</f>
    </nc>
    <odxf>
      <fill>
        <patternFill patternType="solid">
          <bgColor theme="0"/>
        </patternFill>
      </fill>
      <alignment wrapText="1" readingOrder="0"/>
      <border outline="0">
        <top/>
      </border>
    </odxf>
    <ndxf>
      <fill>
        <patternFill patternType="none">
          <bgColor indexed="65"/>
        </patternFill>
      </fill>
      <alignment wrapText="0" readingOrder="0"/>
      <border outline="0">
        <top style="thin">
          <color indexed="64"/>
        </top>
      </border>
    </ndxf>
  </rcc>
  <rrc rId="42234" sId="11" ref="A109:XFD109" action="insertRow"/>
  <rfmt sheetId="11" sqref="C109" start="0" length="0">
    <dxf>
      <font>
        <b val="0"/>
        <sz val="12"/>
        <color indexed="64"/>
        <name val="Verdana"/>
        <scheme val="none"/>
      </font>
      <fill>
        <patternFill patternType="none">
          <bgColor indexed="65"/>
        </patternFill>
      </fill>
      <alignment vertical="bottom" wrapText="0" readingOrder="0"/>
      <border outline="0">
        <left/>
        <right/>
        <top/>
        <bottom/>
      </border>
    </dxf>
  </rfmt>
  <rfmt sheetId="11" sqref="C110" start="0" length="0">
    <dxf>
      <font>
        <b val="0"/>
        <sz val="12"/>
        <color indexed="64"/>
        <name val="Verdana"/>
        <scheme val="none"/>
      </font>
      <alignment horizontal="general" vertical="bottom" readingOrder="0"/>
      <border outline="0">
        <left/>
        <right/>
        <top/>
        <bottom/>
      </border>
    </dxf>
  </rfmt>
  <rfmt sheetId="11" sqref="C109" start="0" length="0">
    <dxf>
      <font>
        <b/>
        <i/>
        <sz val="14"/>
        <color indexed="64"/>
        <name val="Times New Roman"/>
        <scheme val="none"/>
      </font>
    </dxf>
  </rfmt>
  <rcc rId="42235" sId="11" xfDxf="1" dxf="1">
    <nc r="C109" t="inlineStr">
      <is>
        <r>
          <t>ZOILA MERCEDES FERNANDEZ VASQUEZ.</t>
        </r>
        <r>
          <rPr>
            <i/>
            <sz val="14"/>
            <color indexed="64"/>
            <rFont val="Times New Roman"/>
            <family val="1"/>
          </rPr>
          <t xml:space="preserve"> Por servicios de preparación de dos (2) almuerzos y tres (3) refrigerios para sesenta y cinco (65) personas, para el Taller “Análisis del Reglamento y del Manual Técnico de Procedimientos para la Evaluación, Registro y Control Post-Registro de los Bio-insumos Comerciales de Uso Agrícola en la República Dominacana”, a realizarse en el Instituto de Innovación en Biotecnología e Industria (IIBI), en fecha 23 y 24 de marzo 2017, s/c #125 d/f 14/03/17, factura #153 d/f 23/03/17 y documentación  anexa. Factura original contra entrega de cheque.</t>
        </r>
      </is>
    </nc>
    <ndxf>
      <font>
        <b/>
        <i/>
        <sz val="14"/>
        <name val="Times New Roman"/>
        <scheme val="none"/>
      </font>
      <alignment horizontal="justify" readingOrder="0"/>
    </ndxf>
  </rcc>
  <rfmt sheetId="11" xfDxf="1" sqref="C110" start="0" length="0">
    <dxf>
      <font>
        <i/>
        <sz val="14"/>
        <name val="Times New Roman"/>
        <scheme val="none"/>
      </font>
      <alignment horizontal="justify" readingOrder="0"/>
    </dxf>
  </rfmt>
  <rfmt sheetId="11" sqref="C110" start="0" length="0">
    <dxf>
      <font>
        <i val="0"/>
        <sz val="12"/>
        <color indexed="64"/>
        <name val="Verdana"/>
        <scheme val="none"/>
      </font>
      <alignment horizontal="general" vertical="bottom" readingOrder="0"/>
    </dxf>
  </rfmt>
  <rfmt sheetId="11" sqref="C110" start="0" length="0">
    <dxf>
      <font>
        <b/>
        <i/>
        <sz val="14"/>
        <color indexed="64"/>
        <name val="Times New Roman"/>
        <scheme val="none"/>
      </font>
    </dxf>
  </rfmt>
  <rcc rId="42236" sId="11" xfDxf="1" dxf="1">
    <nc r="C110" t="inlineStr">
      <is>
        <r>
          <t xml:space="preserve">SOLUCIONES AUTOMOTRICES, S. A., </t>
        </r>
        <r>
          <rPr>
            <i/>
            <sz val="14"/>
            <color indexed="64"/>
            <rFont val="Times New Roman"/>
            <family val="1"/>
          </rPr>
          <t>Por la compra de una Goma Windforce Catchpower y Aro de 18 Pulgadas, para el Vehiculo Tipo Camioneta Nissan Frontier año 2017 de uso de la Direccion Ejecutiva de Nuestra Institucion, según cotizacion No. 033022d/f 21/03/17 y documentación anexas.</t>
        </r>
        <r>
          <rPr>
            <b/>
            <i/>
            <sz val="14"/>
            <color indexed="64"/>
            <rFont val="Times New Roman"/>
            <family val="1"/>
          </rPr>
          <t xml:space="preserve"> </t>
        </r>
        <r>
          <rPr>
            <i/>
            <sz val="14"/>
            <color indexed="64"/>
            <rFont val="Times New Roman"/>
            <family val="1"/>
          </rPr>
          <t>Factura original contra entrega de cheque.</t>
        </r>
      </is>
    </nc>
    <ndxf>
      <font>
        <b/>
        <i/>
        <sz val="14"/>
        <name val="Times New Roman"/>
        <scheme val="none"/>
      </font>
      <alignment horizontal="justify" readingOrder="0"/>
    </ndxf>
  </rcc>
  <rfmt sheetId="11" sqref="C109:C110">
    <dxf>
      <fill>
        <patternFill patternType="solid">
          <bgColor rgb="FFFFFF00"/>
        </patternFill>
      </fill>
    </dxf>
  </rfmt>
  <rfmt sheetId="11" sqref="C109:C110" start="0" length="2147483647">
    <dxf>
      <font>
        <sz val="10"/>
      </font>
    </dxf>
  </rfmt>
  <rfmt sheetId="11" sqref="C109:C110" start="0" length="2147483647">
    <dxf>
      <font>
        <name val="Arial"/>
        <scheme val="none"/>
      </font>
    </dxf>
  </rfmt>
  <rfmt sheetId="11" sqref="C109:C110" start="0" length="2147483647">
    <dxf>
      <font>
        <i val="0"/>
      </font>
    </dxf>
  </rfmt>
  <rfmt sheetId="11" sqref="C109:C110">
    <dxf>
      <border>
        <left style="thin">
          <color indexed="64"/>
        </left>
        <right style="thin">
          <color indexed="64"/>
        </right>
        <top style="thin">
          <color indexed="64"/>
        </top>
        <bottom style="thin">
          <color indexed="64"/>
        </bottom>
        <vertical style="thin">
          <color indexed="64"/>
        </vertical>
        <horizontal style="thin">
          <color indexed="64"/>
        </horizontal>
      </border>
    </dxf>
  </rfmt>
  <rcc rId="42237" sId="11">
    <nc r="B109">
      <v>14653</v>
    </nc>
  </rcc>
  <rcc rId="42238" sId="11" numFmtId="19">
    <nc r="A109">
      <v>42818</v>
    </nc>
  </rcc>
  <rcv guid="{5EBE4193-7345-4348-8FA0-5B4E92B2210A}" action="delete"/>
  <rcv guid="{5EBE4193-7345-4348-8FA0-5B4E92B2210A}" action="add"/>
</revisions>
</file>

<file path=xl/revisions/revisionLog1523.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5231.xml><?xml version="1.0" encoding="utf-8"?>
<revisions xmlns="http://schemas.openxmlformats.org/spreadsheetml/2006/main" xmlns:r="http://schemas.openxmlformats.org/officeDocument/2006/relationships">
  <rfmt sheetId="11" sqref="C200" start="0" length="0">
    <dxf>
      <font>
        <sz val="12"/>
        <color indexed="64"/>
        <name val="Verdana"/>
        <scheme val="none"/>
      </font>
      <fill>
        <patternFill patternType="none">
          <bgColor indexed="65"/>
        </patternFill>
      </fill>
      <alignment vertical="bottom" wrapText="0" readingOrder="0"/>
      <border outline="0">
        <left/>
        <right/>
        <top/>
        <bottom/>
      </border>
    </dxf>
  </rfmt>
  <rfmt sheetId="11" sqref="C200" start="0" length="0">
    <dxf>
      <font>
        <b/>
        <i/>
        <sz val="14"/>
        <color indexed="64"/>
        <name val="Times New Roman"/>
        <scheme val="none"/>
      </font>
    </dxf>
  </rfmt>
  <rcc rId="42755" sId="11" xfDxf="1" dxf="1">
    <nc r="C200" t="inlineStr">
      <is>
        <r>
          <t xml:space="preserve">NICLA MARIEL VALERA CASTILLO, Cédula de Identidad 001-1161624-9, </t>
        </r>
        <r>
          <rPr>
            <i/>
            <sz val="14"/>
            <color indexed="64"/>
            <rFont val="Times New Roman"/>
            <family val="1"/>
          </rPr>
          <t>Auxiliar Administrativo II,</t>
        </r>
        <r>
          <rPr>
            <b/>
            <i/>
            <sz val="14"/>
            <color indexed="64"/>
            <rFont val="Times New Roman"/>
            <family val="1"/>
          </rPr>
          <t xml:space="preserve"> </t>
        </r>
        <r>
          <rPr>
            <i/>
            <sz val="14"/>
            <color indexed="64"/>
            <rFont val="Times New Roman"/>
            <family val="1"/>
          </rPr>
          <t>reposición de fondo de caja chica, del comprobante #6935 al #6984, en fecha del 11 de abril hasta el 18 de mayo del 2017</t>
        </r>
      </is>
    </nc>
    <ndxf>
      <font>
        <b/>
        <i/>
        <sz val="14"/>
        <name val="Times New Roman"/>
        <scheme val="none"/>
      </font>
    </ndxf>
  </rcc>
  <rfmt sheetId="11" sqref="C200" start="0" length="2147483647">
    <dxf>
      <font>
        <sz val="9"/>
      </font>
    </dxf>
  </rfmt>
  <rfmt sheetId="11" sqref="C200" start="0" length="2147483647">
    <dxf>
      <font>
        <name val="Arial"/>
        <scheme val="none"/>
      </font>
    </dxf>
  </rfmt>
  <rfmt sheetId="11" sqref="C200">
    <dxf>
      <alignment wrapText="1" readingOrder="0"/>
    </dxf>
  </rfmt>
  <rfmt sheetId="11" sqref="C200" start="0" length="2147483647">
    <dxf>
      <font>
        <i val="0"/>
      </font>
    </dxf>
  </rfmt>
  <rcc rId="42756" sId="11" numFmtId="34">
    <nc r="E200">
      <v>16101.9</v>
    </nc>
  </rcc>
  <rcc rId="42757" sId="11" odxf="1" dxf="1">
    <nc r="F200">
      <f>F199+D200-E200</f>
    </nc>
    <odxf>
      <fill>
        <patternFill patternType="solid">
          <bgColor theme="0"/>
        </patternFill>
      </fill>
    </odxf>
    <ndxf>
      <fill>
        <patternFill patternType="none">
          <bgColor indexed="65"/>
        </patternFill>
      </fill>
    </ndxf>
  </rcc>
  <rcc rId="42758" sId="11">
    <nc r="B200">
      <v>14696</v>
    </nc>
  </rcc>
  <rcc rId="42759" sId="11" odxf="1" dxf="1">
    <nc r="C201" t="inlineStr">
      <is>
        <r>
          <t>RD$5,000.00 a nombre de</t>
        </r>
        <r>
          <rPr>
            <b/>
            <sz val="9"/>
            <color indexed="64"/>
            <rFont val="Arial"/>
            <family val="2"/>
          </rPr>
          <t xml:space="preserve"> JUNTA AGROEMPRESARIAL DOMINICANA</t>
        </r>
        <r>
          <rPr>
            <sz val="9"/>
            <color indexed="64"/>
            <rFont val="Arial"/>
            <family val="2"/>
          </rPr>
          <t xml:space="preserve"> por concepto de la participacion de </t>
        </r>
        <r>
          <rPr>
            <b/>
            <sz val="9"/>
            <color indexed="64"/>
            <rFont val="Arial"/>
            <family val="2"/>
          </rPr>
          <t>Carlos Sanquintin,</t>
        </r>
        <r>
          <rPr>
            <sz val="9"/>
            <color indexed="64"/>
            <rFont val="Arial"/>
            <family val="2"/>
          </rPr>
          <t xml:space="preserve"> Asesor Direccion Ejecutiva, </t>
        </r>
        <r>
          <rPr>
            <b/>
            <sz val="9"/>
            <color indexed="64"/>
            <rFont val="Arial"/>
            <family val="2"/>
          </rPr>
          <t>Jose Antonio Nova</t>
        </r>
        <r>
          <rPr>
            <sz val="9"/>
            <color indexed="64"/>
            <rFont val="Arial"/>
            <family val="2"/>
          </rPr>
          <t xml:space="preserve">, Enc. Dpto. Recursos Naturales y Medio Ambiente, </t>
        </r>
        <r>
          <rPr>
            <b/>
            <sz val="9"/>
            <color indexed="64"/>
            <rFont val="Arial"/>
            <family val="2"/>
          </rPr>
          <t>Victor Enrique Payano Rivera</t>
        </r>
        <r>
          <rPr>
            <sz val="9"/>
            <color indexed="64"/>
            <rFont val="Arial"/>
            <family val="2"/>
          </rPr>
          <t xml:space="preserve">, Enc. Dpto. Capacitacion y Difusion de Tecnologia y </t>
        </r>
        <r>
          <rPr>
            <b/>
            <sz val="9"/>
            <color indexed="64"/>
            <rFont val="Arial"/>
            <family val="2"/>
          </rPr>
          <t>Henry Alberto Guerrero Pichardo</t>
        </r>
        <r>
          <rPr>
            <sz val="9"/>
            <color indexed="64"/>
            <rFont val="Arial"/>
            <family val="2"/>
          </rPr>
          <t xml:space="preserve">, Enc. Dpto. Agricultura Competitiva en la </t>
        </r>
        <r>
          <rPr>
            <b/>
            <sz val="9"/>
            <color indexed="64"/>
            <rFont val="Arial"/>
            <family val="2"/>
          </rPr>
          <t>“Jornada Tecnicas de la 6ta. Edicion de la Feria Agroalimentaira”</t>
        </r>
        <r>
          <rPr>
            <sz val="9"/>
            <color indexed="64"/>
            <rFont val="Arial"/>
            <family val="2"/>
          </rPr>
          <t>, a realizarse dese el 18 al 20 de mayo del 2017, en el Salon la Fiesta del Hotel Renaissance Jaragua, según documentacion anexa.</t>
        </r>
      </is>
    </nc>
    <odxf>
      <fill>
        <patternFill patternType="solid">
          <bgColor theme="0"/>
        </patternFill>
      </fill>
    </odxf>
    <ndxf>
      <fill>
        <patternFill patternType="none">
          <bgColor indexed="65"/>
        </patternFill>
      </fill>
    </ndxf>
  </rcc>
  <rcc rId="42760" sId="11">
    <oc r="C199" t="inlineStr">
      <is>
        <r>
          <t>RD$5,000.00 a nombre de</t>
        </r>
        <r>
          <rPr>
            <b/>
            <sz val="9"/>
            <color indexed="64"/>
            <rFont val="Arial"/>
            <family val="2"/>
          </rPr>
          <t xml:space="preserve"> JUNTA AGROEMPRESARIAL DOMINICANA</t>
        </r>
        <r>
          <rPr>
            <sz val="9"/>
            <color indexed="64"/>
            <rFont val="Arial"/>
            <family val="2"/>
          </rPr>
          <t xml:space="preserve"> por concepto de la participacion de </t>
        </r>
        <r>
          <rPr>
            <b/>
            <sz val="9"/>
            <color indexed="64"/>
            <rFont val="Arial"/>
            <family val="2"/>
          </rPr>
          <t>Carlos Sanquintin,</t>
        </r>
        <r>
          <rPr>
            <sz val="9"/>
            <color indexed="64"/>
            <rFont val="Arial"/>
            <family val="2"/>
          </rPr>
          <t xml:space="preserve"> Asesor Direccion Ejecutiva, </t>
        </r>
        <r>
          <rPr>
            <b/>
            <sz val="9"/>
            <color indexed="64"/>
            <rFont val="Arial"/>
            <family val="2"/>
          </rPr>
          <t>Jose Antonio Nova</t>
        </r>
        <r>
          <rPr>
            <sz val="9"/>
            <color indexed="64"/>
            <rFont val="Arial"/>
            <family val="2"/>
          </rPr>
          <t xml:space="preserve">, Enc. Dpto. Recursos Naturales y Medio Ambiente, </t>
        </r>
        <r>
          <rPr>
            <b/>
            <sz val="9"/>
            <color indexed="64"/>
            <rFont val="Arial"/>
            <family val="2"/>
          </rPr>
          <t>Victor Enrique Payano Rivera</t>
        </r>
        <r>
          <rPr>
            <sz val="9"/>
            <color indexed="64"/>
            <rFont val="Arial"/>
            <family val="2"/>
          </rPr>
          <t xml:space="preserve">, Enc. Dpto. Capacitacion y Difusion de Tecnologia y </t>
        </r>
        <r>
          <rPr>
            <b/>
            <sz val="9"/>
            <color indexed="64"/>
            <rFont val="Arial"/>
            <family val="2"/>
          </rPr>
          <t>Henry Alberto Guerrero Pichardo</t>
        </r>
        <r>
          <rPr>
            <sz val="9"/>
            <color indexed="64"/>
            <rFont val="Arial"/>
            <family val="2"/>
          </rPr>
          <t xml:space="preserve">, Enc. Dpto. Agricultura Competitiva en la </t>
        </r>
        <r>
          <rPr>
            <b/>
            <sz val="9"/>
            <color indexed="64"/>
            <rFont val="Arial"/>
            <family val="2"/>
          </rPr>
          <t>“Jornada Tecnicas de la 6ta. Edicion de la Feria Agroalimentaira”</t>
        </r>
        <r>
          <rPr>
            <sz val="9"/>
            <color indexed="64"/>
            <rFont val="Arial"/>
            <family val="2"/>
          </rPr>
          <t>, a realizarse dese el 18 al 20 de mayo del 2017, en el Salon la Fiesta del Hotel Renaissance Jaragua, según documentacion anexa.</t>
        </r>
      </is>
    </oc>
    <nc r="C199"/>
  </rcc>
  <rcc rId="42761" sId="11" numFmtId="34">
    <oc r="E199">
      <v>5000</v>
    </oc>
    <nc r="E199"/>
  </rcc>
  <rcc rId="42762" sId="11" numFmtId="34">
    <nc r="E201">
      <v>5000</v>
    </nc>
  </rcc>
  <rcc rId="42763" sId="11" odxf="1" dxf="1">
    <nc r="F201">
      <f>F200+D201-E201</f>
    </nc>
    <odxf>
      <fill>
        <patternFill patternType="solid">
          <bgColor theme="0"/>
        </patternFill>
      </fill>
    </odxf>
    <ndxf>
      <fill>
        <patternFill patternType="none">
          <bgColor indexed="65"/>
        </patternFill>
      </fill>
    </ndxf>
  </rcc>
  <rcv guid="{A4F024A0-B144-4722-804A-716CE18877E5}" action="delete"/>
  <rcv guid="{A4F024A0-B144-4722-804A-716CE18877E5}" action="add"/>
</revisions>
</file>

<file path=xl/revisions/revisionLog1523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5231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53.xml><?xml version="1.0" encoding="utf-8"?>
<revisions xmlns="http://schemas.openxmlformats.org/spreadsheetml/2006/main" xmlns:r="http://schemas.openxmlformats.org/officeDocument/2006/relationships">
  <rcc rId="42919" sId="11" numFmtId="34">
    <oc r="F220">
      <v>1774577.5</v>
    </oc>
    <nc r="F220">
      <f>F214</f>
    </nc>
  </rcc>
  <rcc rId="42920" sId="11">
    <oc r="F222">
      <f>F221+D222-E222</f>
    </oc>
    <nc r="F222">
      <f>F221+D222-E222</f>
    </nc>
  </rcc>
  <rcc rId="42921" sId="11">
    <oc r="F223">
      <f>F222+D223-E223</f>
    </oc>
    <nc r="F223">
      <f>F222+D223-E223</f>
    </nc>
  </rcc>
  <rcc rId="42922" sId="11">
    <oc r="F224">
      <f>F223+D224-E224</f>
    </oc>
    <nc r="F224">
      <f>F223+D224-E224</f>
    </nc>
  </rcc>
  <rcc rId="42923" sId="11">
    <oc r="F225">
      <f>F224+D225-E225</f>
    </oc>
    <nc r="F225">
      <f>F224+D225-E225</f>
    </nc>
  </rcc>
  <rcc rId="42924" sId="11">
    <oc r="F226">
      <f>F225+D226-E226</f>
    </oc>
    <nc r="F226">
      <f>F225+D226-E226</f>
    </nc>
  </rcc>
  <rcc rId="42925" sId="11">
    <oc r="F227">
      <f>F226+D227-E227</f>
    </oc>
    <nc r="F227">
      <f>F226+D227-E227</f>
    </nc>
  </rcc>
  <rcc rId="42926" sId="11">
    <oc r="F228">
      <f>F227+D228-E228</f>
    </oc>
    <nc r="F228"/>
  </rcc>
  <rcv guid="{A4F024A0-B144-4722-804A-716CE18877E5}" action="delete"/>
  <rcv guid="{A4F024A0-B144-4722-804A-716CE18877E5}" action="add"/>
</revisions>
</file>

<file path=xl/revisions/revisionLog153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54.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54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54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541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55.xml><?xml version="1.0" encoding="utf-8"?>
<revisions xmlns="http://schemas.openxmlformats.org/spreadsheetml/2006/main" xmlns:r="http://schemas.openxmlformats.org/officeDocument/2006/relationships">
  <rcv guid="{42CC8B4D-7DBB-4762-B1E5-9831FAA8E6A5}" action="delete"/>
  <rcv guid="{42CC8B4D-7DBB-4762-B1E5-9831FAA8E6A5}" action="add"/>
</revisions>
</file>

<file path=xl/revisions/revisionLog1551.xml><?xml version="1.0" encoding="utf-8"?>
<revisions xmlns="http://schemas.openxmlformats.org/spreadsheetml/2006/main" xmlns:r="http://schemas.openxmlformats.org/officeDocument/2006/relationships">
  <rcc rId="42906" sId="11">
    <nc r="E215">
      <f>SUM(E171:E210)</f>
    </nc>
  </rcc>
  <rcc rId="42907" sId="11">
    <oc r="E212">
      <f>E177+E178+E179+E180+E188+E193+E195+E197+E205+E207</f>
    </oc>
    <nc r="E212">
      <f>E177+E178+E179+E180+E188+E193+E195+E197+E204+E205+E207</f>
    </nc>
  </rcc>
  <rfmt sheetId="11" sqref="E204" start="0" length="2147483647">
    <dxf>
      <font>
        <b/>
      </font>
    </dxf>
  </rfmt>
  <rcv guid="{A4F024A0-B144-4722-804A-716CE18877E5}" action="delete"/>
  <rcv guid="{A4F024A0-B144-4722-804A-716CE18877E5}" action="add"/>
</revisions>
</file>

<file path=xl/revisions/revisionLog156.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57.xml><?xml version="1.0" encoding="utf-8"?>
<revisions xmlns="http://schemas.openxmlformats.org/spreadsheetml/2006/main" xmlns:r="http://schemas.openxmlformats.org/officeDocument/2006/relationships">
  <rrc rId="42947" sId="11" ref="A217:XFD217" action="deleteRow">
    <rfmt sheetId="11" xfDxf="1" sqref="A217:XFD217" start="0" length="0"/>
    <rcc rId="0" sId="11" dxf="1">
      <nc r="A217" t="inlineStr">
        <is>
          <t>JUNIO 2017</t>
        </is>
      </nc>
      <ndxf>
        <font>
          <b/>
          <sz val="9"/>
          <color auto="1"/>
          <name val="Arial"/>
          <scheme val="none"/>
        </font>
        <border outline="0">
          <left style="thin">
            <color indexed="64"/>
          </left>
          <right style="thin">
            <color indexed="64"/>
          </right>
          <top style="thin">
            <color indexed="64"/>
          </top>
          <bottom style="thin">
            <color indexed="64"/>
          </bottom>
        </border>
      </ndxf>
    </rcc>
    <rcc rId="0" sId="11" dxf="1">
      <nc r="B217" t="inlineStr">
        <is>
          <t>Cta. 240-006802-4</t>
        </is>
      </nc>
      <ndxf>
        <font>
          <b/>
          <sz val="9"/>
          <color auto="1"/>
          <name val="Arial"/>
          <scheme val="none"/>
        </font>
        <border outline="0">
          <left style="thin">
            <color indexed="64"/>
          </left>
          <right style="thin">
            <color indexed="64"/>
          </right>
          <top style="thin">
            <color indexed="64"/>
          </top>
          <bottom style="thin">
            <color indexed="64"/>
          </bottom>
        </border>
      </ndxf>
    </rcc>
    <rfmt sheetId="11" sqref="C217" start="0" length="0">
      <dxf>
        <font>
          <sz val="9"/>
          <color indexed="64"/>
          <name val="Arial"/>
          <scheme val="none"/>
        </font>
        <border outline="0">
          <left style="thin">
            <color indexed="64"/>
          </left>
          <right style="thin">
            <color indexed="64"/>
          </right>
          <top style="thin">
            <color indexed="64"/>
          </top>
          <bottom style="thin">
            <color indexed="64"/>
          </bottom>
        </border>
      </dxf>
    </rfmt>
    <rfmt sheetId="11" sqref="D217" start="0" length="0">
      <dxf>
        <font>
          <sz val="9"/>
          <color auto="1"/>
          <name val="Arial"/>
          <scheme val="none"/>
        </font>
        <numFmt numFmtId="4" formatCode="#,##0.00"/>
        <border outline="0">
          <left style="thin">
            <color indexed="64"/>
          </left>
          <right style="thin">
            <color indexed="64"/>
          </right>
          <top style="thin">
            <color indexed="64"/>
          </top>
          <bottom style="thin">
            <color indexed="64"/>
          </bottom>
        </border>
      </dxf>
    </rfmt>
    <rcc rId="0" sId="11" s="1" dxf="1">
      <nc r="E217">
        <f>SUM(E171:E210)</f>
      </nc>
      <ndxf>
        <font>
          <sz val="9"/>
          <color auto="1"/>
          <name val="Arial"/>
          <scheme val="none"/>
        </font>
        <numFmt numFmtId="167" formatCode="_-* #,##0.00\ _p_t_a_-;\-* #,##0.00\ _p_t_a_-;_-* &quot;-&quot;??\ _p_t_a_-;_-@_-"/>
        <alignment horizontal="center" readingOrder="0"/>
        <border outline="0">
          <left style="thin">
            <color indexed="64"/>
          </left>
          <right style="thin">
            <color indexed="64"/>
          </right>
          <top style="thin">
            <color indexed="64"/>
          </top>
          <bottom style="thin">
            <color indexed="64"/>
          </bottom>
        </border>
      </ndxf>
    </rcc>
    <rfmt sheetId="11" sqref="F217" start="0" length="0">
      <dxf>
        <font>
          <sz val="9"/>
          <color indexed="64"/>
          <name val="Arial"/>
          <scheme val="none"/>
        </font>
        <numFmt numFmtId="35" formatCode="_(* #,##0.00_);_(* \(#,##0.00\);_(* &quot;-&quot;??_);_(@_)"/>
        <border outline="0">
          <left style="thin">
            <color indexed="64"/>
          </left>
          <right style="thin">
            <color indexed="64"/>
          </right>
          <top style="thin">
            <color indexed="64"/>
          </top>
          <bottom style="thin">
            <color indexed="64"/>
          </bottom>
        </border>
      </dxf>
    </rfmt>
    <rfmt sheetId="11" sqref="G217" start="0" length="0">
      <dxf>
        <font>
          <sz val="9"/>
          <color indexed="64"/>
          <name val="Verdana"/>
          <scheme val="none"/>
        </font>
        <fill>
          <patternFill patternType="solid">
            <bgColor theme="0"/>
          </patternFill>
        </fill>
      </dxf>
    </rfmt>
    <rfmt sheetId="11" sqref="H217" start="0" length="0">
      <dxf>
        <fill>
          <patternFill patternType="solid">
            <bgColor theme="0"/>
          </patternFill>
        </fill>
      </dxf>
    </rfmt>
  </rrc>
  <rrc rId="42948" sId="11" ref="A217:XFD217" action="deleteRow">
    <rfmt sheetId="11" xfDxf="1" sqref="A217:XFD217" start="0" length="0"/>
    <rcc rId="0" sId="11" dxf="1">
      <nc r="A217" t="inlineStr">
        <is>
          <t>Fecha</t>
        </is>
      </nc>
      <ndxf>
        <font>
          <sz val="9"/>
          <color auto="1"/>
          <name val="Arial"/>
          <scheme val="none"/>
        </font>
        <numFmt numFmtId="19" formatCode="m/d/yyyy"/>
        <fill>
          <patternFill patternType="solid">
            <bgColor indexed="41"/>
          </patternFill>
        </fill>
        <alignment horizontal="center" vertical="top" wrapText="1" readingOrder="0"/>
        <border outline="0">
          <left style="thin">
            <color indexed="64"/>
          </left>
          <right style="thin">
            <color indexed="64"/>
          </right>
          <top style="thin">
            <color indexed="64"/>
          </top>
        </border>
      </ndxf>
    </rcc>
    <rcc rId="0" sId="11" dxf="1">
      <nc r="B217" t="inlineStr">
        <is>
          <t>Cheque</t>
        </is>
      </nc>
      <ndxf>
        <font>
          <b/>
          <sz val="9"/>
          <color auto="1"/>
          <name val="Arial"/>
          <scheme val="none"/>
        </font>
        <fill>
          <patternFill patternType="solid">
            <bgColor indexed="41"/>
          </patternFill>
        </fill>
        <alignment horizontal="center" vertical="top" readingOrder="0"/>
        <border outline="0">
          <left style="thin">
            <color indexed="64"/>
          </left>
          <right style="thin">
            <color indexed="64"/>
          </right>
          <top style="thin">
            <color indexed="64"/>
          </top>
          <bottom style="thin">
            <color indexed="64"/>
          </bottom>
        </border>
      </ndxf>
    </rcc>
    <rcc rId="0" sId="11" dxf="1">
      <nc r="C217" t="inlineStr">
        <is>
          <t>CONCEPTO</t>
        </is>
      </nc>
      <ndxf>
        <font>
          <b/>
          <sz val="9"/>
          <color auto="1"/>
          <name val="Arial"/>
          <scheme val="none"/>
        </font>
        <fill>
          <patternFill patternType="solid">
            <bgColor indexed="41"/>
          </patternFill>
        </fill>
        <alignment horizontal="center" vertical="top" readingOrder="0"/>
        <border outline="0">
          <left style="thin">
            <color indexed="64"/>
          </left>
          <right style="thin">
            <color indexed="64"/>
          </right>
          <top style="thin">
            <color indexed="64"/>
          </top>
        </border>
      </ndxf>
    </rcc>
    <rcc rId="0" sId="11" dxf="1">
      <nc r="D217" t="inlineStr">
        <is>
          <t>DEBITO</t>
        </is>
      </nc>
      <ndxf>
        <font>
          <b/>
          <sz val="9"/>
          <color auto="1"/>
          <name val="Arial"/>
          <scheme val="none"/>
        </font>
        <numFmt numFmtId="4" formatCode="#,##0.00"/>
        <fill>
          <patternFill patternType="solid">
            <bgColor indexed="41"/>
          </patternFill>
        </fill>
        <alignment horizontal="center" vertical="top" readingOrder="0"/>
        <border outline="0">
          <left style="thin">
            <color indexed="64"/>
          </left>
          <right style="thin">
            <color indexed="64"/>
          </right>
          <top style="thin">
            <color indexed="64"/>
          </top>
        </border>
      </ndxf>
    </rcc>
    <rcc rId="0" sId="11" s="1" dxf="1">
      <nc r="E217" t="inlineStr">
        <is>
          <t>CREDITO</t>
        </is>
      </nc>
      <ndxf>
        <font>
          <b/>
          <sz val="9"/>
          <color auto="1"/>
          <name val="Arial"/>
          <scheme val="none"/>
        </font>
        <numFmt numFmtId="167" formatCode="_-* #,##0.00\ _p_t_a_-;\-* #,##0.00\ _p_t_a_-;_-* &quot;-&quot;??\ _p_t_a_-;_-@_-"/>
        <fill>
          <patternFill patternType="solid">
            <bgColor indexed="41"/>
          </patternFill>
        </fill>
        <alignment horizontal="center" readingOrder="0"/>
        <border outline="0">
          <left style="thin">
            <color indexed="64"/>
          </left>
          <right style="thin">
            <color indexed="64"/>
          </right>
          <top style="thin">
            <color indexed="64"/>
          </top>
        </border>
      </ndxf>
    </rcc>
    <rcc rId="0" sId="11" s="1" dxf="1">
      <nc r="F217" t="inlineStr">
        <is>
          <t>SALDO</t>
        </is>
      </nc>
      <ndxf>
        <font>
          <b/>
          <sz val="9"/>
          <color auto="1"/>
          <name val="Arial"/>
          <scheme val="none"/>
        </font>
        <numFmt numFmtId="35" formatCode="_(* #,##0.00_);_(* \(#,##0.00\);_(* &quot;-&quot;??_);_(@_)"/>
        <fill>
          <patternFill patternType="solid">
            <bgColor indexed="41"/>
          </patternFill>
        </fill>
        <alignment horizontal="center" readingOrder="0"/>
        <border outline="0">
          <left style="thin">
            <color indexed="64"/>
          </left>
          <right style="thin">
            <color indexed="64"/>
          </right>
          <top style="thin">
            <color indexed="64"/>
          </top>
        </border>
      </ndxf>
    </rcc>
    <rfmt sheetId="11" sqref="G217" start="0" length="0">
      <dxf>
        <font>
          <sz val="9"/>
          <color indexed="64"/>
          <name val="Verdana"/>
          <scheme val="none"/>
        </font>
        <fill>
          <patternFill patternType="solid">
            <bgColor theme="0"/>
          </patternFill>
        </fill>
      </dxf>
    </rfmt>
    <rfmt sheetId="11" sqref="H217" start="0" length="0">
      <dxf>
        <fill>
          <patternFill patternType="solid">
            <bgColor theme="0"/>
          </patternFill>
        </fill>
      </dxf>
    </rfmt>
  </rrc>
  <rrc rId="42949" sId="11" ref="A217:XFD217" action="deleteRow">
    <rfmt sheetId="11" xfDxf="1" sqref="A217:XFD217" start="0" length="0"/>
    <rfmt sheetId="11" sqref="A217" start="0" length="0">
      <dxf>
        <font>
          <b/>
          <sz val="9"/>
          <color auto="1"/>
          <name val="Arial"/>
          <scheme val="none"/>
        </font>
        <numFmt numFmtId="19" formatCode="m/d/yyyy"/>
        <fill>
          <patternFill patternType="solid">
            <bgColor indexed="41"/>
          </patternFill>
        </fill>
        <alignment horizontal="center" vertical="center" readingOrder="0"/>
        <border outline="0">
          <left style="thin">
            <color indexed="64"/>
          </left>
          <right style="thin">
            <color indexed="64"/>
          </right>
          <bottom style="thin">
            <color indexed="64"/>
          </bottom>
        </border>
      </dxf>
    </rfmt>
    <rcc rId="0" sId="11" dxf="1">
      <nc r="B217" t="inlineStr">
        <is>
          <t>No.</t>
        </is>
      </nc>
      <ndxf>
        <font>
          <b/>
          <sz val="9"/>
          <color auto="1"/>
          <name val="Arial"/>
          <scheme val="none"/>
        </font>
        <fill>
          <patternFill patternType="solid">
            <bgColor indexed="41"/>
          </patternFill>
        </fill>
        <alignment horizontal="center" vertical="top" readingOrder="0"/>
        <border outline="0">
          <left style="thin">
            <color indexed="64"/>
          </left>
          <right style="thin">
            <color indexed="64"/>
          </right>
          <bottom style="thin">
            <color indexed="64"/>
          </bottom>
        </border>
      </ndxf>
    </rcc>
    <rfmt sheetId="11" sqref="C217" start="0" length="0">
      <dxf>
        <font>
          <b/>
          <sz val="9"/>
          <color auto="1"/>
          <name val="Arial"/>
          <scheme val="none"/>
        </font>
        <fill>
          <patternFill patternType="solid">
            <bgColor indexed="41"/>
          </patternFill>
        </fill>
        <alignment horizontal="center" vertical="top" readingOrder="0"/>
        <border outline="0">
          <left style="thin">
            <color indexed="64"/>
          </left>
          <right style="thin">
            <color indexed="64"/>
          </right>
          <bottom style="thin">
            <color indexed="64"/>
          </bottom>
        </border>
      </dxf>
    </rfmt>
    <rfmt sheetId="11" sqref="D217" start="0" length="0">
      <dxf>
        <font>
          <b/>
          <sz val="9"/>
          <color auto="1"/>
          <name val="Arial"/>
          <scheme val="none"/>
        </font>
        <numFmt numFmtId="4" formatCode="#,##0.00"/>
        <fill>
          <patternFill patternType="solid">
            <bgColor indexed="41"/>
          </patternFill>
        </fill>
        <alignment horizontal="center" vertical="top" readingOrder="0"/>
        <border outline="0">
          <left style="thin">
            <color indexed="64"/>
          </left>
          <right style="thin">
            <color indexed="64"/>
          </right>
          <bottom style="thin">
            <color indexed="64"/>
          </bottom>
        </border>
      </dxf>
    </rfmt>
    <rfmt sheetId="11" s="1" sqref="E217" start="0" length="0">
      <dxf>
        <font>
          <b/>
          <sz val="9"/>
          <color auto="1"/>
          <name val="Arial"/>
          <scheme val="none"/>
        </font>
        <numFmt numFmtId="167" formatCode="_-* #,##0.00\ _p_t_a_-;\-* #,##0.00\ _p_t_a_-;_-* &quot;-&quot;??\ _p_t_a_-;_-@_-"/>
        <fill>
          <patternFill patternType="solid">
            <bgColor indexed="41"/>
          </patternFill>
        </fill>
        <alignment horizontal="center" readingOrder="0"/>
        <border outline="0">
          <left style="thin">
            <color indexed="64"/>
          </left>
          <right style="thin">
            <color indexed="64"/>
          </right>
          <bottom style="thin">
            <color indexed="64"/>
          </bottom>
        </border>
      </dxf>
    </rfmt>
    <rfmt sheetId="11" sqref="F217" start="0" length="0">
      <dxf>
        <font>
          <sz val="9"/>
          <color auto="1"/>
          <name val="Arial"/>
          <scheme val="none"/>
        </font>
        <numFmt numFmtId="35" formatCode="_(* #,##0.00_);_(* \(#,##0.00\);_(* &quot;-&quot;??_);_(@_)"/>
        <fill>
          <patternFill patternType="solid">
            <bgColor indexed="41"/>
          </patternFill>
        </fill>
      </dxf>
    </rfmt>
    <rfmt sheetId="11" sqref="G217" start="0" length="0">
      <dxf>
        <font>
          <sz val="9"/>
          <color indexed="64"/>
          <name val="Verdana"/>
          <scheme val="none"/>
        </font>
        <fill>
          <patternFill patternType="solid">
            <bgColor theme="0"/>
          </patternFill>
        </fill>
      </dxf>
    </rfmt>
    <rfmt sheetId="11" sqref="H217" start="0" length="0">
      <dxf>
        <fill>
          <patternFill patternType="solid">
            <bgColor theme="0"/>
          </patternFill>
        </fill>
      </dxf>
    </rfmt>
  </rrc>
  <rrc rId="42950" sId="11" ref="A217:XFD217" action="deleteRow">
    <undo index="0" exp="ref" v="1" dr="F217" r="F218" sId="11"/>
    <rfmt sheetId="11" xfDxf="1" sqref="A217:XFD217" start="0" length="0"/>
    <rcc rId="0" sId="11" dxf="1" numFmtId="19">
      <nc r="A217">
        <v>42888</v>
      </nc>
      <ndxf>
        <font>
          <sz val="9"/>
          <color indexed="64"/>
          <name val="Arial"/>
          <scheme val="none"/>
        </font>
        <numFmt numFmtId="19" formatCode="m/d/yyyy"/>
        <border outline="0">
          <left style="thin">
            <color indexed="64"/>
          </left>
          <right style="thin">
            <color indexed="64"/>
          </right>
          <top style="thin">
            <color indexed="64"/>
          </top>
          <bottom style="thin">
            <color indexed="64"/>
          </bottom>
        </border>
      </ndxf>
    </rcc>
    <rfmt sheetId="11" sqref="B217" start="0" length="0">
      <dxf>
        <font>
          <sz val="9"/>
          <color auto="1"/>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dxf>
    </rfmt>
    <rcc rId="0" sId="11" dxf="1">
      <nc r="C217" t="inlineStr">
        <is>
          <t>Balance inicial al 01 de Junio  2017</t>
        </is>
      </nc>
      <ndxf>
        <font>
          <b/>
          <sz val="9"/>
          <color auto="1"/>
          <name val="Arial"/>
          <scheme val="none"/>
        </font>
        <alignment vertical="top" wrapText="1" readingOrder="0"/>
        <border outline="0">
          <left style="thin">
            <color indexed="64"/>
          </left>
          <right style="thin">
            <color indexed="64"/>
          </right>
          <top style="thin">
            <color indexed="64"/>
          </top>
          <bottom style="thin">
            <color indexed="64"/>
          </bottom>
        </border>
      </ndxf>
    </rcc>
    <rfmt sheetId="11" sqref="D217" start="0" length="0">
      <dxf>
        <font>
          <sz val="9"/>
          <color indexed="64"/>
          <name val="Arial"/>
          <scheme val="none"/>
        </font>
        <fill>
          <patternFill patternType="solid">
            <bgColor theme="0"/>
          </patternFill>
        </fill>
        <border outline="0">
          <left style="thin">
            <color indexed="64"/>
          </left>
          <right style="thin">
            <color indexed="64"/>
          </right>
          <top style="thin">
            <color indexed="64"/>
          </top>
        </border>
      </dxf>
    </rfmt>
    <rfmt sheetId="11" s="1" sqref="E217" start="0" length="0">
      <dxf>
        <font>
          <b/>
          <sz val="9"/>
          <color auto="1"/>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dxf>
    </rfmt>
    <rcc rId="0" sId="11" s="1" dxf="1">
      <nc r="F217">
        <f>F214</f>
      </nc>
      <ndxf>
        <font>
          <b/>
          <sz val="9"/>
          <color indexed="64"/>
          <name val="Arial"/>
          <scheme val="none"/>
        </font>
        <numFmt numFmtId="167" formatCode="_-* #,##0.00\ _p_t_a_-;\-* #,##0.00\ _p_t_a_-;_-* &quot;-&quot;??\ _p_t_a_-;_-@_-"/>
        <alignment horizontal="center" readingOrder="0"/>
        <border outline="0">
          <left style="thin">
            <color indexed="64"/>
          </left>
          <right style="thin">
            <color indexed="64"/>
          </right>
          <top style="thin">
            <color indexed="64"/>
          </top>
          <bottom style="thin">
            <color indexed="64"/>
          </bottom>
        </border>
      </ndxf>
    </rcc>
    <rfmt sheetId="11" sqref="G217" start="0" length="0">
      <dxf>
        <font>
          <sz val="9"/>
          <color indexed="64"/>
          <name val="Verdana"/>
          <scheme val="none"/>
        </font>
        <fill>
          <patternFill patternType="solid">
            <bgColor theme="0"/>
          </patternFill>
        </fill>
      </dxf>
    </rfmt>
    <rfmt sheetId="11" sqref="H217" start="0" length="0">
      <dxf>
        <fill>
          <patternFill patternType="solid">
            <bgColor theme="0"/>
          </patternFill>
        </fill>
      </dxf>
    </rfmt>
  </rrc>
  <rrc rId="42951" sId="11" ref="A217:XFD217" action="deleteRow">
    <undo index="0" exp="ref" v="1" dr="F217" r="F218" sId="11"/>
    <rfmt sheetId="11" xfDxf="1" sqref="A217:XFD217" start="0" length="0"/>
    <rcc rId="0" sId="11" dxf="1" numFmtId="19">
      <nc r="A217">
        <v>42891</v>
      </nc>
      <n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0" sId="11" dxf="1">
      <nc r="B217">
        <v>14703</v>
      </nc>
      <n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0" sId="11" dxf="1">
      <nc r="C217" t="inlineStr">
        <is>
          <r>
            <t xml:space="preserve">ERIDANIA DEL VILLAR DE LOS SANTOS, </t>
          </r>
          <r>
            <rPr>
              <sz val="9"/>
              <color indexed="64"/>
              <rFont val="Arial"/>
              <family val="2"/>
            </rPr>
            <t xml:space="preserve">Pago por concepto de aporte para ayuda, correspondiente marzo/17, s/documentación anexa. </t>
          </r>
        </is>
      </nc>
      <ndxf>
        <font>
          <b/>
          <sz val="9"/>
          <color indexed="64"/>
          <name val="Arial"/>
          <scheme val="none"/>
        </font>
        <alignment vertical="top" wrapText="1" readingOrder="0"/>
        <border outline="0">
          <left style="thin">
            <color indexed="64"/>
          </left>
          <right style="thin">
            <color indexed="64"/>
          </right>
          <top style="thin">
            <color indexed="64"/>
          </top>
          <bottom style="thin">
            <color indexed="64"/>
          </bottom>
        </border>
      </ndxf>
    </rcc>
    <rfmt sheetId="11" sqref="D217" start="0" length="0">
      <dxf>
        <font>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cc rId="0" sId="11" s="1" dxf="1" numFmtId="34">
      <nc r="E217">
        <v>5000</v>
      </nc>
      <ndxf>
        <font>
          <sz val="9"/>
          <color indexed="64"/>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0" sId="11" s="1" dxf="1">
      <nc r="F217">
        <f>#REF!+D217-E217</f>
      </nc>
      <ndxf>
        <font>
          <b/>
          <sz val="9"/>
          <color indexed="64"/>
          <name val="Arial"/>
          <scheme val="none"/>
        </font>
        <numFmt numFmtId="167" formatCode="_-* #,##0.00\ _p_t_a_-;\-* #,##0.00\ _p_t_a_-;_-* &quot;-&quot;??\ _p_t_a_-;_-@_-"/>
        <alignment horizontal="center" readingOrder="0"/>
        <border outline="0">
          <left style="thin">
            <color indexed="64"/>
          </left>
          <right style="thin">
            <color indexed="64"/>
          </right>
          <top style="thin">
            <color indexed="64"/>
          </top>
          <bottom style="thin">
            <color indexed="64"/>
          </bottom>
        </border>
      </ndxf>
    </rcc>
    <rfmt sheetId="11" sqref="G217" start="0" length="0">
      <dxf>
        <font>
          <sz val="9"/>
          <color indexed="64"/>
          <name val="Verdana"/>
          <scheme val="none"/>
        </font>
        <fill>
          <patternFill patternType="solid">
            <bgColor theme="0"/>
          </patternFill>
        </fill>
      </dxf>
    </rfmt>
    <rfmt sheetId="11" sqref="H217" start="0" length="0">
      <dxf>
        <fill>
          <patternFill patternType="solid">
            <bgColor theme="0"/>
          </patternFill>
        </fill>
      </dxf>
    </rfmt>
  </rrc>
  <rrc rId="42952" sId="11" ref="A217:XFD217" action="deleteRow">
    <undo index="0" exp="ref" v="1" dr="F217" r="F218" sId="11"/>
    <rfmt sheetId="11" xfDxf="1" sqref="A217:XFD217" start="0" length="0"/>
    <rcc rId="0" sId="11" dxf="1" numFmtId="19">
      <nc r="A217">
        <v>42892</v>
      </nc>
      <n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0" sId="11" dxf="1">
      <nc r="B217">
        <v>14704</v>
      </nc>
      <n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0" sId="11" dxf="1">
      <nc r="C217" t="inlineStr">
        <is>
          <r>
            <t>SILVANA ALFONSINA MOLINA SEVERINO.</t>
          </r>
          <r>
            <rPr>
              <sz val="9"/>
              <color indexed="64"/>
              <rFont val="Arial"/>
              <family val="2"/>
            </rPr>
            <t xml:space="preserve"> Saldo 80% según contrato No.008-2017 por servicios de diseño y confección de planos constructivos de dos (2) oficinas pequeñas, en el area del jardín de la Dirección Ejecutiva de nuestra institución, s/factura #002 d/f  05/06/17 </t>
          </r>
        </is>
      </nc>
      <ndxf>
        <font>
          <b/>
          <sz val="9"/>
          <color indexed="64"/>
          <name val="Arial"/>
          <scheme val="none"/>
        </font>
        <fill>
          <patternFill patternType="solid">
            <bgColor rgb="FFFFFF00"/>
          </patternFill>
        </fill>
        <alignment vertical="top" wrapText="1" readingOrder="0"/>
        <border outline="0">
          <left style="thin">
            <color indexed="64"/>
          </left>
          <right style="thin">
            <color indexed="64"/>
          </right>
          <top style="thin">
            <color indexed="64"/>
          </top>
          <bottom style="thin">
            <color indexed="64"/>
          </bottom>
        </border>
      </ndxf>
    </rcc>
    <rfmt sheetId="11" s="1" sqref="D217" start="0" length="0">
      <dxf>
        <font>
          <b/>
          <sz val="9"/>
          <color indexed="64"/>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dxf>
    </rfmt>
    <rcc rId="0" sId="11" s="1" dxf="1" numFmtId="34">
      <nc r="E217">
        <v>64800</v>
      </nc>
      <ndxf>
        <font>
          <sz val="9"/>
          <color indexed="64"/>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0" sId="11" s="1" dxf="1">
      <nc r="F217">
        <f>#REF!+D217-E217</f>
      </nc>
      <ndxf>
        <font>
          <b/>
          <sz val="9"/>
          <color indexed="64"/>
          <name val="Arial"/>
          <scheme val="none"/>
        </font>
        <numFmt numFmtId="167" formatCode="_-* #,##0.00\ _p_t_a_-;\-* #,##0.00\ _p_t_a_-;_-* &quot;-&quot;??\ _p_t_a_-;_-@_-"/>
        <alignment horizontal="center" readingOrder="0"/>
        <border outline="0">
          <left style="thin">
            <color indexed="64"/>
          </left>
          <right style="thin">
            <color indexed="64"/>
          </right>
          <top style="thin">
            <color indexed="64"/>
          </top>
          <bottom style="thin">
            <color indexed="64"/>
          </bottom>
        </border>
      </ndxf>
    </rcc>
    <rfmt sheetId="11" sqref="G217" start="0" length="0">
      <dxf>
        <font>
          <sz val="9"/>
          <color indexed="64"/>
          <name val="Verdana"/>
          <scheme val="none"/>
        </font>
        <fill>
          <patternFill patternType="solid">
            <bgColor theme="0"/>
          </patternFill>
        </fill>
      </dxf>
    </rfmt>
    <rfmt sheetId="11" sqref="H217" start="0" length="0">
      <dxf>
        <fill>
          <patternFill patternType="solid">
            <bgColor theme="0"/>
          </patternFill>
        </fill>
      </dxf>
    </rfmt>
  </rrc>
  <rrc rId="42953" sId="11" ref="A217:XFD217" action="deleteRow">
    <undo index="0" exp="ref" v="1" dr="F217" r="F218" sId="11"/>
    <rfmt sheetId="11" xfDxf="1" sqref="A217:XFD217" start="0" length="0"/>
    <rcc rId="0" sId="11" dxf="1" numFmtId="19">
      <nc r="A217">
        <v>42892</v>
      </nc>
      <n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0" sId="11" dxf="1">
      <nc r="B217" t="inlineStr">
        <is>
          <t>TRANSF. 0029</t>
        </is>
      </nc>
      <n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0" sId="11" dxf="1">
      <nc r="C217" t="inlineStr">
        <is>
          <r>
            <rPr>
              <b/>
              <sz val="9"/>
              <color indexed="64"/>
              <rFont val="Arial"/>
              <family val="2"/>
            </rPr>
            <t xml:space="preserve">RD$59,350.00 (U$1,250.00 a una tasa de RD 47.48) a nombre de </t>
          </r>
          <r>
            <rPr>
              <b/>
              <sz val="9"/>
              <color rgb="FFFF0000"/>
              <rFont val="Arial"/>
              <family val="2"/>
            </rPr>
            <t>FELIPE ELMY ERNESTO PEGUERO PÉREZ</t>
          </r>
          <r>
            <rPr>
              <b/>
              <sz val="9"/>
              <color indexed="64"/>
              <rFont val="Arial"/>
              <family val="2"/>
            </rPr>
            <t>, como 35vo. desembolso para cubrir manutencion en la realización de estudios de Doctorado en Economía Agrícola, en la Universidad de Luisiana, Estados Unidos, según contrato 045-14 y cronograma anexo.</t>
          </r>
        </is>
      </nc>
      <ndxf>
        <font>
          <b/>
          <sz val="9"/>
          <color indexed="64"/>
          <name val="Arial"/>
          <scheme val="none"/>
        </font>
        <alignment horizontal="justify" vertical="top" readingOrder="0"/>
        <border outline="0">
          <left style="thin">
            <color indexed="64"/>
          </left>
          <right style="thin">
            <color indexed="64"/>
          </right>
          <top style="thin">
            <color indexed="64"/>
          </top>
          <bottom style="thin">
            <color indexed="64"/>
          </bottom>
        </border>
      </ndxf>
    </rcc>
    <rfmt sheetId="11" sqref="D217" start="0" length="0">
      <dxf>
        <font>
          <b/>
          <sz val="9"/>
          <color indexed="64"/>
          <name val="Arial"/>
          <scheme val="none"/>
        </font>
        <numFmt numFmtId="4" formatCode="#,##0.00"/>
        <alignment horizontal="center" vertical="top" readingOrder="0"/>
        <border outline="0">
          <left style="thin">
            <color indexed="64"/>
          </left>
          <right style="thin">
            <color indexed="64"/>
          </right>
          <top style="thin">
            <color indexed="64"/>
          </top>
          <bottom style="thin">
            <color indexed="64"/>
          </bottom>
        </border>
      </dxf>
    </rfmt>
    <rcc rId="0" sId="11" s="1" dxf="1" numFmtId="34">
      <nc r="E217">
        <v>59350</v>
      </nc>
      <ndxf>
        <font>
          <b/>
          <sz val="9"/>
          <color theme="1"/>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0" sId="11" s="1" dxf="1">
      <nc r="F217">
        <f>#REF!+D217-E217</f>
      </nc>
      <ndxf>
        <font>
          <b/>
          <sz val="9"/>
          <color indexed="64"/>
          <name val="Arial"/>
          <scheme val="none"/>
        </font>
        <numFmt numFmtId="167" formatCode="_-* #,##0.00\ _p_t_a_-;\-* #,##0.00\ _p_t_a_-;_-* &quot;-&quot;??\ _p_t_a_-;_-@_-"/>
        <alignment horizontal="center" readingOrder="0"/>
        <border outline="0">
          <left style="thin">
            <color indexed="64"/>
          </left>
          <right style="thin">
            <color indexed="64"/>
          </right>
          <top style="thin">
            <color indexed="64"/>
          </top>
          <bottom style="thin">
            <color indexed="64"/>
          </bottom>
        </border>
      </ndxf>
    </rcc>
    <rfmt sheetId="11" sqref="G217" start="0" length="0">
      <dxf>
        <font>
          <sz val="9"/>
          <color indexed="64"/>
          <name val="Verdana"/>
          <scheme val="none"/>
        </font>
        <fill>
          <patternFill patternType="solid">
            <bgColor theme="0"/>
          </patternFill>
        </fill>
      </dxf>
    </rfmt>
    <rfmt sheetId="11" sqref="H217" start="0" length="0">
      <dxf>
        <fill>
          <patternFill patternType="solid">
            <bgColor theme="0"/>
          </patternFill>
        </fill>
      </dxf>
    </rfmt>
  </rrc>
  <rrc rId="42954" sId="11" ref="A217:XFD217" action="deleteRow">
    <undo index="0" exp="ref" v="1" dr="F217" r="F218" sId="11"/>
    <rfmt sheetId="11" xfDxf="1" sqref="A217:XFD217" start="0" length="0"/>
    <rcc rId="0" sId="11" dxf="1" numFmtId="19">
      <nc r="A217">
        <v>42892</v>
      </nc>
      <n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0" sId="11" dxf="1">
      <nc r="B217" t="inlineStr">
        <is>
          <t>TRANSF. 0030</t>
        </is>
      </nc>
      <n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0" sId="11" dxf="1">
      <nc r="C217" t="inlineStr">
        <is>
          <r>
            <rPr>
              <b/>
              <sz val="9"/>
              <color indexed="64"/>
              <rFont val="Arial"/>
              <family val="2"/>
            </rPr>
            <t xml:space="preserve">RD$52,228.00 (US$1,100.00 a una tasa de RD$47.48) a nombre de </t>
          </r>
          <r>
            <rPr>
              <b/>
              <sz val="9"/>
              <color rgb="FFFF0000"/>
              <rFont val="Arial"/>
              <family val="2"/>
            </rPr>
            <t>JOSE MIGUEL GARCIA PEÑA,</t>
          </r>
          <r>
            <rPr>
              <b/>
              <sz val="9"/>
              <color indexed="64"/>
              <rFont val="Arial"/>
              <family val="2"/>
            </rPr>
            <t xml:space="preserve"> 36vo. desembolso para cubrir manutención, como aporte de CONIAF en estadía estudios de Doctorado en “Biología” en la Universidad de Puerto Rico, Río Piedra, según contrato 035-2014, cronograma y documentación anexo.</t>
          </r>
          <r>
            <rPr>
              <sz val="9"/>
              <color indexed="64"/>
              <rFont val="Arial"/>
              <family val="2"/>
            </rPr>
            <t xml:space="preserve"> </t>
          </r>
        </is>
      </nc>
      <ndxf>
        <font>
          <sz val="9"/>
          <color indexed="64"/>
          <name val="Arial"/>
          <scheme val="none"/>
        </font>
        <alignment horizontal="justify" vertical="top" readingOrder="0"/>
        <border outline="0">
          <left style="thin">
            <color indexed="64"/>
          </left>
          <right style="thin">
            <color indexed="64"/>
          </right>
          <top style="thin">
            <color indexed="64"/>
          </top>
          <bottom style="thin">
            <color indexed="64"/>
          </bottom>
        </border>
      </ndxf>
    </rcc>
    <rfmt sheetId="11" sqref="D217" start="0" length="0">
      <dxf>
        <font>
          <b/>
          <sz val="9"/>
          <color indexed="64"/>
          <name val="Arial"/>
          <scheme val="none"/>
        </font>
        <numFmt numFmtId="4" formatCode="#,##0.00"/>
        <alignment horizontal="center" vertical="top" readingOrder="0"/>
        <border outline="0">
          <left style="thin">
            <color indexed="64"/>
          </left>
          <right style="thin">
            <color indexed="64"/>
          </right>
          <top style="thin">
            <color indexed="64"/>
          </top>
          <bottom style="thin">
            <color indexed="64"/>
          </bottom>
        </border>
      </dxf>
    </rfmt>
    <rcc rId="0" sId="11" s="1" dxf="1" numFmtId="34">
      <nc r="E217">
        <v>52228</v>
      </nc>
      <ndxf>
        <font>
          <b/>
          <sz val="9"/>
          <color theme="1"/>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0" sId="11" s="1" dxf="1">
      <nc r="F217">
        <f>#REF!+D217-E217</f>
      </nc>
      <ndxf>
        <font>
          <b/>
          <sz val="9"/>
          <color indexed="64"/>
          <name val="Arial"/>
          <scheme val="none"/>
        </font>
        <numFmt numFmtId="167" formatCode="_-* #,##0.00\ _p_t_a_-;\-* #,##0.00\ _p_t_a_-;_-* &quot;-&quot;??\ _p_t_a_-;_-@_-"/>
        <alignment horizontal="center" readingOrder="0"/>
        <border outline="0">
          <left style="thin">
            <color indexed="64"/>
          </left>
          <right style="thin">
            <color indexed="64"/>
          </right>
          <top style="thin">
            <color indexed="64"/>
          </top>
          <bottom style="thin">
            <color indexed="64"/>
          </bottom>
        </border>
      </ndxf>
    </rcc>
    <rfmt sheetId="11" sqref="G217" start="0" length="0">
      <dxf>
        <font>
          <sz val="9"/>
          <color indexed="64"/>
          <name val="Verdana"/>
          <scheme val="none"/>
        </font>
        <fill>
          <patternFill patternType="solid">
            <bgColor theme="0"/>
          </patternFill>
        </fill>
      </dxf>
    </rfmt>
    <rfmt sheetId="11" sqref="H217" start="0" length="0">
      <dxf>
        <fill>
          <patternFill patternType="solid">
            <bgColor theme="0"/>
          </patternFill>
        </fill>
      </dxf>
    </rfmt>
  </rrc>
  <rrc rId="42955" sId="11" ref="A217:XFD217" action="deleteRow">
    <undo index="0" exp="ref" v="1" dr="F217" r="F218" sId="11"/>
    <rfmt sheetId="11" xfDxf="1" sqref="A217:XFD217" start="0" length="0"/>
    <rcc rId="0" sId="11" dxf="1" numFmtId="19">
      <nc r="A217">
        <v>42892</v>
      </nc>
      <n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0" sId="11" dxf="1">
      <nc r="B217" t="inlineStr">
        <is>
          <t>TRANSF. 0031</t>
        </is>
      </nc>
      <n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0" sId="11" dxf="1">
      <nc r="C217" t="inlineStr">
        <is>
          <r>
            <rPr>
              <b/>
              <sz val="9"/>
              <color indexed="64"/>
              <rFont val="Arial"/>
              <family val="2"/>
            </rPr>
            <t xml:space="preserve">RD$61,724.00 (U$1,300.00 a una tasa de RD$47.48) a  favor de </t>
          </r>
          <r>
            <rPr>
              <b/>
              <sz val="9"/>
              <color rgb="FFFF0000"/>
              <rFont val="Arial"/>
              <family val="2"/>
            </rPr>
            <t>PAULA VIRGINIA PEREZ PEREZ.</t>
          </r>
          <r>
            <rPr>
              <b/>
              <sz val="9"/>
              <color indexed="64"/>
              <rFont val="Arial"/>
              <family val="2"/>
            </rPr>
            <t xml:space="preserve"> 37vo. desembolso como aporte del CONIAF para cubrir manutencion en estudios en el Programa de Doctorado en Empaque, Universidad de Michigan State, EE.UU, s/contrato 029-2014, cronograma y documentación anexa. </t>
          </r>
        </is>
      </nc>
      <ndxf>
        <font>
          <b/>
          <sz val="9"/>
          <color indexed="64"/>
          <name val="Arial"/>
          <scheme val="none"/>
        </font>
        <alignment vertical="top" wrapText="1" readingOrder="0"/>
        <border outline="0">
          <left style="thin">
            <color indexed="64"/>
          </left>
          <right style="thin">
            <color indexed="64"/>
          </right>
          <top style="thin">
            <color indexed="64"/>
          </top>
          <bottom style="thin">
            <color indexed="64"/>
          </bottom>
        </border>
      </ndxf>
    </rcc>
    <rfmt sheetId="11" sqref="D217" start="0" length="0">
      <dxf>
        <font>
          <b/>
          <sz val="9"/>
          <color indexed="64"/>
          <name val="Arial"/>
          <scheme val="none"/>
        </font>
        <numFmt numFmtId="4" formatCode="#,##0.00"/>
        <alignment horizontal="center" vertical="top" readingOrder="0"/>
        <border outline="0">
          <left style="thin">
            <color indexed="64"/>
          </left>
          <right style="thin">
            <color indexed="64"/>
          </right>
          <top style="thin">
            <color indexed="64"/>
          </top>
          <bottom style="thin">
            <color indexed="64"/>
          </bottom>
        </border>
      </dxf>
    </rfmt>
    <rcc rId="0" sId="11" s="1" dxf="1" numFmtId="34">
      <nc r="E217">
        <v>61724</v>
      </nc>
      <ndxf>
        <font>
          <b/>
          <sz val="9"/>
          <color indexed="64"/>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0" sId="11" s="1" dxf="1">
      <nc r="F217">
        <f>#REF!+D217-E217</f>
      </nc>
      <ndxf>
        <font>
          <b/>
          <sz val="9"/>
          <color indexed="64"/>
          <name val="Arial"/>
          <scheme val="none"/>
        </font>
        <numFmt numFmtId="167" formatCode="_-* #,##0.00\ _p_t_a_-;\-* #,##0.00\ _p_t_a_-;_-* &quot;-&quot;??\ _p_t_a_-;_-@_-"/>
        <alignment horizontal="center" readingOrder="0"/>
        <border outline="0">
          <left style="thin">
            <color indexed="64"/>
          </left>
          <right style="thin">
            <color indexed="64"/>
          </right>
          <top style="thin">
            <color indexed="64"/>
          </top>
          <bottom style="thin">
            <color indexed="64"/>
          </bottom>
        </border>
      </ndxf>
    </rcc>
    <rfmt sheetId="11" sqref="G217" start="0" length="0">
      <dxf>
        <font>
          <sz val="9"/>
          <color indexed="64"/>
          <name val="Verdana"/>
          <scheme val="none"/>
        </font>
        <fill>
          <patternFill patternType="solid">
            <bgColor theme="0"/>
          </patternFill>
        </fill>
      </dxf>
    </rfmt>
    <rfmt sheetId="11" sqref="H217" start="0" length="0">
      <dxf>
        <fill>
          <patternFill patternType="solid">
            <bgColor theme="0"/>
          </patternFill>
        </fill>
      </dxf>
    </rfmt>
  </rrc>
  <rrc rId="42956" sId="11" ref="A217:XFD217" action="deleteRow">
    <undo index="0" exp="ref" v="1" dr="F217" r="F218" sId="11"/>
    <rfmt sheetId="11" xfDxf="1" sqref="A217:XFD217" start="0" length="0"/>
    <rcc rId="0" sId="11" dxf="1" numFmtId="19">
      <nc r="A217">
        <v>42892</v>
      </nc>
      <n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rder>
      </ndxf>
    </rcc>
    <rcc rId="0" sId="11" dxf="1">
      <nc r="B217" t="inlineStr">
        <is>
          <t>TRANSF. 0032</t>
        </is>
      </nc>
      <n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rder>
      </ndxf>
    </rcc>
    <rcc rId="0" sId="11" dxf="1">
      <nc r="C217" t="inlineStr">
        <is>
          <r>
            <rPr>
              <b/>
              <sz val="9"/>
              <color indexed="64"/>
              <rFont val="Arial"/>
              <family val="2"/>
            </rPr>
            <t>RD$18,992.00 (US$400.00 a una tasa de RD$47.48) a nombre de</t>
          </r>
          <r>
            <rPr>
              <b/>
              <sz val="9"/>
              <color rgb="FFFF0000"/>
              <rFont val="Arial"/>
              <family val="2"/>
            </rPr>
            <t xml:space="preserve"> JENNY ROSA ELVIRA RODRIGUEZ JIMENEZ. </t>
          </r>
          <r>
            <rPr>
              <b/>
              <sz val="9"/>
              <color indexed="64"/>
              <rFont val="Arial"/>
              <family val="2"/>
            </rPr>
            <t>37vo. desembolso para cubrir manutención como aporte de CONIAF por estadia en estudios de Doctorado en “Ciencias con Acentuación en Alimentos” en la Universidad Autónoma de Nuevo León, México, según contrato 031-2014, cronograma y documentación anexo.</t>
          </r>
        </is>
      </nc>
      <ndxf>
        <font>
          <b/>
          <sz val="9"/>
          <color indexed="64"/>
          <name val="Arial"/>
          <scheme val="none"/>
        </font>
        <alignment vertical="top" wrapText="1" readingOrder="0"/>
      </ndxf>
    </rcc>
    <rfmt sheetId="11" sqref="D217" start="0" length="0">
      <dxf>
        <font>
          <sz val="9"/>
          <color indexed="64"/>
          <name val="Arial"/>
          <scheme val="none"/>
        </font>
        <fill>
          <patternFill patternType="solid">
            <bgColor theme="0"/>
          </patternFill>
        </fill>
        <border outline="0">
          <left style="thin">
            <color indexed="64"/>
          </left>
          <right style="thin">
            <color indexed="64"/>
          </right>
          <top style="thin">
            <color indexed="64"/>
          </top>
        </border>
      </dxf>
    </rfmt>
    <rcc rId="0" sId="11" s="1" dxf="1" numFmtId="34">
      <nc r="E217">
        <v>18992</v>
      </nc>
      <ndxf>
        <font>
          <b/>
          <sz val="9"/>
          <color theme="1"/>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rder>
      </ndxf>
    </rcc>
    <rcc rId="0" sId="11" s="1" dxf="1">
      <nc r="F217">
        <f>#REF!+D217-E217</f>
      </nc>
      <ndxf>
        <font>
          <b/>
          <sz val="9"/>
          <color indexed="64"/>
          <name val="Arial"/>
          <scheme val="none"/>
        </font>
        <numFmt numFmtId="167" formatCode="_-* #,##0.00\ _p_t_a_-;\-* #,##0.00\ _p_t_a_-;_-* &quot;-&quot;??\ _p_t_a_-;_-@_-"/>
        <alignment horizontal="center" readingOrder="0"/>
        <border outline="0">
          <left style="thin">
            <color indexed="64"/>
          </left>
          <right style="thin">
            <color indexed="64"/>
          </right>
          <top style="thin">
            <color indexed="64"/>
          </top>
          <bottom style="thin">
            <color indexed="64"/>
          </bottom>
        </border>
      </ndxf>
    </rcc>
    <rfmt sheetId="11" sqref="G217" start="0" length="0">
      <dxf>
        <font>
          <sz val="9"/>
          <color indexed="64"/>
          <name val="Verdana"/>
          <scheme val="none"/>
        </font>
        <fill>
          <patternFill patternType="solid">
            <bgColor theme="0"/>
          </patternFill>
        </fill>
      </dxf>
    </rfmt>
    <rfmt sheetId="11" sqref="H217" start="0" length="0">
      <dxf>
        <fill>
          <patternFill patternType="solid">
            <bgColor theme="0"/>
          </patternFill>
        </fill>
      </dxf>
    </rfmt>
  </rrc>
  <rrc rId="42957" sId="11" ref="A217:XFD217" action="deleteRow">
    <undo index="0" exp="ref" v="1" dr="F217" r="F218" sId="11"/>
    <rfmt sheetId="11" xfDxf="1" sqref="A217:XFD217" start="0" length="0"/>
    <rcc rId="0" sId="11" dxf="1" numFmtId="19">
      <nc r="A217">
        <v>42893</v>
      </nc>
      <n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rder>
      </ndxf>
    </rcc>
    <rcc rId="0" sId="11" dxf="1">
      <nc r="B217">
        <v>14705</v>
      </nc>
      <n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0" sId="11" dxf="1">
      <nc r="C217" t="inlineStr">
        <is>
          <r>
            <t>COLECTOR DE IMPUESTOS INTERNOS</t>
          </r>
          <r>
            <rPr>
              <sz val="9"/>
              <color indexed="64"/>
              <rFont val="Arial"/>
              <family val="2"/>
            </rPr>
            <t>. Pago retenciones por servicios profesionales,otros servicios a proveedores del estado y otras retenciones, correspondiente al mes de mayo/17.</t>
          </r>
        </is>
      </nc>
      <ndxf>
        <font>
          <b/>
          <sz val="9"/>
          <color indexed="64"/>
          <name val="Arial"/>
          <scheme val="none"/>
        </font>
        <alignment horizontal="justify" vertical="top" readingOrder="0"/>
        <border outline="0">
          <left style="thin">
            <color indexed="64"/>
          </left>
          <right style="thin">
            <color indexed="64"/>
          </right>
          <top style="thin">
            <color indexed="64"/>
          </top>
          <bottom style="thin">
            <color indexed="64"/>
          </bottom>
        </border>
      </ndxf>
    </rcc>
    <rfmt sheetId="11" sqref="D217" start="0" length="0">
      <dxf>
        <font>
          <sz val="9"/>
          <color indexed="64"/>
          <name val="Arial"/>
          <scheme val="none"/>
        </font>
        <fill>
          <patternFill patternType="solid">
            <bgColor theme="0"/>
          </patternFill>
        </fill>
        <border outline="0">
          <left style="thin">
            <color indexed="64"/>
          </left>
          <right style="thin">
            <color indexed="64"/>
          </right>
          <top style="thin">
            <color indexed="64"/>
          </top>
        </border>
      </dxf>
    </rfmt>
    <rcc rId="0" sId="11" s="1" dxf="1" numFmtId="34">
      <nc r="E217">
        <v>7951.25</v>
      </nc>
      <ndxf>
        <font>
          <b/>
          <sz val="9"/>
          <color theme="1"/>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rder>
      </ndxf>
    </rcc>
    <rcc rId="0" sId="11" s="1" dxf="1">
      <nc r="F217">
        <f>#REF!+D217-E217</f>
      </nc>
      <ndxf>
        <font>
          <b/>
          <sz val="9"/>
          <color indexed="64"/>
          <name val="Arial"/>
          <scheme val="none"/>
        </font>
        <numFmt numFmtId="167" formatCode="_-* #,##0.00\ _p_t_a_-;\-* #,##0.00\ _p_t_a_-;_-* &quot;-&quot;??\ _p_t_a_-;_-@_-"/>
        <alignment horizontal="center" readingOrder="0"/>
        <border outline="0">
          <left style="thin">
            <color indexed="64"/>
          </left>
          <right style="thin">
            <color indexed="64"/>
          </right>
          <top style="thin">
            <color indexed="64"/>
          </top>
          <bottom style="thin">
            <color indexed="64"/>
          </bottom>
        </border>
      </ndxf>
    </rcc>
    <rfmt sheetId="11" sqref="G217" start="0" length="0">
      <dxf>
        <font>
          <sz val="9"/>
          <color indexed="64"/>
          <name val="Verdana"/>
          <scheme val="none"/>
        </font>
        <fill>
          <patternFill patternType="solid">
            <bgColor theme="0"/>
          </patternFill>
        </fill>
      </dxf>
    </rfmt>
    <rfmt sheetId="11" sqref="H217" start="0" length="0">
      <dxf>
        <fill>
          <patternFill patternType="solid">
            <bgColor theme="0"/>
          </patternFill>
        </fill>
      </dxf>
    </rfmt>
  </rrc>
  <rrc rId="42958" sId="11" ref="A217:XFD217" action="deleteRow">
    <undo index="0" exp="ref" v="1" dr="F217" r="F218" sId="11"/>
    <rfmt sheetId="11" xfDxf="1" sqref="A217:XFD217" start="0" length="0"/>
    <rcc rId="0" sId="11" dxf="1" numFmtId="19">
      <nc r="A217">
        <v>42893</v>
      </nc>
      <n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rder>
      </ndxf>
    </rcc>
    <rcc rId="0" sId="11" dxf="1">
      <nc r="B217">
        <v>14706</v>
      </nc>
      <n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0" sId="11" dxf="1">
      <nc r="C217" t="inlineStr">
        <is>
          <r>
            <t>COLECTOR DE IMPUESTOS INTERNOS</t>
          </r>
          <r>
            <rPr>
              <sz val="9"/>
              <color indexed="64"/>
              <rFont val="Arial"/>
              <family val="2"/>
            </rPr>
            <t>. Pago retencion de ITBIS, correspondiente al mes de mayo/17.</t>
          </r>
        </is>
      </nc>
      <ndxf>
        <font>
          <b/>
          <sz val="9"/>
          <color indexed="64"/>
          <name val="Arial"/>
          <scheme val="none"/>
        </font>
        <alignment horizontal="justify" vertical="top" readingOrder="0"/>
      </ndxf>
    </rcc>
    <rfmt sheetId="11" sqref="D217" start="0" length="0">
      <dxf>
        <font>
          <sz val="9"/>
          <color indexed="64"/>
          <name val="Arial"/>
          <scheme val="none"/>
        </font>
        <fill>
          <patternFill patternType="solid">
            <bgColor theme="0"/>
          </patternFill>
        </fill>
        <border outline="0">
          <left style="thin">
            <color indexed="64"/>
          </left>
          <right style="thin">
            <color indexed="64"/>
          </right>
          <top style="thin">
            <color indexed="64"/>
          </top>
        </border>
      </dxf>
    </rfmt>
    <rcc rId="0" sId="11" s="1" dxf="1" numFmtId="34">
      <nc r="E217">
        <v>9360</v>
      </nc>
      <ndxf>
        <font>
          <b/>
          <sz val="9"/>
          <color theme="1"/>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rder>
      </ndxf>
    </rcc>
    <rcc rId="0" sId="11" s="1" dxf="1">
      <nc r="F217">
        <f>#REF!+D217-E217</f>
      </nc>
      <ndxf>
        <font>
          <b/>
          <sz val="9"/>
          <color indexed="64"/>
          <name val="Arial"/>
          <scheme val="none"/>
        </font>
        <numFmt numFmtId="167" formatCode="_-* #,##0.00\ _p_t_a_-;\-* #,##0.00\ _p_t_a_-;_-* &quot;-&quot;??\ _p_t_a_-;_-@_-"/>
        <alignment horizontal="center" readingOrder="0"/>
        <border outline="0">
          <left style="thin">
            <color indexed="64"/>
          </left>
          <right style="thin">
            <color indexed="64"/>
          </right>
          <top style="thin">
            <color indexed="64"/>
          </top>
          <bottom style="thin">
            <color indexed="64"/>
          </bottom>
        </border>
      </ndxf>
    </rcc>
    <rfmt sheetId="11" sqref="G217" start="0" length="0">
      <dxf>
        <font>
          <sz val="9"/>
          <color indexed="64"/>
          <name val="Verdana"/>
          <scheme val="none"/>
        </font>
        <fill>
          <patternFill patternType="solid">
            <bgColor theme="0"/>
          </patternFill>
        </fill>
      </dxf>
    </rfmt>
    <rfmt sheetId="11" sqref="H217" start="0" length="0">
      <dxf>
        <fill>
          <patternFill patternType="solid">
            <bgColor theme="0"/>
          </patternFill>
        </fill>
      </dxf>
    </rfmt>
  </rrc>
  <rrc rId="42959" sId="11" ref="A217:XFD217" action="deleteRow">
    <rfmt sheetId="11" xfDxf="1" sqref="A217:XFD217" start="0" length="0"/>
    <rcc rId="0" sId="11" dxf="1" numFmtId="19">
      <nc r="A217">
        <v>42894</v>
      </nc>
      <n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ndxf>
    </rcc>
    <rcc rId="0" sId="11" dxf="1">
      <nc r="B217">
        <v>14707</v>
      </nc>
      <n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0" sId="11" dxf="1">
      <nc r="C217" t="inlineStr">
        <is>
          <r>
            <rPr>
              <b/>
              <sz val="9"/>
              <color indexed="64"/>
              <rFont val="Arial"/>
              <family val="2"/>
            </rPr>
            <t>JOSE DE LOS ANGELES CEPEDA UREÑA, Enc</t>
          </r>
          <r>
            <rPr>
              <sz val="9"/>
              <color indexed="64"/>
              <rFont val="Arial"/>
              <family val="2"/>
            </rPr>
            <t xml:space="preserve">. </t>
          </r>
          <r>
            <rPr>
              <b/>
              <sz val="9"/>
              <color indexed="64"/>
              <rFont val="Arial"/>
              <family val="2"/>
            </rPr>
            <t xml:space="preserve">Depto. Acceso a las Ciencias Modernas, </t>
          </r>
          <r>
            <rPr>
              <sz val="9"/>
              <color indexed="64"/>
              <rFont val="Arial"/>
              <family val="2"/>
            </rPr>
            <t>para cubrir apoyo logístico para gastos de almuerzo y refrigerio para treinta y cinco (35) personas, en la realización de “</t>
          </r>
          <r>
            <rPr>
              <b/>
              <sz val="9"/>
              <color indexed="64"/>
              <rFont val="Arial"/>
              <family val="2"/>
            </rPr>
            <t>Curso introductorio de producción de arroz bajo la modalidad SRI/SICA</t>
          </r>
          <r>
            <rPr>
              <sz val="9"/>
              <color indexed="64"/>
              <rFont val="Arial"/>
              <family val="2"/>
            </rPr>
            <t>”</t>
          </r>
          <r>
            <rPr>
              <b/>
              <sz val="9"/>
              <color indexed="64"/>
              <rFont val="Arial"/>
              <family val="2"/>
            </rPr>
            <t>,</t>
          </r>
          <r>
            <rPr>
              <sz val="9"/>
              <color indexed="64"/>
              <rFont val="Arial"/>
              <family val="2"/>
            </rPr>
            <t xml:space="preserve">  a realizarse del 16 al 18 de junio/17, en Pueblo Nuevo, Prov. San Juan, según solicitud, presupuesto y documentación. Cheque sujeto a liquidación con documentos en original. </t>
          </r>
        </is>
      </nc>
      <ndxf>
        <font>
          <sz val="9"/>
          <color indexed="64"/>
          <name val="Arial"/>
          <scheme val="none"/>
        </font>
        <alignment horizontal="justify" vertical="top" readingOrder="0"/>
        <border outline="0">
          <left style="thin">
            <color indexed="64"/>
          </left>
          <right style="thin">
            <color indexed="64"/>
          </right>
          <top style="thin">
            <color indexed="64"/>
          </top>
          <bottom style="thin">
            <color indexed="64"/>
          </bottom>
        </border>
      </ndxf>
    </rcc>
    <rfmt sheetId="11" sqref="D217" start="0" length="0">
      <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cc rId="0" sId="11" s="1" dxf="1" numFmtId="34">
      <nc r="E217">
        <v>32484</v>
      </nc>
      <ndxf>
        <font>
          <b/>
          <sz val="9"/>
          <color indexed="64"/>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0" sId="11" s="1" dxf="1">
      <nc r="F217">
        <f>#REF!+D217-E217</f>
      </nc>
      <ndxf>
        <font>
          <b/>
          <sz val="9"/>
          <color indexed="64"/>
          <name val="Arial"/>
          <scheme val="none"/>
        </font>
        <numFmt numFmtId="167" formatCode="_-* #,##0.00\ _p_t_a_-;\-* #,##0.00\ _p_t_a_-;_-* &quot;-&quot;??\ _p_t_a_-;_-@_-"/>
        <alignment horizontal="center" readingOrder="0"/>
        <border outline="0">
          <left style="thin">
            <color indexed="64"/>
          </left>
          <right style="thin">
            <color indexed="64"/>
          </right>
          <top style="thin">
            <color indexed="64"/>
          </top>
          <bottom style="thin">
            <color indexed="64"/>
          </bottom>
        </border>
      </ndxf>
    </rcc>
    <rfmt sheetId="11" sqref="G217" start="0" length="0">
      <dxf>
        <font>
          <sz val="9"/>
          <color indexed="64"/>
          <name val="Verdana"/>
          <scheme val="none"/>
        </font>
        <fill>
          <patternFill patternType="solid">
            <bgColor theme="0"/>
          </patternFill>
        </fill>
      </dxf>
    </rfmt>
    <rfmt sheetId="11" sqref="H217" start="0" length="0">
      <dxf>
        <fill>
          <patternFill patternType="solid">
            <bgColor theme="0"/>
          </patternFill>
        </fill>
      </dxf>
    </rfmt>
  </rrc>
  <rrc rId="42960" sId="11" ref="A217:XFD217" action="deleteRow">
    <rfmt sheetId="11" xfDxf="1" sqref="A217:XFD217" start="0" length="0"/>
    <rfmt sheetId="11" sqref="A217" start="0" length="0">
      <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dxf>
    </rfmt>
    <rfmt sheetId="11" sqref="B217" start="0" length="0">
      <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dxf>
    </rfmt>
    <rfmt sheetId="11" sqref="C217" start="0" length="0">
      <dxf>
        <font>
          <b/>
          <sz val="10"/>
          <color indexed="64"/>
          <name val="Arial"/>
          <scheme val="none"/>
        </font>
        <alignment horizontal="justify" vertical="top" readingOrder="0"/>
        <border outline="0">
          <left style="thin">
            <color indexed="64"/>
          </left>
          <right style="thin">
            <color indexed="64"/>
          </right>
          <top style="thin">
            <color indexed="64"/>
          </top>
          <bottom style="thin">
            <color indexed="64"/>
          </bottom>
        </border>
      </dxf>
    </rfmt>
    <rfmt sheetId="11" sqref="D217" start="0" length="0">
      <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1" s="1" sqref="E217" start="0" length="0">
      <dxf>
        <font>
          <b/>
          <sz val="9"/>
          <color indexed="64"/>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dxf>
    </rfmt>
    <rfmt sheetId="11" s="1" sqref="F217" start="0" length="0">
      <dxf>
        <font>
          <b/>
          <sz val="9"/>
          <color indexed="64"/>
          <name val="Arial"/>
          <scheme val="none"/>
        </font>
        <numFmt numFmtId="167" formatCode="_-* #,##0.00\ _p_t_a_-;\-* #,##0.00\ _p_t_a_-;_-* &quot;-&quot;??\ _p_t_a_-;_-@_-"/>
        <alignment horizontal="center" readingOrder="0"/>
        <border outline="0">
          <left style="thin">
            <color indexed="64"/>
          </left>
          <right style="thin">
            <color indexed="64"/>
          </right>
          <top style="thin">
            <color indexed="64"/>
          </top>
          <bottom style="thin">
            <color indexed="64"/>
          </bottom>
        </border>
      </dxf>
    </rfmt>
    <rfmt sheetId="11" sqref="G217" start="0" length="0">
      <dxf>
        <font>
          <sz val="9"/>
          <color indexed="64"/>
          <name val="Verdana"/>
          <scheme val="none"/>
        </font>
        <fill>
          <patternFill patternType="solid">
            <bgColor theme="0"/>
          </patternFill>
        </fill>
      </dxf>
    </rfmt>
    <rfmt sheetId="11" sqref="H217" start="0" length="0">
      <dxf>
        <fill>
          <patternFill patternType="solid">
            <bgColor theme="0"/>
          </patternFill>
        </fill>
      </dxf>
    </rfmt>
  </rrc>
  <rrc rId="42961" sId="11" ref="A218:XFD218" action="deleteRow">
    <rfmt sheetId="11" xfDxf="1" sqref="A218:XFD218" start="0" length="0"/>
    <rfmt sheetId="11" sqref="A218" start="0" length="0">
      <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dxf>
    </rfmt>
    <rfmt sheetId="11" sqref="B218" start="0" length="0">
      <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dxf>
    </rfmt>
    <rfmt sheetId="11" sqref="C218" start="0" length="0">
      <dxf>
        <font>
          <sz val="9"/>
          <color indexed="64"/>
          <name val="Arial"/>
          <scheme val="none"/>
        </font>
        <fill>
          <patternFill patternType="solid">
            <bgColor theme="0"/>
          </patternFill>
        </fill>
        <alignment horizontal="justify" vertical="top" readingOrder="0"/>
        <border outline="0">
          <left style="thin">
            <color indexed="64"/>
          </left>
          <right style="thin">
            <color indexed="64"/>
          </right>
          <top style="thin">
            <color indexed="64"/>
          </top>
          <bottom style="thin">
            <color indexed="64"/>
          </bottom>
        </border>
      </dxf>
    </rfmt>
    <rfmt sheetId="11" sqref="D218" start="0" length="0">
      <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1" s="1" sqref="E218" start="0" length="0">
      <dxf>
        <font>
          <b/>
          <sz val="9"/>
          <color indexed="64"/>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dxf>
    </rfmt>
    <rfmt sheetId="11" s="1" sqref="F218" start="0" length="0">
      <dxf>
        <font>
          <b/>
          <sz val="9"/>
          <color indexed="64"/>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2962" sId="11" ref="A218:XFD218" action="deleteRow">
    <rfmt sheetId="11" xfDxf="1" sqref="A218:XFD218" start="0" length="0"/>
    <rfmt sheetId="11" sqref="A218" start="0" length="0">
      <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dxf>
    </rfmt>
    <rfmt sheetId="11" sqref="B218" start="0" length="0">
      <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dxf>
    </rfmt>
    <rfmt sheetId="11" sqref="C218" start="0" length="0">
      <dxf>
        <font>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D218" start="0" length="0">
      <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1" s="1" sqref="E218" start="0" length="0">
      <dxf>
        <font>
          <b/>
          <sz val="9"/>
          <color indexed="64"/>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dxf>
    </rfmt>
    <rfmt sheetId="11" s="1" sqref="F218" start="0" length="0">
      <dxf>
        <font>
          <b/>
          <sz val="9"/>
          <color indexed="64"/>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2963" sId="11" ref="A218:XFD218" action="deleteRow">
    <rfmt sheetId="11" xfDxf="1" sqref="A218:XFD218" start="0" length="0"/>
    <rfmt sheetId="11" sqref="A218" start="0" length="0">
      <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dxf>
    </rfmt>
    <rfmt sheetId="11" sqref="B218" start="0" length="0">
      <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dxf>
    </rfmt>
    <rfmt sheetId="11" sqref="C218" start="0" length="0">
      <dxf>
        <font>
          <sz val="9"/>
          <color indexed="64"/>
          <name val="Arial"/>
          <scheme val="none"/>
        </font>
        <fill>
          <patternFill patternType="solid">
            <bgColor theme="0"/>
          </patternFill>
        </fill>
        <alignment horizontal="justify" vertical="top" readingOrder="0"/>
        <border outline="0">
          <top style="thin">
            <color indexed="64"/>
          </top>
          <bottom style="thin">
            <color indexed="64"/>
          </bottom>
        </border>
      </dxf>
    </rfmt>
    <rfmt sheetId="11" sqref="D218" start="0" length="0">
      <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1" s="1" sqref="E218" start="0" length="0">
      <dxf>
        <font>
          <b/>
          <sz val="9"/>
          <color indexed="64"/>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dxf>
    </rfmt>
    <rfmt sheetId="11" s="1" sqref="F218" start="0" length="0">
      <dxf>
        <font>
          <b/>
          <sz val="9"/>
          <color indexed="64"/>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2964" sId="11" ref="A218:XFD218" action="deleteRow">
    <rfmt sheetId="11" xfDxf="1" sqref="A218:XFD218" start="0" length="0"/>
    <rfmt sheetId="11" sqref="A218" start="0" length="0">
      <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dxf>
    </rfmt>
    <rfmt sheetId="11" sqref="B218" start="0" length="0">
      <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dxf>
    </rfmt>
    <rfmt sheetId="11" sqref="C218" start="0" length="0">
      <dxf>
        <font>
          <sz val="9"/>
          <color indexed="64"/>
          <name val="Arial"/>
          <scheme val="none"/>
        </font>
        <fill>
          <patternFill patternType="solid">
            <bgColor theme="0"/>
          </patternFill>
        </fill>
        <alignment horizontal="justify" vertical="top" readingOrder="0"/>
        <border outline="0">
          <left style="thin">
            <color indexed="64"/>
          </left>
          <right style="thin">
            <color indexed="64"/>
          </right>
          <top style="thin">
            <color indexed="64"/>
          </top>
          <bottom style="thin">
            <color indexed="64"/>
          </bottom>
        </border>
      </dxf>
    </rfmt>
    <rfmt sheetId="11" sqref="D218" start="0" length="0">
      <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1" s="1" sqref="E218" start="0" length="0">
      <dxf>
        <font>
          <b/>
          <sz val="9"/>
          <color indexed="64"/>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dxf>
    </rfmt>
    <rfmt sheetId="11" s="1" sqref="F218" start="0" length="0">
      <dxf>
        <font>
          <b/>
          <sz val="9"/>
          <color indexed="64"/>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2965" sId="11" ref="A218:XFD218" action="deleteRow">
    <rfmt sheetId="11" xfDxf="1" sqref="A218:XFD218" start="0" length="0"/>
    <rfmt sheetId="11" sqref="A218" start="0" length="0">
      <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dxf>
    </rfmt>
    <rfmt sheetId="11" sqref="B218" start="0" length="0">
      <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dxf>
    </rfmt>
    <rfmt sheetId="11" sqref="C218" start="0" length="0">
      <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D218" start="0" length="0">
      <dxf>
        <font>
          <b/>
          <sz val="9"/>
          <color indexed="64"/>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1" sqref="E218" start="0" length="0">
      <dxf>
        <font>
          <sz val="9"/>
          <color indexed="64"/>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dxf>
    </rfmt>
    <rfmt sheetId="11" s="1" sqref="F218" start="0" length="0">
      <dxf>
        <font>
          <b/>
          <sz val="9"/>
          <color indexed="64"/>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2966" sId="11" ref="A218:XFD218" action="deleteRow">
    <rfmt sheetId="11" xfDxf="1" sqref="A218:XFD218" start="0" length="0"/>
    <rfmt sheetId="11" sqref="A218" start="0" length="0">
      <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dxf>
    </rfmt>
    <rfmt sheetId="11" sqref="B218" start="0" length="0">
      <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dxf>
    </rfmt>
    <rfmt sheetId="11" sqref="C218" start="0" length="0">
      <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D218" start="0" length="0">
      <dxf>
        <font>
          <b/>
          <sz val="9"/>
          <color indexed="64"/>
          <name val="Arial"/>
          <scheme val="none"/>
        </font>
        <numFmt numFmtId="167" formatCode="_-* #,##0.00\ _p_t_a_-;\-* #,##0.00\ _p_t_a_-;_-* &quot;-&quot;??\ _p_t_a_-;_-@_-"/>
        <fill>
          <patternFill patternType="solid">
            <bgColor theme="0"/>
          </patternFill>
        </fill>
        <alignment horizontal="center" vertical="top" readingOrder="0"/>
        <border outline="0">
          <left style="thin">
            <color indexed="64"/>
          </left>
          <right style="thin">
            <color indexed="64"/>
          </right>
          <top style="thin">
            <color indexed="64"/>
          </top>
          <bottom style="thin">
            <color indexed="64"/>
          </bottom>
        </border>
      </dxf>
    </rfmt>
    <rfmt sheetId="11" s="1" sqref="E218" start="0" length="0">
      <dxf>
        <font>
          <sz val="9"/>
          <color indexed="64"/>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dxf>
    </rfmt>
    <rfmt sheetId="11" s="1" sqref="F218" start="0" length="0">
      <dxf>
        <font>
          <b/>
          <sz val="9"/>
          <color indexed="64"/>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2967" sId="11" ref="A218:XFD218" action="deleteRow">
    <rfmt sheetId="11" xfDxf="1" sqref="A218:XFD218" start="0" length="0"/>
    <rfmt sheetId="11" sqref="A218" start="0" length="0">
      <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dxf>
    </rfmt>
    <rfmt sheetId="11" sqref="B218" start="0" length="0">
      <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dxf>
    </rfmt>
    <rfmt sheetId="11" sqref="C218" start="0" length="0">
      <dxf>
        <font>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D218" start="0" length="0">
      <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1" s="1" sqref="E218" start="0" length="0">
      <dxf>
        <font>
          <b/>
          <sz val="9"/>
          <color indexed="64"/>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dxf>
    </rfmt>
    <rfmt sheetId="11" s="1" sqref="F218" start="0" length="0">
      <dxf>
        <font>
          <b/>
          <sz val="9"/>
          <color indexed="64"/>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2968" sId="11" ref="A218:XFD218" action="deleteRow">
    <rfmt sheetId="11" xfDxf="1" sqref="A218:XFD218" start="0" length="0"/>
    <rfmt sheetId="11" sqref="A218" start="0" length="0">
      <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dxf>
    </rfmt>
    <rfmt sheetId="11" sqref="B218" start="0" length="0">
      <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dxf>
    </rfmt>
    <rfmt sheetId="11" sqref="C218" start="0" length="0">
      <dxf>
        <font>
          <sz val="9"/>
          <color indexed="64"/>
          <name val="Arial"/>
          <scheme val="none"/>
        </font>
        <fill>
          <patternFill patternType="solid">
            <bgColor theme="0"/>
          </patternFill>
        </fill>
        <alignment vertical="top" wrapText="1" readingOrder="0"/>
      </dxf>
    </rfmt>
    <rfmt sheetId="11" sqref="D218" start="0" length="0">
      <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1" s="1" sqref="E218" start="0" length="0">
      <dxf>
        <font>
          <b/>
          <sz val="9"/>
          <color indexed="64"/>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dxf>
    </rfmt>
    <rfmt sheetId="11" s="1" sqref="F218" start="0" length="0">
      <dxf>
        <font>
          <b/>
          <sz val="9"/>
          <color indexed="64"/>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2969" sId="11" ref="A218:XFD218" action="deleteRow">
    <rfmt sheetId="11" xfDxf="1" sqref="A218:XFD218" start="0" length="0"/>
    <rfmt sheetId="11" sqref="A218" start="0" length="0">
      <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dxf>
    </rfmt>
    <rfmt sheetId="11" sqref="B218" start="0" length="0">
      <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dxf>
    </rfmt>
    <rfmt sheetId="11" sqref="C218" start="0" length="0">
      <dxf>
        <font>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D218" start="0" length="0">
      <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1" s="1" sqref="E218" start="0" length="0">
      <dxf>
        <font>
          <b/>
          <sz val="9"/>
          <color indexed="64"/>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dxf>
    </rfmt>
    <rfmt sheetId="11" s="1" sqref="F218" start="0" length="0">
      <dxf>
        <font>
          <b/>
          <sz val="9"/>
          <color indexed="64"/>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2970" sId="11" ref="A218:XFD218" action="deleteRow">
    <rfmt sheetId="11" xfDxf="1" sqref="A218:XFD218" start="0" length="0"/>
    <rfmt sheetId="11" sqref="A218" start="0" length="0">
      <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dxf>
    </rfmt>
    <rfmt sheetId="11" sqref="B218" start="0" length="0">
      <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1" sqref="C218" start="0" length="0">
      <dxf>
        <font>
          <b/>
          <sz val="9"/>
          <color indexed="64"/>
          <name val="Arial"/>
          <scheme val="none"/>
        </font>
        <fill>
          <patternFill patternType="solid">
            <bgColor theme="0"/>
          </patternFill>
        </fill>
        <alignment vertical="top" wrapText="1" readingOrder="0"/>
        <border outline="0">
          <bottom style="thin">
            <color indexed="64"/>
          </bottom>
        </border>
      </dxf>
    </rfmt>
    <rfmt sheetId="11" sqref="D218" start="0" length="0">
      <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1" s="1" sqref="E218" start="0" length="0">
      <dxf>
        <font>
          <sz val="9"/>
          <color indexed="64"/>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dxf>
    </rfmt>
    <rfmt sheetId="11" s="1" sqref="F218" start="0" length="0">
      <dxf>
        <font>
          <b/>
          <sz val="9"/>
          <color indexed="64"/>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2971" sId="11" ref="A218:XFD218" action="deleteRow">
    <rfmt sheetId="11" xfDxf="1" sqref="A218:XFD218" start="0" length="0"/>
    <rfmt sheetId="11" sqref="A218" start="0" length="0">
      <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dxf>
    </rfmt>
    <rfmt sheetId="11" sqref="B218" start="0" length="0">
      <dxf>
        <font>
          <b/>
          <sz val="9"/>
          <color auto="1"/>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dxf>
    </rfmt>
    <rfmt sheetId="11" sqref="C218" start="0" length="0">
      <dxf>
        <font>
          <sz val="9"/>
          <color indexed="64"/>
          <name val="Arial"/>
          <scheme val="none"/>
        </font>
        <fill>
          <patternFill patternType="solid">
            <bgColor theme="0"/>
          </patternFill>
        </fill>
        <alignment horizontal="justify" vertical="top" readingOrder="0"/>
        <border outline="0">
          <left style="thin">
            <color indexed="64"/>
          </left>
          <right style="thin">
            <color indexed="64"/>
          </right>
          <top style="thin">
            <color indexed="64"/>
          </top>
          <bottom style="thin">
            <color indexed="64"/>
          </bottom>
        </border>
      </dxf>
    </rfmt>
    <rfmt sheetId="11" sqref="D218" start="0" length="0">
      <dxf>
        <font>
          <sz val="9"/>
          <color auto="1"/>
          <name val="Arial"/>
          <scheme val="none"/>
        </font>
        <numFmt numFmtId="4" formatCode="#,##0.00"/>
        <fill>
          <patternFill patternType="solid">
            <bgColor theme="0"/>
          </patternFill>
        </fill>
        <border outline="0">
          <left style="thin">
            <color indexed="64"/>
          </left>
          <right style="thin">
            <color indexed="64"/>
          </right>
          <top style="thin">
            <color indexed="64"/>
          </top>
          <bottom style="thin">
            <color indexed="64"/>
          </bottom>
        </border>
      </dxf>
    </rfmt>
    <rfmt sheetId="11" s="1" sqref="E218" start="0" length="0">
      <dxf>
        <font>
          <b/>
          <sz val="9"/>
          <color auto="1"/>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dxf>
    </rfmt>
    <rfmt sheetId="11" s="1" sqref="F218" start="0" length="0">
      <dxf>
        <font>
          <b/>
          <sz val="9"/>
          <color indexed="64"/>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2972" sId="11" ref="A218:XFD218" action="deleteRow">
    <rfmt sheetId="11" xfDxf="1" sqref="A218:XFD218" start="0" length="0"/>
    <rfmt sheetId="11" sqref="A218" start="0" length="0">
      <dxf>
        <font>
          <sz val="9"/>
          <color indexed="64"/>
          <name val="Arial"/>
          <scheme val="none"/>
        </font>
        <numFmt numFmtId="19" formatCode="m/d/yyyy"/>
        <border outline="0">
          <left style="thin">
            <color indexed="64"/>
          </left>
          <right style="thin">
            <color indexed="64"/>
          </right>
          <top style="thin">
            <color indexed="64"/>
          </top>
          <bottom style="thin">
            <color indexed="64"/>
          </bottom>
        </border>
      </dxf>
    </rfmt>
    <rfmt sheetId="11" sqref="B218" start="0" length="0">
      <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1" sqref="C218" start="0" length="0">
      <dxf>
        <font>
          <sz val="9"/>
          <color indexed="64"/>
          <name val="Arial"/>
          <scheme val="none"/>
        </font>
        <fill>
          <patternFill patternType="solid">
            <bgColor theme="0"/>
          </patternFill>
        </fill>
        <alignment horizontal="justify" vertical="top" readingOrder="0"/>
        <border outline="0">
          <left style="thin">
            <color indexed="64"/>
          </left>
          <right style="thin">
            <color indexed="64"/>
          </right>
          <top style="thin">
            <color indexed="64"/>
          </top>
          <bottom style="thin">
            <color indexed="64"/>
          </bottom>
        </border>
      </dxf>
    </rfmt>
    <rfmt sheetId="11" sqref="D218" start="0" length="0">
      <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1" s="1" sqref="E218" start="0" length="0">
      <dxf>
        <font>
          <b/>
          <sz val="9"/>
          <color indexed="64"/>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dxf>
    </rfmt>
    <rfmt sheetId="11" s="1" sqref="F218" start="0" length="0">
      <dxf>
        <font>
          <b/>
          <sz val="9"/>
          <color indexed="64"/>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2973" sId="11" ref="A218:XFD218" action="deleteRow">
    <rfmt sheetId="11" xfDxf="1" sqref="A218:XFD218" start="0" length="0"/>
    <rfmt sheetId="11" sqref="A218" start="0" length="0">
      <dxf>
        <font>
          <sz val="9"/>
          <color indexed="64"/>
          <name val="Arial"/>
          <scheme val="none"/>
        </font>
        <numFmt numFmtId="19" formatCode="m/d/yyyy"/>
        <border outline="0">
          <left style="thin">
            <color indexed="64"/>
          </left>
          <right style="thin">
            <color indexed="64"/>
          </right>
          <top style="thin">
            <color indexed="64"/>
          </top>
          <bottom style="thin">
            <color indexed="64"/>
          </bottom>
        </border>
      </dxf>
    </rfmt>
    <rfmt sheetId="11" sqref="B218" start="0" length="0">
      <dxf>
        <font>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dxf>
    </rfmt>
    <rfmt sheetId="11" sqref="C218" start="0" length="0">
      <dxf>
        <font>
          <sz val="9"/>
          <color indexed="64"/>
          <name val="Arial"/>
          <scheme val="none"/>
        </font>
        <fill>
          <patternFill patternType="solid">
            <bgColor theme="0"/>
          </patternFill>
        </fill>
        <alignment horizontal="justify" vertical="top" readingOrder="0"/>
        <border outline="0">
          <left style="thin">
            <color indexed="64"/>
          </left>
          <right style="thin">
            <color indexed="64"/>
          </right>
          <top style="thin">
            <color indexed="64"/>
          </top>
          <bottom style="thin">
            <color indexed="64"/>
          </bottom>
        </border>
      </dxf>
    </rfmt>
    <rfmt sheetId="11" sqref="D218" start="0" length="0">
      <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1" s="1" sqref="E218" start="0" length="0">
      <dxf>
        <font>
          <sz val="9"/>
          <color indexed="64"/>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dxf>
    </rfmt>
    <rfmt sheetId="11" s="1" sqref="F218" start="0" length="0">
      <dxf>
        <font>
          <b/>
          <sz val="9"/>
          <color indexed="64"/>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2974" sId="11" ref="A218:XFD218" action="deleteRow">
    <rfmt sheetId="11" xfDxf="1" sqref="A218:XFD218" start="0" length="0"/>
    <rfmt sheetId="11" sqref="A218" start="0" length="0">
      <dxf>
        <font>
          <sz val="9"/>
          <color indexed="64"/>
          <name val="Arial"/>
          <scheme val="none"/>
        </font>
        <numFmt numFmtId="19" formatCode="m/d/yyyy"/>
        <border outline="0">
          <left style="thin">
            <color indexed="64"/>
          </left>
          <right style="thin">
            <color indexed="64"/>
          </right>
          <top style="thin">
            <color indexed="64"/>
          </top>
          <bottom style="thin">
            <color indexed="64"/>
          </bottom>
        </border>
      </dxf>
    </rfmt>
    <rfmt sheetId="11" sqref="B218" start="0" length="0">
      <dxf>
        <font>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dxf>
    </rfmt>
    <rfmt sheetId="11" sqref="C218" start="0" length="0">
      <dxf>
        <font>
          <sz val="9"/>
          <color indexed="64"/>
          <name val="Arial"/>
          <scheme val="none"/>
        </font>
        <fill>
          <patternFill patternType="solid">
            <bgColor theme="0"/>
          </patternFill>
        </fill>
        <alignment horizontal="justify" vertical="top" readingOrder="0"/>
        <border outline="0">
          <left style="thin">
            <color indexed="64"/>
          </left>
          <right style="thin">
            <color indexed="64"/>
          </right>
          <top style="thin">
            <color indexed="64"/>
          </top>
          <bottom style="thin">
            <color indexed="64"/>
          </bottom>
        </border>
      </dxf>
    </rfmt>
    <rfmt sheetId="11" sqref="D218" start="0" length="0">
      <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1" s="1" sqref="E218" start="0" length="0">
      <dxf>
        <font>
          <sz val="9"/>
          <color indexed="64"/>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dxf>
    </rfmt>
    <rfmt sheetId="11" s="1" sqref="F218" start="0" length="0">
      <dxf>
        <font>
          <b/>
          <sz val="9"/>
          <color indexed="64"/>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2975" sId="11" ref="A218:XFD218" action="deleteRow">
    <rfmt sheetId="11" xfDxf="1" sqref="A218:XFD218" start="0" length="0"/>
    <rfmt sheetId="11" sqref="A218" start="0" length="0">
      <dxf>
        <font>
          <sz val="9"/>
          <color indexed="64"/>
          <name val="Arial"/>
          <scheme val="none"/>
        </font>
        <numFmt numFmtId="19" formatCode="m/d/yyyy"/>
        <border outline="0">
          <left style="thin">
            <color indexed="64"/>
          </left>
          <right style="thin">
            <color indexed="64"/>
          </right>
          <top style="thin">
            <color indexed="64"/>
          </top>
          <bottom style="thin">
            <color indexed="64"/>
          </bottom>
        </border>
      </dxf>
    </rfmt>
    <rfmt sheetId="11" sqref="B218" start="0" length="0">
      <dxf>
        <font>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dxf>
    </rfmt>
    <rfmt sheetId="11" sqref="C218" start="0" length="0">
      <dxf>
        <font>
          <b/>
          <sz val="9"/>
          <color indexed="64"/>
          <name val="Arial"/>
          <scheme val="none"/>
        </font>
        <fill>
          <patternFill patternType="solid">
            <bgColor theme="0"/>
          </patternFill>
        </fill>
        <alignment horizontal="justify" vertical="top" readingOrder="0"/>
        <border outline="0">
          <left style="thin">
            <color indexed="64"/>
          </left>
          <right style="thin">
            <color indexed="64"/>
          </right>
          <top style="thin">
            <color indexed="64"/>
          </top>
          <bottom style="thin">
            <color indexed="64"/>
          </bottom>
        </border>
      </dxf>
    </rfmt>
    <rfmt sheetId="11" sqref="D218" start="0" length="0">
      <dxf>
        <font>
          <sz val="9"/>
          <color indexed="64"/>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1" sqref="E218" start="0" length="0">
      <dxf>
        <font>
          <sz val="9"/>
          <color indexed="64"/>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dxf>
    </rfmt>
    <rfmt sheetId="11" s="1" sqref="F218" start="0" length="0">
      <dxf>
        <font>
          <b/>
          <sz val="9"/>
          <color indexed="64"/>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2976" sId="11" ref="A218:XFD218" action="deleteRow">
    <rfmt sheetId="11" xfDxf="1" sqref="A218:XFD218" start="0" length="0"/>
    <rfmt sheetId="11" sqref="A218" start="0" length="0">
      <dxf>
        <font>
          <sz val="9"/>
          <color indexed="64"/>
          <name val="Arial"/>
          <scheme val="none"/>
        </font>
        <numFmt numFmtId="19" formatCode="m/d/yyyy"/>
        <border outline="0">
          <left style="thin">
            <color indexed="64"/>
          </left>
          <right style="thin">
            <color indexed="64"/>
          </right>
          <top style="thin">
            <color indexed="64"/>
          </top>
          <bottom style="thin">
            <color indexed="64"/>
          </bottom>
        </border>
      </dxf>
    </rfmt>
    <rfmt sheetId="11" sqref="B218" start="0" length="0">
      <dxf>
        <font>
          <sz val="9"/>
          <color indexed="64"/>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dxf>
    </rfmt>
    <rfmt sheetId="11" sqref="C218" start="0" length="0">
      <dxf>
        <font>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D218" start="0" length="0">
      <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1" s="1" sqref="E218" start="0" length="0">
      <dxf>
        <font>
          <sz val="9"/>
          <color indexed="64"/>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dxf>
    </rfmt>
    <rfmt sheetId="11" s="1" sqref="F218" start="0" length="0">
      <dxf>
        <font>
          <b/>
          <sz val="9"/>
          <color indexed="64"/>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2977" sId="11" ref="A218:XFD218" action="deleteRow">
    <rfmt sheetId="11" xfDxf="1" sqref="A218:XFD218" start="0" length="0"/>
    <rfmt sheetId="11" sqref="A218" start="0" length="0">
      <dxf>
        <font>
          <sz val="9"/>
          <color indexed="64"/>
          <name val="Arial"/>
          <scheme val="none"/>
        </font>
        <numFmt numFmtId="19" formatCode="m/d/yyyy"/>
        <border outline="0">
          <left style="thin">
            <color indexed="64"/>
          </left>
          <right style="thin">
            <color indexed="64"/>
          </right>
          <top style="thin">
            <color indexed="64"/>
          </top>
          <bottom style="thin">
            <color indexed="64"/>
          </bottom>
        </border>
      </dxf>
    </rfmt>
    <rfmt sheetId="11" sqref="B218" start="0" length="0">
      <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dxf>
    </rfmt>
    <rfmt sheetId="11" sqref="C218" start="0" length="0">
      <dxf>
        <font>
          <b/>
          <sz val="9"/>
          <color indexed="64"/>
          <name val="Arial"/>
          <scheme val="none"/>
        </font>
        <fill>
          <patternFill patternType="solid">
            <bgColor theme="0"/>
          </patternFill>
        </fill>
        <alignment horizontal="justify" vertical="top" readingOrder="0"/>
        <border outline="0">
          <left style="thin">
            <color indexed="64"/>
          </left>
          <right style="thin">
            <color indexed="64"/>
          </right>
          <top style="thin">
            <color indexed="64"/>
          </top>
          <bottom style="thin">
            <color indexed="64"/>
          </bottom>
        </border>
      </dxf>
    </rfmt>
    <rfmt sheetId="11" sqref="D218" start="0" length="0">
      <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1" s="1" sqref="E218" start="0" length="0">
      <dxf>
        <font>
          <b/>
          <sz val="9"/>
          <color indexed="64"/>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dxf>
    </rfmt>
    <rfmt sheetId="11" s="1" sqref="F218" start="0" length="0">
      <dxf>
        <font>
          <b/>
          <sz val="9"/>
          <color indexed="64"/>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2978" sId="11" ref="A218:XFD218" action="deleteRow">
    <rfmt sheetId="11" xfDxf="1" sqref="A218:XFD218" start="0" length="0"/>
    <rfmt sheetId="11" sqref="A218" start="0" length="0">
      <dxf>
        <font>
          <sz val="9"/>
          <color indexed="64"/>
          <name val="Arial"/>
          <scheme val="none"/>
        </font>
        <numFmt numFmtId="19" formatCode="m/d/yyyy"/>
        <border outline="0">
          <left style="thin">
            <color indexed="64"/>
          </left>
          <right style="thin">
            <color indexed="64"/>
          </right>
          <top style="thin">
            <color indexed="64"/>
          </top>
          <bottom style="thin">
            <color indexed="64"/>
          </bottom>
        </border>
      </dxf>
    </rfmt>
    <rfmt sheetId="11" sqref="B218" start="0" length="0">
      <dxf>
        <font>
          <sz val="9"/>
          <color indexed="64"/>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dxf>
    </rfmt>
    <rfmt sheetId="11" sqref="C218" start="0" length="0">
      <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D218" start="0" length="0">
      <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1" s="1" sqref="E218" start="0" length="0">
      <dxf>
        <font>
          <b/>
          <sz val="9"/>
          <color rgb="FFFF0000"/>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dxf>
    </rfmt>
    <rfmt sheetId="11" s="1" sqref="F218" start="0" length="0">
      <dxf>
        <font>
          <b/>
          <sz val="9"/>
          <color indexed="64"/>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2979" sId="11" ref="A218:XFD218" action="deleteRow">
    <rfmt sheetId="11" xfDxf="1" sqref="A218:XFD218" start="0" length="0"/>
    <rfmt sheetId="11" sqref="A218" start="0" length="0">
      <dxf>
        <font>
          <sz val="9"/>
          <color indexed="64"/>
          <name val="Arial"/>
          <scheme val="none"/>
        </font>
        <numFmt numFmtId="19" formatCode="m/d/yyyy"/>
        <border outline="0">
          <left style="thin">
            <color indexed="64"/>
          </left>
          <right style="thin">
            <color indexed="64"/>
          </right>
          <top style="thin">
            <color indexed="64"/>
          </top>
          <bottom style="thin">
            <color indexed="64"/>
          </bottom>
        </border>
      </dxf>
    </rfmt>
    <rfmt sheetId="11" sqref="B218" start="0" length="0">
      <dxf>
        <font>
          <sz val="9"/>
          <color indexed="64"/>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dxf>
    </rfmt>
    <rfmt sheetId="11" sqref="C218" start="0" length="0">
      <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D218" start="0" length="0">
      <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1" s="1" sqref="E218" start="0" length="0">
      <dxf>
        <font>
          <b/>
          <sz val="9"/>
          <color theme="1"/>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dxf>
    </rfmt>
    <rfmt sheetId="11" s="1" sqref="F218" start="0" length="0">
      <dxf>
        <font>
          <b/>
          <sz val="9"/>
          <color indexed="64"/>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2980" sId="11" ref="A218:XFD218" action="deleteRow">
    <rfmt sheetId="11" xfDxf="1" sqref="A218:XFD218" start="0" length="0"/>
    <rfmt sheetId="11" sqref="A218" start="0" length="0">
      <dxf>
        <font>
          <sz val="9"/>
          <color indexed="64"/>
          <name val="Arial"/>
          <scheme val="none"/>
        </font>
        <numFmt numFmtId="19" formatCode="m/d/yyyy"/>
        <border outline="0">
          <left style="thin">
            <color indexed="64"/>
          </left>
          <right style="thin">
            <color indexed="64"/>
          </right>
          <top style="thin">
            <color indexed="64"/>
          </top>
          <bottom style="thin">
            <color indexed="64"/>
          </bottom>
        </border>
      </dxf>
    </rfmt>
    <rfmt sheetId="11" sqref="B218" start="0" length="0">
      <dxf>
        <font>
          <sz val="9"/>
          <color indexed="64"/>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dxf>
    </rfmt>
    <rfmt sheetId="11" sqref="C218" start="0" length="0">
      <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D218" start="0" length="0">
      <dxf>
        <font>
          <b/>
          <sz val="9"/>
          <color indexed="64"/>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1" sqref="E218" start="0" length="0">
      <dxf>
        <font>
          <b/>
          <sz val="9"/>
          <color theme="1"/>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dxf>
    </rfmt>
    <rfmt sheetId="11" s="1" sqref="F218" start="0" length="0">
      <dxf>
        <font>
          <b/>
          <sz val="9"/>
          <color indexed="64"/>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2981" sId="11" ref="A218:XFD218" action="deleteRow">
    <rfmt sheetId="11" xfDxf="1" sqref="A218:XFD218" start="0" length="0"/>
    <rfmt sheetId="11" sqref="A218" start="0" length="0">
      <dxf>
        <font>
          <sz val="9"/>
          <color indexed="64"/>
          <name val="Arial"/>
          <scheme val="none"/>
        </font>
        <numFmt numFmtId="19" formatCode="m/d/yyyy"/>
        <border outline="0">
          <left style="thin">
            <color indexed="64"/>
          </left>
          <right style="thin">
            <color indexed="64"/>
          </right>
          <top style="thin">
            <color indexed="64"/>
          </top>
          <bottom style="thin">
            <color indexed="64"/>
          </bottom>
        </border>
      </dxf>
    </rfmt>
    <rfmt sheetId="11" sqref="B218" start="0" length="0">
      <dxf>
        <font>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dxf>
    </rfmt>
    <rfmt sheetId="11" sqref="C218" start="0" length="0">
      <dxf>
        <font>
          <b/>
          <sz val="9"/>
          <color indexed="64"/>
          <name val="Arial"/>
          <scheme val="none"/>
        </font>
        <fill>
          <patternFill patternType="solid">
            <bgColor theme="0"/>
          </patternFill>
        </fill>
        <alignment horizontal="left" vertical="top" wrapText="1" readingOrder="0"/>
        <border outline="0">
          <left style="thin">
            <color indexed="64"/>
          </left>
          <right style="thin">
            <color indexed="64"/>
          </right>
          <top style="thin">
            <color indexed="64"/>
          </top>
          <bottom style="thin">
            <color indexed="64"/>
          </bottom>
        </border>
      </dxf>
    </rfmt>
    <rfmt sheetId="11" sqref="D218" start="0" length="0">
      <dxf>
        <font>
          <b/>
          <sz val="9"/>
          <color indexed="64"/>
          <name val="Arial"/>
          <scheme val="none"/>
        </font>
        <numFmt numFmtId="165" formatCode="_(&quot;RD$&quot;* #,##0.00_);_(&quot;RD$&quot;* \(#,##0.00\);_(&quot;RD$&quot;* &quot;-&quot;??_);_(@_)"/>
        <fill>
          <patternFill patternType="solid">
            <bgColor theme="0"/>
          </patternFill>
        </fill>
        <border outline="0">
          <left style="thin">
            <color indexed="64"/>
          </left>
          <right style="thin">
            <color indexed="64"/>
          </right>
          <top style="thin">
            <color indexed="64"/>
          </top>
          <bottom style="thin">
            <color indexed="64"/>
          </bottom>
        </border>
      </dxf>
    </rfmt>
    <rfmt sheetId="11" s="1" sqref="E218" start="0" length="0">
      <dxf>
        <font>
          <b/>
          <sz val="9"/>
          <color indexed="64"/>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dxf>
    </rfmt>
    <rfmt sheetId="11" s="1" sqref="F218" start="0" length="0">
      <dxf>
        <font>
          <b/>
          <sz val="9"/>
          <color indexed="64"/>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2982" sId="11" ref="A218:XFD218" action="deleteRow">
    <rfmt sheetId="11" xfDxf="1" sqref="A218:XFD218" start="0" length="0"/>
    <rfmt sheetId="11" sqref="A218" start="0" length="0">
      <dxf>
        <font>
          <sz val="9"/>
          <color indexed="64"/>
          <name val="Arial"/>
          <scheme val="none"/>
        </font>
        <numFmt numFmtId="19" formatCode="m/d/yyyy"/>
      </dxf>
    </rfmt>
    <rfmt sheetId="11" sqref="B218" start="0" length="0">
      <dxf>
        <font>
          <sz val="9"/>
          <color indexed="64"/>
          <name val="Arial"/>
          <scheme val="none"/>
        </font>
        <fill>
          <patternFill patternType="solid">
            <bgColor theme="0"/>
          </patternFill>
        </fill>
        <alignment horizontal="right" vertical="top" wrapText="1" readingOrder="0"/>
      </dxf>
    </rfmt>
    <rfmt sheetId="11" sqref="C218" start="0" length="0">
      <dxf>
        <font>
          <b/>
          <sz val="9"/>
          <color indexed="64"/>
          <name val="Arial"/>
          <scheme val="none"/>
        </font>
        <fill>
          <patternFill patternType="solid">
            <bgColor theme="0"/>
          </patternFill>
        </fill>
        <alignment horizontal="left" vertical="top" wrapText="1" readingOrder="0"/>
      </dxf>
    </rfmt>
    <rfmt sheetId="11" sqref="D218" start="0" length="0">
      <dxf>
        <font>
          <sz val="9"/>
          <color indexed="64"/>
          <name val="Arial"/>
          <scheme val="none"/>
        </font>
        <fill>
          <patternFill patternType="solid">
            <bgColor theme="0"/>
          </patternFill>
        </fill>
      </dxf>
    </rfmt>
    <rfmt sheetId="11" s="1" sqref="E218" start="0" length="0">
      <dxf>
        <font>
          <sz val="9"/>
          <color indexed="64"/>
          <name val="Arial"/>
          <scheme val="none"/>
        </font>
        <numFmt numFmtId="167" formatCode="_-* #,##0.00\ _p_t_a_-;\-* #,##0.00\ _p_t_a_-;_-* &quot;-&quot;??\ _p_t_a_-;_-@_-"/>
        <fill>
          <patternFill patternType="solid">
            <bgColor theme="0"/>
          </patternFill>
        </fill>
        <alignment horizontal="center" readingOrder="0"/>
      </dxf>
    </rfmt>
    <rfmt sheetId="11" sqref="F218" start="0" length="0">
      <dxf>
        <font>
          <sz val="9"/>
          <color indexed="64"/>
          <name val="Arial"/>
          <scheme val="none"/>
        </font>
        <numFmt numFmtId="167" formatCode="_-* #,##0.00\ _p_t_a_-;\-* #,##0.00\ _p_t_a_-;_-* &quot;-&quot;??\ _p_t_a_-;_-@_-"/>
        <fill>
          <patternFill patternType="solid">
            <bgColor theme="0"/>
          </patternFill>
        </fill>
        <alignment horizontal="center" vertical="top" readingOrder="0"/>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2983" sId="11" ref="A218:XFD218" action="deleteRow">
    <rfmt sheetId="11" xfDxf="1" sqref="A218:XFD218" start="0" length="0"/>
    <rfmt sheetId="11" sqref="A218" start="0" length="0">
      <dxf>
        <font>
          <b/>
          <sz val="9"/>
          <color indexed="64"/>
          <name val="Arial"/>
          <scheme val="none"/>
        </font>
        <numFmt numFmtId="19" formatCode="m/d/yyyy"/>
        <fill>
          <patternFill patternType="solid">
            <bgColor theme="0"/>
          </patternFill>
        </fill>
      </dxf>
    </rfmt>
    <rfmt sheetId="11" sqref="B218" start="0" length="0">
      <dxf>
        <font>
          <b/>
          <sz val="9"/>
          <color auto="1"/>
          <name val="Arial"/>
          <scheme val="none"/>
        </font>
        <fill>
          <patternFill patternType="solid">
            <bgColor theme="0"/>
          </patternFill>
        </fill>
        <border outline="0">
          <bottom style="thin">
            <color indexed="64"/>
          </bottom>
        </border>
      </dxf>
    </rfmt>
    <rfmt sheetId="11" sqref="C218" start="0" length="0">
      <dxf>
        <font>
          <b/>
          <sz val="9"/>
          <color indexed="64"/>
          <name val="Arial"/>
          <scheme val="none"/>
        </font>
        <fill>
          <patternFill patternType="solid">
            <bgColor theme="0"/>
          </patternFill>
        </fill>
        <alignment vertical="top" wrapText="1" readingOrder="0"/>
      </dxf>
    </rfmt>
    <rfmt sheetId="11" sqref="D218" start="0" length="0">
      <dxf>
        <font>
          <b/>
          <sz val="9"/>
          <color indexed="64"/>
          <name val="Arial"/>
          <scheme val="none"/>
        </font>
        <numFmt numFmtId="167" formatCode="_-* #,##0.00\ _p_t_a_-;\-* #,##0.00\ _p_t_a_-;_-* &quot;-&quot;??\ _p_t_a_-;_-@_-"/>
        <fill>
          <patternFill patternType="solid">
            <bgColor theme="0"/>
          </patternFill>
        </fill>
      </dxf>
    </rfmt>
    <rfmt sheetId="11" s="1" sqref="E218" start="0" length="0">
      <dxf>
        <font>
          <sz val="9"/>
          <color indexed="64"/>
          <name val="Arial"/>
          <scheme val="none"/>
        </font>
        <numFmt numFmtId="167" formatCode="_-* #,##0.00\ _p_t_a_-;\-* #,##0.00\ _p_t_a_-;_-* &quot;-&quot;??\ _p_t_a_-;_-@_-"/>
        <fill>
          <patternFill patternType="solid">
            <bgColor theme="0"/>
          </patternFill>
        </fill>
        <alignment horizontal="center" readingOrder="0"/>
      </dxf>
    </rfmt>
    <rfmt sheetId="11" s="1" sqref="F218" start="0" length="0">
      <dxf>
        <font>
          <b/>
          <sz val="9"/>
          <color indexed="64"/>
          <name val="Arial"/>
          <scheme val="none"/>
        </font>
        <numFmt numFmtId="167" formatCode="_-* #,##0.00\ _p_t_a_-;\-* #,##0.00\ _p_t_a_-;_-* &quot;-&quot;??\ _p_t_a_-;_-@_-"/>
        <fill>
          <patternFill patternType="solid">
            <bgColor theme="0"/>
          </patternFill>
        </fill>
        <alignment horizontal="center" readingOrder="0"/>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2984" sId="11" ref="A218:XFD218" action="deleteRow">
    <rfmt sheetId="11" xfDxf="1" sqref="A218:XFD218" start="0" length="0"/>
    <rfmt sheetId="11" sqref="A218" start="0" length="0">
      <dxf>
        <font>
          <b/>
          <sz val="9"/>
          <color auto="1"/>
          <name val="Arial"/>
          <scheme val="none"/>
        </font>
        <numFmt numFmtId="19" formatCode="m/d/yyyy"/>
        <fill>
          <patternFill patternType="solid">
            <bgColor indexed="41"/>
          </patternFill>
        </fill>
        <alignment horizontal="center" vertical="center" readingOrder="0"/>
        <border outline="0">
          <left style="thin">
            <color indexed="64"/>
          </left>
          <right style="thin">
            <color indexed="64"/>
          </right>
          <top style="thin">
            <color indexed="64"/>
          </top>
        </border>
      </dxf>
    </rfmt>
    <rfmt sheetId="11" sqref="B218" start="0" length="0">
      <dxf>
        <font>
          <b/>
          <sz val="9"/>
          <color auto="1"/>
          <name val="Arial"/>
          <scheme val="none"/>
        </font>
        <fill>
          <patternFill patternType="solid">
            <bgColor theme="0"/>
          </patternFill>
        </fill>
        <alignment horizontal="center" vertical="top" readingOrder="0"/>
        <border outline="0">
          <left style="thin">
            <color indexed="64"/>
          </left>
          <right style="thin">
            <color indexed="64"/>
          </right>
          <top style="thin">
            <color indexed="64"/>
          </top>
          <bottom style="thin">
            <color indexed="64"/>
          </bottom>
        </border>
      </dxf>
    </rfmt>
    <rfmt sheetId="11" sqref="C218" start="0" length="0">
      <dxf>
        <font>
          <b/>
          <sz val="9"/>
          <color auto="1"/>
          <name val="Arial"/>
          <scheme val="none"/>
        </font>
        <fill>
          <patternFill patternType="solid">
            <bgColor theme="0"/>
          </patternFill>
        </fill>
        <alignment horizontal="center" vertical="top" readingOrder="0"/>
        <border outline="0">
          <left style="thin">
            <color indexed="64"/>
          </left>
          <right style="thin">
            <color indexed="64"/>
          </right>
          <top style="thin">
            <color indexed="64"/>
          </top>
          <bottom style="thin">
            <color indexed="64"/>
          </bottom>
        </border>
      </dxf>
    </rfmt>
    <rfmt sheetId="11" sqref="D218" start="0" length="0">
      <dxf>
        <font>
          <b/>
          <sz val="9"/>
          <color auto="1"/>
          <name val="Arial"/>
          <scheme val="none"/>
        </font>
        <numFmt numFmtId="4" formatCode="#,##0.00"/>
        <fill>
          <patternFill patternType="solid">
            <bgColor indexed="41"/>
          </patternFill>
        </fill>
        <alignment horizontal="center" vertical="top" readingOrder="0"/>
        <border outline="0">
          <left style="thin">
            <color indexed="64"/>
          </left>
          <right style="thin">
            <color indexed="64"/>
          </right>
          <top style="thin">
            <color indexed="64"/>
          </top>
        </border>
      </dxf>
    </rfmt>
    <rfmt sheetId="11" s="1" sqref="E218" start="0" length="0">
      <dxf>
        <font>
          <b/>
          <sz val="9"/>
          <color auto="1"/>
          <name val="Arial"/>
          <scheme val="none"/>
        </font>
        <numFmt numFmtId="167" formatCode="_-* #,##0.00\ _p_t_a_-;\-* #,##0.00\ _p_t_a_-;_-* &quot;-&quot;??\ _p_t_a_-;_-@_-"/>
        <fill>
          <patternFill patternType="solid">
            <bgColor indexed="41"/>
          </patternFill>
        </fill>
        <alignment horizontal="center" readingOrder="0"/>
        <border outline="0">
          <left style="thin">
            <color indexed="64"/>
          </left>
          <top style="thin">
            <color indexed="64"/>
          </top>
        </border>
      </dxf>
    </rfmt>
    <rfmt sheetId="11" s="1" sqref="F218" start="0" length="0">
      <dxf>
        <font>
          <b/>
          <sz val="9"/>
          <color auto="1"/>
          <name val="Arial"/>
          <scheme val="none"/>
        </font>
        <numFmt numFmtId="167" formatCode="_-* #,##0.00\ _p_t_a_-;\-* #,##0.00\ _p_t_a_-;_-* &quot;-&quot;??\ _p_t_a_-;_-@_-"/>
        <fill>
          <patternFill patternType="solid">
            <bgColor indexed="41"/>
          </patternFill>
        </fill>
        <alignment horizontal="center" readingOrder="0"/>
        <border outline="0">
          <left style="thin">
            <color indexed="64"/>
          </left>
          <right style="thin">
            <color indexed="64"/>
          </right>
          <top style="thin">
            <color indexed="64"/>
          </top>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2985" sId="11" ref="A218:XFD218" action="deleteRow">
    <rfmt sheetId="11" xfDxf="1" sqref="A218:XFD218" start="0" length="0"/>
    <rfmt sheetId="11" sqref="A218" start="0" length="0">
      <dxf>
        <font>
          <b/>
          <sz val="9"/>
          <color auto="1"/>
          <name val="Arial"/>
          <scheme val="none"/>
        </font>
        <numFmt numFmtId="19" formatCode="m/d/yyyy"/>
        <fill>
          <patternFill patternType="solid">
            <bgColor indexed="41"/>
          </patternFill>
        </fill>
        <alignment horizontal="center" vertical="center" readingOrder="0"/>
        <border outline="0">
          <left style="thin">
            <color indexed="64"/>
          </left>
          <right style="thin">
            <color indexed="64"/>
          </right>
          <bottom style="thin">
            <color indexed="64"/>
          </bottom>
        </border>
      </dxf>
    </rfmt>
    <rfmt sheetId="11" sqref="B218" start="0" length="0">
      <dxf>
        <font>
          <b/>
          <sz val="9"/>
          <color auto="1"/>
          <name val="Arial"/>
          <scheme val="none"/>
        </font>
        <fill>
          <patternFill patternType="solid">
            <bgColor theme="0"/>
          </patternFill>
        </fill>
        <alignment horizontal="center" vertical="top" readingOrder="0"/>
        <border outline="0">
          <left style="thin">
            <color indexed="64"/>
          </left>
          <right style="thin">
            <color indexed="64"/>
          </right>
          <bottom style="thin">
            <color indexed="64"/>
          </bottom>
        </border>
      </dxf>
    </rfmt>
    <rfmt sheetId="11" sqref="C218" start="0" length="0">
      <dxf>
        <font>
          <b/>
          <sz val="9"/>
          <color auto="1"/>
          <name val="Arial"/>
          <scheme val="none"/>
        </font>
        <fill>
          <patternFill patternType="solid">
            <bgColor theme="0"/>
          </patternFill>
        </fill>
        <alignment horizontal="center" vertical="top" readingOrder="0"/>
        <border outline="0">
          <left style="thin">
            <color indexed="64"/>
          </left>
          <right style="thin">
            <color indexed="64"/>
          </right>
          <top style="thin">
            <color indexed="64"/>
          </top>
          <bottom style="thin">
            <color indexed="64"/>
          </bottom>
        </border>
      </dxf>
    </rfmt>
    <rfmt sheetId="11" sqref="D218" start="0" length="0">
      <dxf>
        <font>
          <b/>
          <sz val="9"/>
          <color auto="1"/>
          <name val="Arial"/>
          <scheme val="none"/>
        </font>
        <numFmt numFmtId="4" formatCode="#,##0.00"/>
        <fill>
          <patternFill patternType="solid">
            <bgColor indexed="41"/>
          </patternFill>
        </fill>
        <alignment horizontal="center" vertical="top" readingOrder="0"/>
        <border outline="0">
          <left style="thin">
            <color indexed="64"/>
          </left>
          <right style="thin">
            <color indexed="64"/>
          </right>
          <bottom style="thin">
            <color indexed="64"/>
          </bottom>
        </border>
      </dxf>
    </rfmt>
    <rfmt sheetId="11" s="1" sqref="E218" start="0" length="0">
      <dxf>
        <font>
          <b/>
          <sz val="9"/>
          <color auto="1"/>
          <name val="Arial"/>
          <scheme val="none"/>
        </font>
        <numFmt numFmtId="167" formatCode="_-* #,##0.00\ _p_t_a_-;\-* #,##0.00\ _p_t_a_-;_-* &quot;-&quot;??\ _p_t_a_-;_-@_-"/>
        <fill>
          <patternFill patternType="solid">
            <bgColor indexed="41"/>
          </patternFill>
        </fill>
        <alignment horizontal="center" readingOrder="0"/>
        <border outline="0">
          <left style="thin">
            <color indexed="64"/>
          </left>
          <bottom style="thin">
            <color indexed="64"/>
          </bottom>
        </border>
      </dxf>
    </rfmt>
    <rfmt sheetId="11" s="1" sqref="F218" start="0" length="0">
      <dxf>
        <font>
          <b/>
          <sz val="9"/>
          <color auto="1"/>
          <name val="Arial"/>
          <scheme val="none"/>
        </font>
        <numFmt numFmtId="167" formatCode="_-* #,##0.00\ _p_t_a_-;\-* #,##0.00\ _p_t_a_-;_-* &quot;-&quot;??\ _p_t_a_-;_-@_-"/>
        <fill>
          <patternFill patternType="solid">
            <bgColor indexed="41"/>
          </patternFill>
        </fill>
        <alignment horizontal="center"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2986" sId="11" ref="A218:XFD218" action="deleteRow">
    <rfmt sheetId="11" xfDxf="1" sqref="A218:XFD218" start="0" length="0"/>
    <rfmt sheetId="11" sqref="A218" start="0" length="0">
      <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dxf>
    </rfmt>
    <rfmt sheetId="11" sqref="B218" start="0" length="0">
      <dxf>
        <font>
          <b/>
          <sz val="9"/>
          <color theme="1"/>
          <name val="Arial"/>
          <scheme val="none"/>
        </font>
        <numFmt numFmtId="30" formatCode="@"/>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dxf>
    </rfmt>
    <rfmt sheetId="11" sqref="C218" start="0" length="0">
      <dxf>
        <font>
          <b/>
          <sz val="9"/>
          <color auto="1"/>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D218" start="0" length="0">
      <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1" s="1" sqref="E218" start="0" length="0">
      <dxf>
        <font>
          <sz val="9"/>
          <color indexed="64"/>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dxf>
    </rfmt>
    <rfmt sheetId="11" sqref="F218" start="0" length="0">
      <dxf>
        <font>
          <b/>
          <sz val="9"/>
          <color indexed="64"/>
          <name val="Arial"/>
          <scheme val="none"/>
        </font>
        <numFmt numFmtId="167" formatCode="_-* #,##0.00\ _p_t_a_-;\-* #,##0.00\ _p_t_a_-;_-* &quot;-&quot;??\ _p_t_a_-;_-@_-"/>
        <fill>
          <patternFill patternType="solid">
            <bgColor theme="0"/>
          </patternFill>
        </fill>
        <alignment horizontal="center" vertical="top"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2987" sId="11" ref="A218:XFD218" action="deleteRow">
    <rfmt sheetId="11" xfDxf="1" sqref="A218:XFD218" start="0" length="0"/>
    <rfmt sheetId="11" sqref="A218" start="0" length="0">
      <dxf>
        <font>
          <sz val="9"/>
          <color indexed="64"/>
          <name val="Arial"/>
          <scheme val="none"/>
        </font>
        <numFmt numFmtId="19" formatCode="m/d/yyyy"/>
        <border outline="0">
          <left style="thin">
            <color indexed="64"/>
          </left>
          <right style="thin">
            <color indexed="64"/>
          </right>
          <top style="thin">
            <color indexed="64"/>
          </top>
          <bottom style="thin">
            <color indexed="64"/>
          </bottom>
        </border>
      </dxf>
    </rfmt>
    <rfmt sheetId="11" sqref="B218" start="0" length="0">
      <dxf>
        <font>
          <sz val="9"/>
          <color indexed="64"/>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dxf>
    </rfmt>
    <rfmt sheetId="11" sqref="C218" start="0" length="0">
      <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1" sqref="D218" start="0" length="0">
      <dxf>
        <font>
          <sz val="9"/>
          <color indexed="64"/>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1" sqref="E218" start="0" length="0">
      <dxf>
        <font>
          <b/>
          <sz val="9"/>
          <color rgb="FFFF0000"/>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qref="F218" start="0" length="0">
      <dxf>
        <font>
          <b/>
          <sz val="9"/>
          <color indexed="64"/>
          <name val="Arial"/>
          <scheme val="none"/>
        </font>
        <numFmt numFmtId="167" formatCode="_-* #,##0.00\ _p_t_a_-;\-* #,##0.00\ _p_t_a_-;_-* &quot;-&quot;??\ _p_t_a_-;_-@_-"/>
        <fill>
          <patternFill patternType="solid">
            <bgColor theme="0"/>
          </patternFill>
        </fill>
        <alignment horizontal="center" vertical="top"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2988" sId="11" ref="A218:XFD218" action="deleteRow">
    <rfmt sheetId="11" xfDxf="1" sqref="A218:XFD218" start="0" length="0"/>
    <rfmt sheetId="11" sqref="A218" start="0" length="0">
      <dxf>
        <font>
          <sz val="9"/>
          <color indexed="64"/>
          <name val="Arial"/>
          <scheme val="none"/>
        </font>
        <numFmt numFmtId="19" formatCode="m/d/yyyy"/>
        <border outline="0">
          <left style="thin">
            <color indexed="64"/>
          </left>
          <right style="thin">
            <color indexed="64"/>
          </right>
          <top style="thin">
            <color indexed="64"/>
          </top>
          <bottom style="thin">
            <color indexed="64"/>
          </bottom>
        </border>
      </dxf>
    </rfmt>
    <rfmt sheetId="11" sqref="B218" start="0" length="0">
      <dxf>
        <font>
          <sz val="9"/>
          <color indexed="64"/>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dxf>
    </rfmt>
    <rfmt sheetId="11" sqref="C218" start="0" length="0">
      <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1" sqref="D218" start="0" length="0">
      <dxf>
        <font>
          <sz val="9"/>
          <color indexed="64"/>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1" sqref="E218" start="0" length="0">
      <dxf>
        <font>
          <sz val="9"/>
          <color auto="1"/>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qref="F218" start="0" length="0">
      <dxf>
        <font>
          <b/>
          <sz val="9"/>
          <color indexed="64"/>
          <name val="Arial"/>
          <scheme val="none"/>
        </font>
        <numFmt numFmtId="167" formatCode="_-* #,##0.00\ _p_t_a_-;\-* #,##0.00\ _p_t_a_-;_-* &quot;-&quot;??\ _p_t_a_-;_-@_-"/>
        <fill>
          <patternFill patternType="solid">
            <bgColor theme="0"/>
          </patternFill>
        </fill>
        <alignment horizontal="center" vertical="top"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2989" sId="11" ref="A218:XFD218" action="deleteRow">
    <rfmt sheetId="11" xfDxf="1" sqref="A218:XFD218" start="0" length="0"/>
    <rfmt sheetId="11" sqref="A218" start="0" length="0">
      <dxf>
        <font>
          <sz val="9"/>
          <color indexed="64"/>
          <name val="Arial"/>
          <scheme val="none"/>
        </font>
        <numFmt numFmtId="19" formatCode="m/d/yyyy"/>
        <border outline="0">
          <left style="thin">
            <color indexed="64"/>
          </left>
          <right style="thin">
            <color indexed="64"/>
          </right>
          <top style="thin">
            <color indexed="64"/>
          </top>
          <bottom style="thin">
            <color indexed="64"/>
          </bottom>
        </border>
      </dxf>
    </rfmt>
    <rfmt sheetId="11" sqref="B218" start="0" length="0">
      <dxf>
        <font>
          <b/>
          <sz val="9"/>
          <color indexed="64"/>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dxf>
    </rfmt>
    <rfmt sheetId="11" sqref="C218" start="0" length="0">
      <dxf>
        <font>
          <sz val="9"/>
          <color indexed="64"/>
          <name val="Arial"/>
          <scheme val="none"/>
        </font>
        <fill>
          <patternFill patternType="solid">
            <bgColor theme="0"/>
          </patternFill>
        </fill>
        <alignment horizontal="justify" vertical="top" readingOrder="0"/>
        <border outline="0">
          <left style="thin">
            <color indexed="64"/>
          </left>
          <right style="thin">
            <color indexed="64"/>
          </right>
          <top style="thin">
            <color indexed="64"/>
          </top>
          <bottom style="thin">
            <color indexed="64"/>
          </bottom>
        </border>
      </dxf>
    </rfmt>
    <rfmt sheetId="11" s="1" sqref="D218" start="0" length="0">
      <dxf>
        <font>
          <sz val="9"/>
          <color indexed="64"/>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1" sqref="E218" start="0" length="0">
      <dxf>
        <font>
          <sz val="9"/>
          <color auto="1"/>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qref="F218" start="0" length="0">
      <dxf>
        <font>
          <b/>
          <sz val="9"/>
          <color indexed="64"/>
          <name val="Arial"/>
          <scheme val="none"/>
        </font>
        <numFmt numFmtId="167" formatCode="_-* #,##0.00\ _p_t_a_-;\-* #,##0.00\ _p_t_a_-;_-* &quot;-&quot;??\ _p_t_a_-;_-@_-"/>
        <fill>
          <patternFill patternType="solid">
            <bgColor theme="0"/>
          </patternFill>
        </fill>
        <alignment horizontal="center" vertical="top"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2990" sId="11" ref="A218:XFD218" action="deleteRow">
    <rfmt sheetId="11" xfDxf="1" sqref="A218:XFD218" start="0" length="0"/>
    <rfmt sheetId="11" sqref="A218" start="0" length="0">
      <dxf>
        <font>
          <sz val="9"/>
          <color indexed="64"/>
          <name val="Arial"/>
          <scheme val="none"/>
        </font>
        <numFmt numFmtId="19" formatCode="m/d/yyyy"/>
        <border outline="0">
          <left style="thin">
            <color indexed="64"/>
          </left>
          <right style="thin">
            <color indexed="64"/>
          </right>
          <top style="thin">
            <color indexed="64"/>
          </top>
          <bottom style="thin">
            <color indexed="64"/>
          </bottom>
        </border>
      </dxf>
    </rfmt>
    <rfmt sheetId="11" sqref="B218" start="0" length="0">
      <dxf>
        <font>
          <b/>
          <sz val="9"/>
          <color indexed="64"/>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dxf>
    </rfmt>
    <rfmt sheetId="11" sqref="C218" start="0" length="0">
      <dxf>
        <font>
          <sz val="9"/>
          <color indexed="64"/>
          <name val="Arial"/>
          <scheme val="none"/>
        </font>
        <fill>
          <patternFill patternType="solid">
            <bgColor theme="0"/>
          </patternFill>
        </fill>
        <alignment horizontal="justify" vertical="top" readingOrder="0"/>
        <border outline="0">
          <left style="thin">
            <color indexed="64"/>
          </left>
          <right style="thin">
            <color indexed="64"/>
          </right>
          <top style="thin">
            <color indexed="64"/>
          </top>
          <bottom style="thin">
            <color indexed="64"/>
          </bottom>
        </border>
      </dxf>
    </rfmt>
    <rfmt sheetId="11" s="1" sqref="D218" start="0" length="0">
      <dxf>
        <font>
          <sz val="9"/>
          <color indexed="64"/>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1" sqref="E218" start="0" length="0">
      <dxf>
        <font>
          <sz val="9"/>
          <color auto="1"/>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qref="F218" start="0" length="0">
      <dxf>
        <font>
          <b/>
          <sz val="9"/>
          <color indexed="64"/>
          <name val="Arial"/>
          <scheme val="none"/>
        </font>
        <numFmt numFmtId="167" formatCode="_-* #,##0.00\ _p_t_a_-;\-* #,##0.00\ _p_t_a_-;_-* &quot;-&quot;??\ _p_t_a_-;_-@_-"/>
        <fill>
          <patternFill patternType="solid">
            <bgColor theme="0"/>
          </patternFill>
        </fill>
        <alignment horizontal="center" vertical="top"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2991" sId="11" ref="A218:XFD218" action="deleteRow">
    <rfmt sheetId="11" xfDxf="1" sqref="A218:XFD218" start="0" length="0"/>
    <rfmt sheetId="11" sqref="A218" start="0" length="0">
      <dxf>
        <font>
          <sz val="9"/>
          <color indexed="64"/>
          <name val="Arial"/>
          <scheme val="none"/>
        </font>
        <numFmt numFmtId="19" formatCode="m/d/yyyy"/>
        <border outline="0">
          <left style="thin">
            <color indexed="64"/>
          </left>
          <right style="thin">
            <color indexed="64"/>
          </right>
          <top style="thin">
            <color indexed="64"/>
          </top>
          <bottom style="thin">
            <color indexed="64"/>
          </bottom>
        </border>
      </dxf>
    </rfmt>
    <rfmt sheetId="11" sqref="B218" start="0" length="0">
      <dxf>
        <font>
          <b/>
          <sz val="9"/>
          <color indexed="64"/>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dxf>
    </rfmt>
    <rfmt sheetId="11" sqref="C218" start="0" length="0">
      <dxf>
        <font>
          <sz val="9"/>
          <color indexed="64"/>
          <name val="Arial"/>
          <scheme val="none"/>
        </font>
        <fill>
          <patternFill patternType="solid">
            <bgColor theme="0"/>
          </patternFill>
        </fill>
        <alignment horizontal="justify" vertical="top" readingOrder="0"/>
        <border outline="0">
          <left style="thin">
            <color indexed="64"/>
          </left>
          <right style="thin">
            <color indexed="64"/>
          </right>
          <top style="thin">
            <color indexed="64"/>
          </top>
          <bottom style="thin">
            <color indexed="64"/>
          </bottom>
        </border>
      </dxf>
    </rfmt>
    <rfmt sheetId="11" s="1" sqref="D218" start="0" length="0">
      <dxf>
        <font>
          <sz val="9"/>
          <color indexed="64"/>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1" sqref="E218" start="0" length="0">
      <dxf>
        <font>
          <sz val="9"/>
          <color indexed="64"/>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qref="F218" start="0" length="0">
      <dxf>
        <font>
          <b/>
          <sz val="9"/>
          <color indexed="64"/>
          <name val="Arial"/>
          <scheme val="none"/>
        </font>
        <numFmt numFmtId="167" formatCode="_-* #,##0.00\ _p_t_a_-;\-* #,##0.00\ _p_t_a_-;_-* &quot;-&quot;??\ _p_t_a_-;_-@_-"/>
        <fill>
          <patternFill patternType="solid">
            <bgColor theme="0"/>
          </patternFill>
        </fill>
        <alignment horizontal="center" vertical="top"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2992" sId="11" ref="A218:XFD218" action="deleteRow">
    <rfmt sheetId="11" xfDxf="1" sqref="A218:XFD218" start="0" length="0"/>
    <rfmt sheetId="11" sqref="A218" start="0" length="0">
      <dxf>
        <font>
          <sz val="9"/>
          <color indexed="64"/>
          <name val="Arial"/>
          <scheme val="none"/>
        </font>
        <numFmt numFmtId="19" formatCode="m/d/yyyy"/>
        <border outline="0">
          <left style="thin">
            <color indexed="64"/>
          </left>
          <right style="thin">
            <color indexed="64"/>
          </right>
          <top style="thin">
            <color indexed="64"/>
          </top>
          <bottom style="thin">
            <color indexed="64"/>
          </bottom>
        </border>
      </dxf>
    </rfmt>
    <rfmt sheetId="11" sqref="B218" start="0" length="0">
      <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dxf>
    </rfmt>
    <rfmt sheetId="11" sqref="C218" start="0" length="0">
      <dxf>
        <font>
          <sz val="9"/>
          <color indexed="64"/>
          <name val="Arial"/>
          <scheme val="none"/>
        </font>
        <fill>
          <patternFill patternType="solid">
            <bgColor theme="0"/>
          </patternFill>
        </fill>
        <alignment horizontal="justify" vertical="top" readingOrder="0"/>
        <border outline="0">
          <left style="thin">
            <color indexed="64"/>
          </left>
          <right style="thin">
            <color indexed="64"/>
          </right>
          <top style="thin">
            <color indexed="64"/>
          </top>
          <bottom style="thin">
            <color indexed="64"/>
          </bottom>
        </border>
      </dxf>
    </rfmt>
    <rfmt sheetId="11" s="1" sqref="D218" start="0" length="0">
      <dxf>
        <font>
          <sz val="9"/>
          <color indexed="64"/>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1" sqref="E218" start="0" length="0">
      <dxf>
        <font>
          <sz val="9"/>
          <color indexed="64"/>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qref="F218" start="0" length="0">
      <dxf>
        <font>
          <b/>
          <sz val="9"/>
          <color indexed="64"/>
          <name val="Arial"/>
          <scheme val="none"/>
        </font>
        <numFmt numFmtId="167" formatCode="_-* #,##0.00\ _p_t_a_-;\-* #,##0.00\ _p_t_a_-;_-* &quot;-&quot;??\ _p_t_a_-;_-@_-"/>
        <fill>
          <patternFill patternType="solid">
            <bgColor theme="0"/>
          </patternFill>
        </fill>
        <alignment horizontal="center" vertical="top"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2993" sId="11" ref="A218:XFD218" action="deleteRow">
    <rfmt sheetId="11" xfDxf="1" sqref="A218:XFD218" start="0" length="0"/>
    <rfmt sheetId="11" sqref="A218" start="0" length="0">
      <dxf>
        <font>
          <sz val="9"/>
          <color indexed="64"/>
          <name val="Arial"/>
          <scheme val="none"/>
        </font>
        <numFmt numFmtId="19" formatCode="m/d/yyyy"/>
        <border outline="0">
          <left style="thin">
            <color indexed="64"/>
          </left>
          <right style="thin">
            <color indexed="64"/>
          </right>
          <top style="thin">
            <color indexed="64"/>
          </top>
          <bottom style="thin">
            <color indexed="64"/>
          </bottom>
        </border>
      </dxf>
    </rfmt>
    <rfmt sheetId="11" sqref="B218" start="0" length="0">
      <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dxf>
    </rfmt>
    <rfmt sheetId="11" sqref="C218" start="0" length="0">
      <dxf>
        <font>
          <sz val="9"/>
          <color indexed="64"/>
          <name val="Arial"/>
          <scheme val="none"/>
        </font>
        <fill>
          <patternFill patternType="solid">
            <bgColor theme="0"/>
          </patternFill>
        </fill>
        <alignment horizontal="justify" vertical="center" readingOrder="0"/>
        <border outline="0">
          <left style="thin">
            <color indexed="64"/>
          </left>
          <right style="thin">
            <color indexed="64"/>
          </right>
          <top style="thin">
            <color indexed="64"/>
          </top>
          <bottom style="thin">
            <color indexed="64"/>
          </bottom>
        </border>
      </dxf>
    </rfmt>
    <rfmt sheetId="11" s="1" sqref="D218" start="0" length="0">
      <dxf>
        <font>
          <sz val="9"/>
          <color indexed="64"/>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1" sqref="E218" start="0" length="0">
      <dxf>
        <font>
          <sz val="9"/>
          <color indexed="64"/>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qref="F218" start="0" length="0">
      <dxf>
        <font>
          <b/>
          <sz val="9"/>
          <color indexed="64"/>
          <name val="Arial"/>
          <scheme val="none"/>
        </font>
        <numFmt numFmtId="167" formatCode="_-* #,##0.00\ _p_t_a_-;\-* #,##0.00\ _p_t_a_-;_-* &quot;-&quot;??\ _p_t_a_-;_-@_-"/>
        <fill>
          <patternFill patternType="solid">
            <bgColor theme="0"/>
          </patternFill>
        </fill>
        <alignment horizontal="center" vertical="top"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2994" sId="11" ref="A218:XFD218" action="deleteRow">
    <rfmt sheetId="11" xfDxf="1" sqref="A218:XFD218" start="0" length="0"/>
    <rfmt sheetId="11" sqref="A218" start="0" length="0">
      <dxf>
        <font>
          <sz val="9"/>
          <color indexed="64"/>
          <name val="Arial"/>
          <scheme val="none"/>
        </font>
        <numFmt numFmtId="19" formatCode="m/d/yyyy"/>
        <border outline="0">
          <left style="thin">
            <color indexed="64"/>
          </left>
          <right style="thin">
            <color indexed="64"/>
          </right>
          <top style="thin">
            <color indexed="64"/>
          </top>
          <bottom style="thin">
            <color indexed="64"/>
          </bottom>
        </border>
      </dxf>
    </rfmt>
    <rfmt sheetId="11" sqref="B218" start="0" length="0">
      <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dxf>
    </rfmt>
    <rfmt sheetId="11" sqref="C218" start="0" length="0">
      <dxf>
        <font>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1" sqref="D218" start="0" length="0">
      <dxf>
        <font>
          <sz val="9"/>
          <color indexed="64"/>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1" sqref="E218" start="0" length="0">
      <dxf>
        <font>
          <sz val="9"/>
          <color indexed="64"/>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qref="F218" start="0" length="0">
      <dxf>
        <font>
          <b/>
          <sz val="9"/>
          <color indexed="64"/>
          <name val="Arial"/>
          <scheme val="none"/>
        </font>
        <numFmt numFmtId="167" formatCode="_-* #,##0.00\ _p_t_a_-;\-* #,##0.00\ _p_t_a_-;_-* &quot;-&quot;??\ _p_t_a_-;_-@_-"/>
        <fill>
          <patternFill patternType="solid">
            <bgColor theme="0"/>
          </patternFill>
        </fill>
        <alignment horizontal="center" vertical="top"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2995" sId="11" ref="A218:XFD218" action="deleteRow">
    <rfmt sheetId="11" xfDxf="1" sqref="A218:XFD218" start="0" length="0"/>
    <rfmt sheetId="11" sqref="A218" start="0" length="0">
      <dxf>
        <font>
          <sz val="9"/>
          <color indexed="64"/>
          <name val="Arial"/>
          <scheme val="none"/>
        </font>
        <numFmt numFmtId="19" formatCode="m/d/yyyy"/>
        <border outline="0">
          <left style="thin">
            <color indexed="64"/>
          </left>
          <right style="thin">
            <color indexed="64"/>
          </right>
          <top style="thin">
            <color indexed="64"/>
          </top>
          <bottom style="thin">
            <color indexed="64"/>
          </bottom>
        </border>
      </dxf>
    </rfmt>
    <rfmt sheetId="11" sqref="B218" start="0" length="0">
      <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dxf>
    </rfmt>
    <rfmt sheetId="11" sqref="C218" start="0" length="0">
      <dxf>
        <font>
          <sz val="9"/>
          <color indexed="64"/>
          <name val="Arial"/>
          <scheme val="none"/>
        </font>
        <fill>
          <patternFill patternType="solid">
            <bgColor theme="0"/>
          </patternFill>
        </fill>
        <alignment horizontal="justify" vertical="top" readingOrder="0"/>
        <border outline="0">
          <left style="thin">
            <color indexed="64"/>
          </left>
          <right style="thin">
            <color indexed="64"/>
          </right>
          <top style="thin">
            <color indexed="64"/>
          </top>
          <bottom style="thin">
            <color indexed="64"/>
          </bottom>
        </border>
      </dxf>
    </rfmt>
    <rfmt sheetId="11" s="1" sqref="D218" start="0" length="0">
      <dxf>
        <font>
          <sz val="9"/>
          <color indexed="64"/>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1" sqref="E218" start="0" length="0">
      <dxf>
        <font>
          <sz val="9"/>
          <color indexed="64"/>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qref="F218" start="0" length="0">
      <dxf>
        <font>
          <b/>
          <sz val="9"/>
          <color indexed="64"/>
          <name val="Arial"/>
          <scheme val="none"/>
        </font>
        <numFmt numFmtId="167" formatCode="_-* #,##0.00\ _p_t_a_-;\-* #,##0.00\ _p_t_a_-;_-* &quot;-&quot;??\ _p_t_a_-;_-@_-"/>
        <fill>
          <patternFill patternType="solid">
            <bgColor theme="0"/>
          </patternFill>
        </fill>
        <alignment horizontal="center" vertical="top"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2996" sId="11" ref="A218:XFD218" action="deleteRow">
    <rfmt sheetId="11" xfDxf="1" sqref="A218:XFD218" start="0" length="0"/>
    <rfmt sheetId="11" sqref="A218" start="0" length="0">
      <dxf>
        <font>
          <sz val="9"/>
          <color indexed="64"/>
          <name val="Arial"/>
          <scheme val="none"/>
        </font>
        <numFmt numFmtId="19" formatCode="m/d/yyyy"/>
        <border outline="0">
          <left style="thin">
            <color indexed="64"/>
          </left>
          <right style="thin">
            <color indexed="64"/>
          </right>
          <top style="thin">
            <color indexed="64"/>
          </top>
          <bottom style="thin">
            <color indexed="64"/>
          </bottom>
        </border>
      </dxf>
    </rfmt>
    <rfmt sheetId="11" sqref="B218" start="0" length="0">
      <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dxf>
    </rfmt>
    <rfmt sheetId="11" sqref="C218" start="0" length="0">
      <dxf>
        <font>
          <sz val="9"/>
          <color indexed="64"/>
          <name val="Arial"/>
          <scheme val="none"/>
        </font>
        <fill>
          <patternFill patternType="solid">
            <bgColor theme="0"/>
          </patternFill>
        </fill>
        <alignment horizontal="justify" vertical="top" readingOrder="0"/>
        <border outline="0">
          <left style="thin">
            <color indexed="64"/>
          </left>
          <right style="thin">
            <color indexed="64"/>
          </right>
          <top style="thin">
            <color indexed="64"/>
          </top>
          <bottom style="thin">
            <color indexed="64"/>
          </bottom>
        </border>
      </dxf>
    </rfmt>
    <rfmt sheetId="11" s="1" sqref="D218" start="0" length="0">
      <dxf>
        <font>
          <sz val="9"/>
          <color indexed="64"/>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1" sqref="E218" start="0" length="0">
      <dxf>
        <font>
          <sz val="9"/>
          <color indexed="64"/>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qref="F218" start="0" length="0">
      <dxf>
        <font>
          <b/>
          <sz val="9"/>
          <color indexed="64"/>
          <name val="Arial"/>
          <scheme val="none"/>
        </font>
        <numFmt numFmtId="167" formatCode="_-* #,##0.00\ _p_t_a_-;\-* #,##0.00\ _p_t_a_-;_-* &quot;-&quot;??\ _p_t_a_-;_-@_-"/>
        <fill>
          <patternFill patternType="solid">
            <bgColor theme="0"/>
          </patternFill>
        </fill>
        <alignment horizontal="center" vertical="top"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2997" sId="11" ref="A218:XFD218" action="deleteRow">
    <rfmt sheetId="11" xfDxf="1" sqref="A218:XFD218" start="0" length="0"/>
    <rfmt sheetId="11" sqref="A218" start="0" length="0">
      <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dxf>
    </rfmt>
    <rfmt sheetId="11" sqref="B218" start="0" length="0">
      <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dxf>
    </rfmt>
    <rfmt sheetId="11" sqref="C218" start="0" length="0">
      <dxf>
        <font>
          <b/>
          <sz val="9"/>
          <color indexed="64"/>
          <name val="Arial"/>
          <scheme val="none"/>
        </font>
        <fill>
          <patternFill patternType="solid">
            <bgColor theme="0"/>
          </patternFill>
        </fill>
        <alignment vertical="top" wrapText="1" readingOrder="0"/>
        <border outline="0">
          <bottom style="thin">
            <color indexed="64"/>
          </bottom>
        </border>
      </dxf>
    </rfmt>
    <rfmt sheetId="11" s="1" sqref="D218" start="0" length="0">
      <dxf>
        <font>
          <b/>
          <sz val="9"/>
          <color indexed="64"/>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1" sqref="E218" start="0" length="0">
      <dxf>
        <font>
          <sz val="9"/>
          <color indexed="64"/>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qref="F218" start="0" length="0">
      <dxf>
        <font>
          <b/>
          <sz val="9"/>
          <color indexed="64"/>
          <name val="Arial"/>
          <scheme val="none"/>
        </font>
        <numFmt numFmtId="167" formatCode="_-* #,##0.00\ _p_t_a_-;\-* #,##0.00\ _p_t_a_-;_-* &quot;-&quot;??\ _p_t_a_-;_-@_-"/>
        <fill>
          <patternFill patternType="solid">
            <bgColor theme="0"/>
          </patternFill>
        </fill>
        <alignment horizontal="center" vertical="top"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2998" sId="11" ref="A218:XFD218" action="deleteRow">
    <rfmt sheetId="11" xfDxf="1" sqref="A218:XFD218" start="0" length="0"/>
    <rfmt sheetId="11" sqref="A218" start="0" length="0">
      <dxf>
        <font>
          <sz val="9"/>
          <color indexed="64"/>
          <name val="Arial"/>
          <scheme val="none"/>
        </font>
        <numFmt numFmtId="19" formatCode="m/d/yyyy"/>
        <border outline="0">
          <left style="thin">
            <color indexed="64"/>
          </left>
          <right style="thin">
            <color indexed="64"/>
          </right>
          <top style="thin">
            <color indexed="64"/>
          </top>
          <bottom style="thin">
            <color indexed="64"/>
          </bottom>
        </border>
      </dxf>
    </rfmt>
    <rfmt sheetId="11" sqref="B218" start="0" length="0">
      <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1" sqref="C218" start="0" length="0">
      <dxf>
        <font>
          <b/>
          <sz val="9"/>
          <color indexed="64"/>
          <name val="Arial"/>
          <scheme val="none"/>
        </font>
        <fill>
          <patternFill patternType="solid">
            <bgColor theme="0"/>
          </patternFill>
        </fill>
        <alignment horizontal="justify" vertical="top" readingOrder="0"/>
        <border outline="0">
          <left style="thin">
            <color indexed="64"/>
          </left>
          <right style="thin">
            <color indexed="64"/>
          </right>
          <top style="thin">
            <color indexed="64"/>
          </top>
          <bottom style="thin">
            <color indexed="64"/>
          </bottom>
        </border>
      </dxf>
    </rfmt>
    <rfmt sheetId="11" s="1" sqref="D218" start="0" length="0">
      <dxf>
        <font>
          <sz val="9"/>
          <color indexed="64"/>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1" sqref="E218" start="0" length="0">
      <dxf>
        <font>
          <sz val="9"/>
          <color indexed="64"/>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qref="F218" start="0" length="0">
      <dxf>
        <font>
          <b/>
          <sz val="9"/>
          <color indexed="64"/>
          <name val="Arial"/>
          <scheme val="none"/>
        </font>
        <numFmt numFmtId="167" formatCode="_-* #,##0.00\ _p_t_a_-;\-* #,##0.00\ _p_t_a_-;_-* &quot;-&quot;??\ _p_t_a_-;_-@_-"/>
        <fill>
          <patternFill patternType="solid">
            <bgColor theme="0"/>
          </patternFill>
        </fill>
        <alignment horizontal="center" vertical="top"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2999" sId="11" ref="A218:XFD218" action="deleteRow">
    <rfmt sheetId="11" xfDxf="1" sqref="A218:XFD218" start="0" length="0"/>
    <rfmt sheetId="11" sqref="A218" start="0" length="0">
      <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dxf>
    </rfmt>
    <rfmt sheetId="11" sqref="B218" start="0" length="0">
      <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1" sqref="C218" start="0" length="0">
      <dxf>
        <font>
          <sz val="9"/>
          <color indexed="64"/>
          <name val="Arial"/>
          <scheme val="none"/>
        </font>
        <fill>
          <patternFill patternType="solid">
            <bgColor theme="0"/>
          </patternFill>
        </fill>
        <alignment horizontal="justify" vertical="top" readingOrder="0"/>
        <border outline="0">
          <left style="thin">
            <color indexed="64"/>
          </left>
          <right style="thin">
            <color indexed="64"/>
          </right>
          <top style="thin">
            <color indexed="64"/>
          </top>
          <bottom style="thin">
            <color indexed="64"/>
          </bottom>
        </border>
      </dxf>
    </rfmt>
    <rfmt sheetId="11" s="1" sqref="D218" start="0" length="0">
      <dxf>
        <font>
          <sz val="9"/>
          <color indexed="64"/>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1" sqref="E218" start="0" length="0">
      <dxf>
        <font>
          <sz val="9"/>
          <color auto="1"/>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qref="F218" start="0" length="0">
      <dxf>
        <font>
          <b/>
          <sz val="9"/>
          <color indexed="64"/>
          <name val="Arial"/>
          <scheme val="none"/>
        </font>
        <numFmt numFmtId="167" formatCode="_-* #,##0.00\ _p_t_a_-;\-* #,##0.00\ _p_t_a_-;_-* &quot;-&quot;??\ _p_t_a_-;_-@_-"/>
        <fill>
          <patternFill patternType="solid">
            <bgColor theme="0"/>
          </patternFill>
        </fill>
        <alignment horizontal="center" vertical="top"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3000" sId="11" ref="A218:XFD218" action="deleteRow">
    <rfmt sheetId="11" xfDxf="1" sqref="A218:XFD218" start="0" length="0"/>
    <rfmt sheetId="11" sqref="A218" start="0" length="0">
      <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dxf>
    </rfmt>
    <rfmt sheetId="11" sqref="B218" start="0" length="0">
      <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dxf>
    </rfmt>
    <rfmt sheetId="11" sqref="C218" start="0" length="0">
      <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1" sqref="D218" start="0" length="0">
      <dxf>
        <font>
          <b/>
          <sz val="9"/>
          <color indexed="64"/>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1" sqref="E218" start="0" length="0">
      <dxf>
        <font>
          <sz val="9"/>
          <color indexed="64"/>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qref="F218" start="0" length="0">
      <dxf>
        <font>
          <b/>
          <sz val="9"/>
          <color indexed="64"/>
          <name val="Arial"/>
          <scheme val="none"/>
        </font>
        <numFmt numFmtId="167" formatCode="_-* #,##0.00\ _p_t_a_-;\-* #,##0.00\ _p_t_a_-;_-* &quot;-&quot;??\ _p_t_a_-;_-@_-"/>
        <fill>
          <patternFill patternType="solid">
            <bgColor theme="0"/>
          </patternFill>
        </fill>
        <alignment horizontal="center" vertical="top"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3001" sId="11" ref="A218:XFD218" action="deleteRow">
    <rfmt sheetId="11" xfDxf="1" sqref="A218:XFD218" start="0" length="0"/>
    <rfmt sheetId="11" sqref="A218" start="0" length="0">
      <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dxf>
    </rfmt>
    <rfmt sheetId="11" sqref="B218" start="0" length="0">
      <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dxf>
    </rfmt>
    <rfmt sheetId="11" sqref="C218" start="0" length="0">
      <dxf>
        <font>
          <sz val="9"/>
          <color indexed="64"/>
          <name val="Arial"/>
          <scheme val="none"/>
        </font>
        <fill>
          <patternFill patternType="solid">
            <bgColor theme="0"/>
          </patternFill>
        </fill>
        <alignment horizontal="justify" vertical="top" readingOrder="0"/>
        <border outline="0">
          <left style="thin">
            <color indexed="64"/>
          </left>
          <right style="thin">
            <color indexed="64"/>
          </right>
          <top style="thin">
            <color indexed="64"/>
          </top>
          <bottom style="thin">
            <color indexed="64"/>
          </bottom>
        </border>
      </dxf>
    </rfmt>
    <rfmt sheetId="11" s="1" sqref="D218" start="0" length="0">
      <dxf>
        <font>
          <sz val="9"/>
          <color indexed="64"/>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1" sqref="E218" start="0" length="0">
      <dxf>
        <font>
          <b/>
          <sz val="9"/>
          <color auto="1"/>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qref="F218" start="0" length="0">
      <dxf>
        <font>
          <b/>
          <sz val="9"/>
          <color indexed="64"/>
          <name val="Arial"/>
          <scheme val="none"/>
        </font>
        <numFmt numFmtId="167" formatCode="_-* #,##0.00\ _p_t_a_-;\-* #,##0.00\ _p_t_a_-;_-* &quot;-&quot;??\ _p_t_a_-;_-@_-"/>
        <fill>
          <patternFill patternType="solid">
            <bgColor theme="0"/>
          </patternFill>
        </fill>
        <alignment horizontal="center" vertical="top"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3002" sId="11" ref="A218:XFD218" action="deleteRow">
    <rfmt sheetId="11" xfDxf="1" sqref="A218:XFD218" start="0" length="0"/>
    <rfmt sheetId="11" sqref="A218" start="0" length="0">
      <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dxf>
    </rfmt>
    <rfmt sheetId="11" sqref="B218" start="0" length="0">
      <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dxf>
    </rfmt>
    <rfmt sheetId="11" sqref="C218" start="0" length="0">
      <dxf>
        <font>
          <sz val="9"/>
          <color indexed="64"/>
          <name val="Arial"/>
          <scheme val="none"/>
        </font>
        <fill>
          <patternFill patternType="solid">
            <bgColor theme="0"/>
          </patternFill>
        </fill>
        <alignment horizontal="justify" vertical="top" readingOrder="0"/>
        <border outline="0">
          <left style="thin">
            <color indexed="64"/>
          </left>
          <right style="thin">
            <color indexed="64"/>
          </right>
          <top style="thin">
            <color indexed="64"/>
          </top>
          <bottom style="thin">
            <color indexed="64"/>
          </bottom>
        </border>
      </dxf>
    </rfmt>
    <rfmt sheetId="11" s="1" sqref="D218" start="0" length="0">
      <dxf>
        <font>
          <sz val="9"/>
          <color indexed="64"/>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1" sqref="E218" start="0" length="0">
      <dxf>
        <font>
          <b/>
          <sz val="9"/>
          <color auto="1"/>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qref="F218" start="0" length="0">
      <dxf>
        <font>
          <b/>
          <sz val="9"/>
          <color indexed="64"/>
          <name val="Arial"/>
          <scheme val="none"/>
        </font>
        <numFmt numFmtId="167" formatCode="_-* #,##0.00\ _p_t_a_-;\-* #,##0.00\ _p_t_a_-;_-* &quot;-&quot;??\ _p_t_a_-;_-@_-"/>
        <fill>
          <patternFill patternType="solid">
            <bgColor theme="0"/>
          </patternFill>
        </fill>
        <alignment horizontal="center" vertical="top"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3003" sId="11" ref="A218:XFD218" action="deleteRow">
    <rfmt sheetId="11" xfDxf="1" sqref="A218:XFD218" start="0" length="0"/>
    <rfmt sheetId="11" sqref="A218" start="0" length="0">
      <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dxf>
    </rfmt>
    <rfmt sheetId="11" sqref="B218" start="0" length="0">
      <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1" sqref="C218" start="0" length="0">
      <dxf>
        <font>
          <b/>
          <sz val="9"/>
          <color auto="1"/>
          <name val="Arial"/>
          <scheme val="none"/>
        </font>
        <fill>
          <patternFill patternType="solid">
            <bgColor theme="0"/>
          </patternFill>
        </fill>
        <alignment horizontal="justify" vertical="top" readingOrder="0"/>
        <border outline="0">
          <left style="thin">
            <color indexed="64"/>
          </left>
          <right style="thin">
            <color indexed="64"/>
          </right>
          <top style="thin">
            <color indexed="64"/>
          </top>
          <bottom style="thin">
            <color indexed="64"/>
          </bottom>
        </border>
      </dxf>
    </rfmt>
    <rfmt sheetId="11" s="1" sqref="D218" start="0" length="0">
      <dxf>
        <font>
          <sz val="9"/>
          <color indexed="64"/>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1" sqref="E218" start="0" length="0">
      <dxf>
        <font>
          <sz val="9"/>
          <color indexed="64"/>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qref="F218" start="0" length="0">
      <dxf>
        <font>
          <b/>
          <sz val="9"/>
          <color indexed="64"/>
          <name val="Arial"/>
          <scheme val="none"/>
        </font>
        <numFmt numFmtId="167" formatCode="_-* #,##0.00\ _p_t_a_-;\-* #,##0.00\ _p_t_a_-;_-* &quot;-&quot;??\ _p_t_a_-;_-@_-"/>
        <fill>
          <patternFill patternType="solid">
            <bgColor theme="0"/>
          </patternFill>
        </fill>
        <alignment horizontal="center" vertical="top"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3004" sId="11" ref="A218:XFD218" action="deleteRow">
    <rfmt sheetId="11" xfDxf="1" sqref="A218:XFD218" start="0" length="0"/>
    <rfmt sheetId="11" sqref="A218" start="0" length="0">
      <dxf>
        <font>
          <sz val="9"/>
          <color indexed="64"/>
          <name val="Arial"/>
          <scheme val="none"/>
        </font>
        <numFmt numFmtId="19" formatCode="m/d/yyyy"/>
        <fill>
          <patternFill patternType="solid">
            <bgColor theme="0"/>
          </patternFill>
        </fill>
        <border outline="0">
          <left style="thin">
            <color indexed="64"/>
          </left>
          <right style="thin">
            <color indexed="64"/>
          </right>
          <top style="thin">
            <color indexed="64"/>
          </top>
          <bottom style="thin">
            <color indexed="64"/>
          </bottom>
        </border>
      </dxf>
    </rfmt>
    <rfmt sheetId="11" sqref="B218" start="0" length="0">
      <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1" sqref="C218" start="0" length="0">
      <dxf>
        <font>
          <sz val="9"/>
          <color indexed="64"/>
          <name val="Arial"/>
          <scheme val="none"/>
        </font>
        <fill>
          <patternFill patternType="solid">
            <bgColor theme="0"/>
          </patternFill>
        </fill>
        <alignment horizontal="justify" vertical="top" readingOrder="0"/>
        <border outline="0">
          <left style="thin">
            <color indexed="64"/>
          </left>
          <right style="thin">
            <color indexed="64"/>
          </right>
          <top style="thin">
            <color indexed="64"/>
          </top>
          <bottom style="thin">
            <color indexed="64"/>
          </bottom>
        </border>
      </dxf>
    </rfmt>
    <rfmt sheetId="11" s="1" sqref="D218" start="0" length="0">
      <dxf>
        <font>
          <sz val="9"/>
          <color indexed="64"/>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1" sqref="E218" start="0" length="0">
      <dxf>
        <font>
          <sz val="9"/>
          <color indexed="64"/>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qref="F218" start="0" length="0">
      <dxf>
        <font>
          <b/>
          <sz val="9"/>
          <color indexed="64"/>
          <name val="Arial"/>
          <scheme val="none"/>
        </font>
        <numFmt numFmtId="167" formatCode="_-* #,##0.00\ _p_t_a_-;\-* #,##0.00\ _p_t_a_-;_-* &quot;-&quot;??\ _p_t_a_-;_-@_-"/>
        <fill>
          <patternFill patternType="solid">
            <bgColor theme="0"/>
          </patternFill>
        </fill>
        <alignment horizontal="center" vertical="top"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3005" sId="11" ref="A218:XFD218" action="deleteRow">
    <rfmt sheetId="11" xfDxf="1" sqref="A218:XFD218" start="0" length="0"/>
    <rfmt sheetId="11" sqref="A218" start="0" length="0">
      <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B218" start="0" length="0">
      <dxf>
        <font>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C218" start="0" length="0">
      <dxf>
        <font>
          <sz val="9"/>
          <color indexed="64"/>
          <name val="Arial"/>
          <scheme val="none"/>
        </font>
        <fill>
          <patternFill patternType="solid">
            <bgColor theme="0"/>
          </patternFill>
        </fill>
        <alignment horizontal="justify" vertical="top" readingOrder="0"/>
        <border outline="0">
          <left style="thin">
            <color indexed="64"/>
          </left>
          <right style="thin">
            <color indexed="64"/>
          </right>
          <top style="thin">
            <color indexed="64"/>
          </top>
          <bottom style="thin">
            <color indexed="64"/>
          </bottom>
        </border>
      </dxf>
    </rfmt>
    <rfmt sheetId="11" s="1" sqref="D218" start="0" length="0">
      <dxf>
        <font>
          <sz val="9"/>
          <color indexed="64"/>
          <name val="Arial"/>
          <scheme val="none"/>
        </font>
        <numFmt numFmtId="167" formatCode="_-* #,##0.00\ _p_t_a_-;\-* #,##0.00\ _p_t_a_-;_-* &quot;-&quot;??\ _p_t_a_-;_-@_-"/>
        <fill>
          <patternFill patternType="solid">
            <bgColor theme="0"/>
          </patternFill>
        </fill>
        <alignment wrapText="1" readingOrder="0"/>
        <border outline="0">
          <left style="thin">
            <color indexed="64"/>
          </left>
          <right style="thin">
            <color indexed="64"/>
          </right>
          <top style="thin">
            <color indexed="64"/>
          </top>
          <bottom style="thin">
            <color indexed="64"/>
          </bottom>
        </border>
      </dxf>
    </rfmt>
    <rfmt sheetId="11" s="1" sqref="E218" start="0" length="0">
      <dxf>
        <font>
          <sz val="9"/>
          <color indexed="64"/>
          <name val="Arial"/>
          <scheme val="none"/>
        </font>
        <numFmt numFmtId="167" formatCode="_-* #,##0.00\ _p_t_a_-;\-* #,##0.00\ _p_t_a_-;_-* &quot;-&quot;??\ _p_t_a_-;_-@_-"/>
        <fill>
          <patternFill patternType="solid">
            <bgColor theme="0"/>
          </patternFill>
        </fill>
        <alignment wrapText="1" readingOrder="0"/>
        <border outline="0">
          <left style="thin">
            <color indexed="64"/>
          </left>
          <right style="thin">
            <color indexed="64"/>
          </right>
          <top style="thin">
            <color indexed="64"/>
          </top>
          <bottom style="thin">
            <color indexed="64"/>
          </bottom>
        </border>
      </dxf>
    </rfmt>
    <rfmt sheetId="11" sqref="F218" start="0" length="0">
      <dxf>
        <font>
          <b/>
          <sz val="9"/>
          <color indexed="64"/>
          <name val="Arial"/>
          <scheme val="none"/>
        </font>
        <numFmt numFmtId="167" formatCode="_-* #,##0.00\ _p_t_a_-;\-* #,##0.00\ _p_t_a_-;_-* &quot;-&quot;??\ _p_t_a_-;_-@_-"/>
        <fill>
          <patternFill patternType="solid">
            <bgColor theme="0"/>
          </patternFill>
        </fill>
        <alignment horizontal="center" vertical="top"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3006" sId="11" ref="A218:XFD218" action="deleteRow">
    <rfmt sheetId="11" xfDxf="1" sqref="A218:XFD218" start="0" length="0"/>
    <rfmt sheetId="11" sqref="A218" start="0" length="0">
      <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B218" start="0" length="0">
      <dxf>
        <font>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C218" start="0" length="0">
      <dxf>
        <font>
          <sz val="9"/>
          <color indexed="64"/>
          <name val="Arial"/>
          <scheme val="none"/>
        </font>
        <fill>
          <patternFill patternType="solid">
            <bgColor theme="0"/>
          </patternFill>
        </fill>
        <alignment horizontal="justify" vertical="top" readingOrder="0"/>
        <border outline="0">
          <left style="thin">
            <color indexed="64"/>
          </left>
          <right style="thin">
            <color indexed="64"/>
          </right>
          <top style="thin">
            <color indexed="64"/>
          </top>
          <bottom style="thin">
            <color indexed="64"/>
          </bottom>
        </border>
      </dxf>
    </rfmt>
    <rfmt sheetId="11" sqref="D218" start="0" length="0">
      <dxf>
        <font>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1" sqref="E218" start="0" length="0">
      <dxf>
        <font>
          <sz val="9"/>
          <color indexed="64"/>
          <name val="Arial"/>
          <scheme val="none"/>
        </font>
        <numFmt numFmtId="167" formatCode="_-* #,##0.00\ _p_t_a_-;\-* #,##0.00\ _p_t_a_-;_-* &quot;-&quot;??\ _p_t_a_-;_-@_-"/>
        <fill>
          <patternFill patternType="solid">
            <bgColor theme="0"/>
          </patternFill>
        </fill>
        <alignment wrapText="1" readingOrder="0"/>
        <border outline="0">
          <left style="thin">
            <color indexed="64"/>
          </left>
          <right style="thin">
            <color indexed="64"/>
          </right>
          <top style="thin">
            <color indexed="64"/>
          </top>
          <bottom style="thin">
            <color indexed="64"/>
          </bottom>
        </border>
      </dxf>
    </rfmt>
    <rfmt sheetId="11" sqref="F218" start="0" length="0">
      <dxf>
        <font>
          <b/>
          <sz val="9"/>
          <color indexed="64"/>
          <name val="Arial"/>
          <scheme val="none"/>
        </font>
        <numFmt numFmtId="167" formatCode="_-* #,##0.00\ _p_t_a_-;\-* #,##0.00\ _p_t_a_-;_-* &quot;-&quot;??\ _p_t_a_-;_-@_-"/>
        <fill>
          <patternFill patternType="solid">
            <bgColor theme="0"/>
          </patternFill>
        </fill>
        <alignment horizontal="center" vertical="top"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3007" sId="11" ref="A218:XFD218" action="deleteRow">
    <rfmt sheetId="11" xfDxf="1" sqref="A218:XFD218" start="0" length="0"/>
    <rfmt sheetId="11" sqref="A218" start="0" length="0">
      <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B218" start="0" length="0">
      <dxf>
        <font>
          <b/>
          <sz val="9"/>
          <color indexed="64"/>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dxf>
    </rfmt>
    <rfmt sheetId="11" sqref="C218" start="0" length="0">
      <dxf>
        <font>
          <b/>
          <sz val="9"/>
          <color indexed="64"/>
          <name val="Arial"/>
          <scheme val="none"/>
        </font>
        <fill>
          <patternFill patternType="solid">
            <bgColor theme="0"/>
          </patternFill>
        </fill>
        <alignment vertical="top" wrapText="1" readingOrder="0"/>
        <border outline="0">
          <bottom style="thin">
            <color indexed="64"/>
          </bottom>
        </border>
      </dxf>
    </rfmt>
    <rfmt sheetId="11" sqref="D218" start="0" length="0">
      <dxf>
        <font>
          <b/>
          <sz val="9"/>
          <color indexed="64"/>
          <name val="Arial"/>
          <scheme val="none"/>
        </font>
        <numFmt numFmtId="167" formatCode="_-* #,##0.00\ _p_t_a_-;\-* #,##0.00\ _p_t_a_-;_-* &quot;-&quot;??\ _p_t_a_-;_-@_-"/>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1" sqref="E218" start="0" length="0">
      <dxf>
        <font>
          <sz val="9"/>
          <color indexed="64"/>
          <name val="Arial"/>
          <scheme val="none"/>
        </font>
        <numFmt numFmtId="167" formatCode="_-* #,##0.00\ _p_t_a_-;\-* #,##0.00\ _p_t_a_-;_-* &quot;-&quot;??\ _p_t_a_-;_-@_-"/>
        <fill>
          <patternFill patternType="solid">
            <bgColor theme="0"/>
          </patternFill>
        </fill>
        <alignment wrapText="1" readingOrder="0"/>
        <border outline="0">
          <left style="thin">
            <color indexed="64"/>
          </left>
          <right style="thin">
            <color indexed="64"/>
          </right>
          <top style="thin">
            <color indexed="64"/>
          </top>
          <bottom style="thin">
            <color indexed="64"/>
          </bottom>
        </border>
      </dxf>
    </rfmt>
    <rfmt sheetId="11" sqref="F218" start="0" length="0">
      <dxf>
        <font>
          <b/>
          <sz val="9"/>
          <color indexed="64"/>
          <name val="Arial"/>
          <scheme val="none"/>
        </font>
        <numFmt numFmtId="167" formatCode="_-* #,##0.00\ _p_t_a_-;\-* #,##0.00\ _p_t_a_-;_-* &quot;-&quot;??\ _p_t_a_-;_-@_-"/>
        <fill>
          <patternFill patternType="solid">
            <bgColor theme="0"/>
          </patternFill>
        </fill>
        <alignment horizontal="center" vertical="top"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3008" sId="11" ref="A218:XFD218" action="deleteRow">
    <rfmt sheetId="11" xfDxf="1" sqref="A218:XFD218" start="0" length="0"/>
    <rfmt sheetId="11" sqref="A218" start="0" length="0">
      <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B218" start="0" length="0">
      <dxf>
        <font>
          <b/>
          <sz val="9"/>
          <color indexed="64"/>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dxf>
    </rfmt>
    <rfmt sheetId="11" sqref="C218" start="0" length="0">
      <dxf>
        <font>
          <b/>
          <sz val="9"/>
          <color indexed="64"/>
          <name val="Arial"/>
          <scheme val="none"/>
        </font>
        <fill>
          <patternFill patternType="solid">
            <bgColor theme="0"/>
          </patternFill>
        </fill>
        <alignment vertical="top" wrapText="1" readingOrder="0"/>
        <border outline="0">
          <bottom style="thin">
            <color indexed="64"/>
          </bottom>
        </border>
      </dxf>
    </rfmt>
    <rfmt sheetId="11" sqref="D218" start="0" length="0">
      <dxf>
        <font>
          <b/>
          <sz val="9"/>
          <color indexed="64"/>
          <name val="Arial"/>
          <scheme val="none"/>
        </font>
        <numFmt numFmtId="167" formatCode="_-* #,##0.00\ _p_t_a_-;\-* #,##0.00\ _p_t_a_-;_-* &quot;-&quot;??\ _p_t_a_-;_-@_-"/>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1" sqref="E218" start="0" length="0">
      <dxf>
        <font>
          <sz val="9"/>
          <color indexed="64"/>
          <name val="Arial"/>
          <scheme val="none"/>
        </font>
        <numFmt numFmtId="167" formatCode="_-* #,##0.00\ _p_t_a_-;\-* #,##0.00\ _p_t_a_-;_-* &quot;-&quot;??\ _p_t_a_-;_-@_-"/>
        <fill>
          <patternFill patternType="solid">
            <bgColor theme="0"/>
          </patternFill>
        </fill>
        <alignment wrapText="1" readingOrder="0"/>
        <border outline="0">
          <left style="thin">
            <color indexed="64"/>
          </left>
          <right style="thin">
            <color indexed="64"/>
          </right>
          <top style="thin">
            <color indexed="64"/>
          </top>
          <bottom style="thin">
            <color indexed="64"/>
          </bottom>
        </border>
      </dxf>
    </rfmt>
    <rfmt sheetId="11" sqref="F218" start="0" length="0">
      <dxf>
        <font>
          <b/>
          <sz val="9"/>
          <color indexed="64"/>
          <name val="Arial"/>
          <scheme val="none"/>
        </font>
        <numFmt numFmtId="167" formatCode="_-* #,##0.00\ _p_t_a_-;\-* #,##0.00\ _p_t_a_-;_-* &quot;-&quot;??\ _p_t_a_-;_-@_-"/>
        <fill>
          <patternFill patternType="solid">
            <bgColor theme="0"/>
          </patternFill>
        </fill>
        <alignment horizontal="center" vertical="top"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3009" sId="11" ref="A218:XFD218" action="deleteRow">
    <rfmt sheetId="11" xfDxf="1" sqref="A218:XFD218" start="0" length="0"/>
    <rfmt sheetId="11" sqref="A218" start="0" length="0">
      <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B218" start="0" length="0">
      <dxf>
        <font>
          <b/>
          <sz val="9"/>
          <color indexed="64"/>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dxf>
    </rfmt>
    <rfmt sheetId="11" sqref="C218" start="0" length="0">
      <dxf>
        <font>
          <b/>
          <sz val="9"/>
          <color indexed="64"/>
          <name val="Arial"/>
          <scheme val="none"/>
        </font>
        <fill>
          <patternFill patternType="solid">
            <bgColor theme="0"/>
          </patternFill>
        </fill>
        <alignment vertical="top" wrapText="1" readingOrder="0"/>
        <border outline="0">
          <bottom style="thin">
            <color indexed="64"/>
          </bottom>
        </border>
      </dxf>
    </rfmt>
    <rfmt sheetId="11" sqref="D218" start="0" length="0">
      <dxf>
        <font>
          <b/>
          <sz val="9"/>
          <color indexed="64"/>
          <name val="Arial"/>
          <scheme val="none"/>
        </font>
        <numFmt numFmtId="167" formatCode="_-* #,##0.00\ _p_t_a_-;\-* #,##0.00\ _p_t_a_-;_-* &quot;-&quot;??\ _p_t_a_-;_-@_-"/>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1" sqref="E218" start="0" length="0">
      <dxf>
        <font>
          <sz val="9"/>
          <color indexed="64"/>
          <name val="Arial"/>
          <scheme val="none"/>
        </font>
        <numFmt numFmtId="167" formatCode="_-* #,##0.00\ _p_t_a_-;\-* #,##0.00\ _p_t_a_-;_-* &quot;-&quot;??\ _p_t_a_-;_-@_-"/>
        <fill>
          <patternFill patternType="solid">
            <bgColor theme="0"/>
          </patternFill>
        </fill>
        <alignment wrapText="1" readingOrder="0"/>
        <border outline="0">
          <left style="thin">
            <color indexed="64"/>
          </left>
          <right style="thin">
            <color indexed="64"/>
          </right>
          <top style="thin">
            <color indexed="64"/>
          </top>
          <bottom style="thin">
            <color indexed="64"/>
          </bottom>
        </border>
      </dxf>
    </rfmt>
    <rfmt sheetId="11" sqref="F218" start="0" length="0">
      <dxf>
        <font>
          <b/>
          <sz val="9"/>
          <color indexed="64"/>
          <name val="Arial"/>
          <scheme val="none"/>
        </font>
        <numFmt numFmtId="167" formatCode="_-* #,##0.00\ _p_t_a_-;\-* #,##0.00\ _p_t_a_-;_-* &quot;-&quot;??\ _p_t_a_-;_-@_-"/>
        <fill>
          <patternFill patternType="solid">
            <bgColor theme="0"/>
          </patternFill>
        </fill>
        <alignment horizontal="center" vertical="top"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3010" sId="11" ref="A218:XFD218" action="deleteRow">
    <rfmt sheetId="11" xfDxf="1" sqref="A218:XFD218" start="0" length="0"/>
    <rfmt sheetId="11" sqref="A218" start="0" length="0">
      <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B218" start="0" length="0">
      <dxf>
        <font>
          <b/>
          <sz val="9"/>
          <color indexed="64"/>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dxf>
    </rfmt>
    <rfmt sheetId="11" sqref="C218" start="0" length="0">
      <dxf>
        <font>
          <sz val="9"/>
          <color indexed="64"/>
          <name val="Arial"/>
          <scheme val="none"/>
        </font>
        <fill>
          <patternFill patternType="solid">
            <bgColor theme="0"/>
          </patternFill>
        </fill>
        <alignment horizontal="justify" vertical="top" readingOrder="0"/>
        <border outline="0">
          <left style="thin">
            <color indexed="64"/>
          </left>
          <right style="thin">
            <color indexed="64"/>
          </right>
          <top style="thin">
            <color indexed="64"/>
          </top>
          <bottom style="thin">
            <color indexed="64"/>
          </bottom>
        </border>
      </dxf>
    </rfmt>
    <rfmt sheetId="11" s="1" sqref="D218" start="0" length="0">
      <dxf>
        <font>
          <b/>
          <sz val="9"/>
          <color indexed="64"/>
          <name val="Arial"/>
          <scheme val="none"/>
        </font>
        <numFmt numFmtId="167" formatCode="_-* #,##0.00\ _p_t_a_-;\-* #,##0.00\ _p_t_a_-;_-* &quot;-&quot;??\ _p_t_a_-;_-@_-"/>
        <fill>
          <patternFill patternType="solid">
            <bgColor theme="0"/>
          </patternFill>
        </fill>
        <alignment wrapText="1" readingOrder="0"/>
        <border outline="0">
          <left style="thin">
            <color indexed="64"/>
          </left>
          <right style="thin">
            <color indexed="64"/>
          </right>
          <top style="thin">
            <color indexed="64"/>
          </top>
          <bottom style="thin">
            <color indexed="64"/>
          </bottom>
        </border>
      </dxf>
    </rfmt>
    <rfmt sheetId="11" s="1" sqref="E218" start="0" length="0">
      <dxf>
        <font>
          <b/>
          <sz val="9"/>
          <color indexed="64"/>
          <name val="Arial"/>
          <scheme val="none"/>
        </font>
        <numFmt numFmtId="167" formatCode="_-* #,##0.00\ _p_t_a_-;\-* #,##0.00\ _p_t_a_-;_-* &quot;-&quot;??\ _p_t_a_-;_-@_-"/>
        <fill>
          <patternFill patternType="solid">
            <bgColor theme="0"/>
          </patternFill>
        </fill>
        <alignment wrapText="1" readingOrder="0"/>
        <border outline="0">
          <left style="thin">
            <color indexed="64"/>
          </left>
          <right style="thin">
            <color indexed="64"/>
          </right>
          <top style="thin">
            <color indexed="64"/>
          </top>
          <bottom style="thin">
            <color indexed="64"/>
          </bottom>
        </border>
      </dxf>
    </rfmt>
    <rfmt sheetId="11" sqref="F218" start="0" length="0">
      <dxf>
        <font>
          <b/>
          <sz val="9"/>
          <color indexed="64"/>
          <name val="Arial"/>
          <scheme val="none"/>
        </font>
        <numFmt numFmtId="167" formatCode="_-* #,##0.00\ _p_t_a_-;\-* #,##0.00\ _p_t_a_-;_-* &quot;-&quot;??\ _p_t_a_-;_-@_-"/>
        <fill>
          <patternFill patternType="solid">
            <bgColor theme="0"/>
          </patternFill>
        </fill>
        <alignment horizontal="center" vertical="top"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3011" sId="11" ref="A218:XFD218" action="deleteRow">
    <rfmt sheetId="11" xfDxf="1" sqref="A218:XFD218" start="0" length="0"/>
    <rfmt sheetId="11" sqref="A218" start="0" length="0">
      <dxf>
        <font>
          <sz val="9"/>
          <color indexed="64"/>
          <name val="Arial"/>
          <scheme val="none"/>
        </font>
        <numFmt numFmtId="19" formatCode="m/d/yyyy"/>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dxf>
    </rfmt>
    <rfmt sheetId="11" sqref="B218" start="0" length="0">
      <dxf>
        <font>
          <b/>
          <sz val="9"/>
          <color indexed="64"/>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dxf>
    </rfmt>
    <rfmt sheetId="11" sqref="C218" start="0" length="0">
      <dxf>
        <font>
          <sz val="9"/>
          <color indexed="64"/>
          <name val="Arial"/>
          <scheme val="none"/>
        </font>
        <fill>
          <patternFill patternType="solid">
            <bgColor theme="0"/>
          </patternFill>
        </fill>
        <alignment horizontal="justify" vertical="top" readingOrder="0"/>
        <border outline="0">
          <left style="thin">
            <color indexed="64"/>
          </left>
          <right style="thin">
            <color indexed="64"/>
          </right>
          <top style="thin">
            <color indexed="64"/>
          </top>
          <bottom style="thin">
            <color indexed="64"/>
          </bottom>
        </border>
      </dxf>
    </rfmt>
    <rfmt sheetId="11" sqref="D218" start="0" length="0">
      <dxf>
        <font>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1" sqref="E218" start="0" length="0">
      <dxf>
        <font>
          <b/>
          <sz val="9"/>
          <color indexed="64"/>
          <name val="Arial"/>
          <scheme val="none"/>
        </font>
        <numFmt numFmtId="167" formatCode="_-* #,##0.00\ _p_t_a_-;\-* #,##0.00\ _p_t_a_-;_-* &quot;-&quot;??\ _p_t_a_-;_-@_-"/>
        <fill>
          <patternFill patternType="solid">
            <bgColor theme="0"/>
          </patternFill>
        </fill>
        <alignment wrapText="1" readingOrder="0"/>
        <border outline="0">
          <left style="thin">
            <color indexed="64"/>
          </left>
          <right style="thin">
            <color indexed="64"/>
          </right>
          <top style="thin">
            <color indexed="64"/>
          </top>
          <bottom style="thin">
            <color indexed="64"/>
          </bottom>
        </border>
      </dxf>
    </rfmt>
    <rfmt sheetId="11" sqref="F218" start="0" length="0">
      <dxf>
        <font>
          <b/>
          <sz val="9"/>
          <color indexed="64"/>
          <name val="Arial"/>
          <scheme val="none"/>
        </font>
        <numFmt numFmtId="167" formatCode="_-* #,##0.00\ _p_t_a_-;\-* #,##0.00\ _p_t_a_-;_-* &quot;-&quot;??\ _p_t_a_-;_-@_-"/>
        <fill>
          <patternFill patternType="solid">
            <bgColor theme="0"/>
          </patternFill>
        </fill>
        <alignment horizontal="center" vertical="top"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3012" sId="11" ref="A218:XFD218" action="deleteRow">
    <rfmt sheetId="11" xfDxf="1" sqref="A218:XFD218" start="0" length="0"/>
    <rfmt sheetId="11" sqref="A218" start="0" length="0">
      <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B218" start="0" length="0">
      <dxf>
        <font>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C218" start="0" length="0">
      <dxf>
        <font>
          <sz val="9"/>
          <color indexed="64"/>
          <name val="Arial"/>
          <scheme val="none"/>
        </font>
        <fill>
          <patternFill patternType="solid">
            <bgColor theme="0"/>
          </patternFill>
        </fill>
        <alignment horizontal="justify" vertical="top" readingOrder="0"/>
        <border outline="0">
          <left style="thin">
            <color indexed="64"/>
          </left>
          <right style="thin">
            <color indexed="64"/>
          </right>
          <top style="thin">
            <color indexed="64"/>
          </top>
          <bottom style="thin">
            <color indexed="64"/>
          </bottom>
        </border>
      </dxf>
    </rfmt>
    <rfmt sheetId="11" sqref="D218" start="0" length="0">
      <dxf>
        <font>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1" sqref="E218" start="0" length="0">
      <dxf>
        <font>
          <sz val="9"/>
          <color indexed="64"/>
          <name val="Arial"/>
          <scheme val="none"/>
        </font>
        <numFmt numFmtId="167" formatCode="_-* #,##0.00\ _p_t_a_-;\-* #,##0.00\ _p_t_a_-;_-* &quot;-&quot;??\ _p_t_a_-;_-@_-"/>
        <fill>
          <patternFill patternType="solid">
            <bgColor theme="0"/>
          </patternFill>
        </fill>
        <alignment wrapText="1" readingOrder="0"/>
        <border outline="0">
          <left style="thin">
            <color indexed="64"/>
          </left>
          <right style="thin">
            <color indexed="64"/>
          </right>
          <top style="thin">
            <color indexed="64"/>
          </top>
          <bottom style="thin">
            <color indexed="64"/>
          </bottom>
        </border>
      </dxf>
    </rfmt>
    <rfmt sheetId="11" sqref="F218" start="0" length="0">
      <dxf>
        <font>
          <b/>
          <sz val="9"/>
          <color indexed="64"/>
          <name val="Arial"/>
          <scheme val="none"/>
        </font>
        <numFmt numFmtId="167" formatCode="_-* #,##0.00\ _p_t_a_-;\-* #,##0.00\ _p_t_a_-;_-* &quot;-&quot;??\ _p_t_a_-;_-@_-"/>
        <fill>
          <patternFill patternType="solid">
            <bgColor theme="0"/>
          </patternFill>
        </fill>
        <alignment horizontal="center" vertical="top"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3013" sId="11" ref="A218:XFD218" action="deleteRow">
    <rfmt sheetId="11" xfDxf="1" sqref="A218:XFD218" start="0" length="0"/>
    <rfmt sheetId="11" sqref="A218" start="0" length="0">
      <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B218" start="0" length="0">
      <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1" sqref="C218" start="0" length="0">
      <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D218" start="0" length="0">
      <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1" s="1" sqref="E218" start="0" length="0">
      <dxf>
        <font>
          <sz val="9"/>
          <color indexed="64"/>
          <name val="Arial"/>
          <scheme val="none"/>
        </font>
        <numFmt numFmtId="167" formatCode="_-* #,##0.00\ _p_t_a_-;\-* #,##0.00\ _p_t_a_-;_-* &quot;-&quot;??\ _p_t_a_-;_-@_-"/>
        <fill>
          <patternFill patternType="solid">
            <bgColor theme="0"/>
          </patternFill>
        </fill>
        <alignment wrapText="1" readingOrder="0"/>
        <border outline="0">
          <left style="thin">
            <color indexed="64"/>
          </left>
          <right style="thin">
            <color indexed="64"/>
          </right>
          <top style="thin">
            <color indexed="64"/>
          </top>
          <bottom style="thin">
            <color indexed="64"/>
          </bottom>
        </border>
      </dxf>
    </rfmt>
    <rfmt sheetId="11" sqref="F218" start="0" length="0">
      <dxf>
        <font>
          <b/>
          <sz val="9"/>
          <color indexed="64"/>
          <name val="Arial"/>
          <scheme val="none"/>
        </font>
        <numFmt numFmtId="167" formatCode="_-* #,##0.00\ _p_t_a_-;\-* #,##0.00\ _p_t_a_-;_-* &quot;-&quot;??\ _p_t_a_-;_-@_-"/>
        <fill>
          <patternFill patternType="solid">
            <bgColor theme="0"/>
          </patternFill>
        </fill>
        <alignment horizontal="center" vertical="top"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3014" sId="11" ref="A218:XFD218" action="deleteRow">
    <rfmt sheetId="11" xfDxf="1" sqref="A218:XFD218" start="0" length="0"/>
    <rfmt sheetId="11" sqref="A218" start="0" length="0">
      <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B218" start="0" length="0">
      <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1" sqref="C218" start="0" length="0">
      <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D218" start="0" length="0">
      <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1" s="1" sqref="E218" start="0" length="0">
      <dxf>
        <font>
          <b/>
          <sz val="9"/>
          <color rgb="FFFF0000"/>
          <name val="Arial"/>
          <scheme val="none"/>
        </font>
        <numFmt numFmtId="167" formatCode="_-* #,##0.00\ _p_t_a_-;\-* #,##0.00\ _p_t_a_-;_-* &quot;-&quot;??\ _p_t_a_-;_-@_-"/>
        <fill>
          <patternFill patternType="solid">
            <bgColor theme="0"/>
          </patternFill>
        </fill>
        <alignment wrapText="1" readingOrder="0"/>
        <border outline="0">
          <left style="thin">
            <color indexed="64"/>
          </left>
          <right style="thin">
            <color indexed="64"/>
          </right>
          <top style="thin">
            <color indexed="64"/>
          </top>
          <bottom style="thin">
            <color indexed="64"/>
          </bottom>
        </border>
      </dxf>
    </rfmt>
    <rfmt sheetId="11" sqref="F218" start="0" length="0">
      <dxf>
        <font>
          <b/>
          <sz val="9"/>
          <color indexed="64"/>
          <name val="Arial"/>
          <scheme val="none"/>
        </font>
        <numFmt numFmtId="167" formatCode="_-* #,##0.00\ _p_t_a_-;\-* #,##0.00\ _p_t_a_-;_-* &quot;-&quot;??\ _p_t_a_-;_-@_-"/>
        <fill>
          <patternFill patternType="solid">
            <bgColor theme="0"/>
          </patternFill>
        </fill>
        <alignment horizontal="center" vertical="top"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3015" sId="11" ref="A218:XFD218" action="deleteRow">
    <rfmt sheetId="11" xfDxf="1" sqref="A218:XFD218" start="0" length="0"/>
    <rfmt sheetId="11" sqref="A218" start="0" length="0">
      <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B218" start="0" length="0">
      <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1" sqref="C218" start="0" length="0">
      <dxf>
        <font>
          <b/>
          <sz val="9"/>
          <color indexed="64"/>
          <name val="Arial"/>
          <scheme val="none"/>
        </font>
        <fill>
          <patternFill patternType="solid">
            <bgColor theme="0"/>
          </patternFill>
        </fill>
        <alignment horizontal="justify" vertical="top" readingOrder="0"/>
        <border outline="0">
          <left style="thin">
            <color indexed="64"/>
          </left>
          <right style="thin">
            <color indexed="64"/>
          </right>
          <top style="thin">
            <color indexed="64"/>
          </top>
          <bottom style="thin">
            <color indexed="64"/>
          </bottom>
        </border>
      </dxf>
    </rfmt>
    <rfmt sheetId="11" sqref="D218" start="0" length="0">
      <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1" s="1" sqref="E218" start="0" length="0">
      <dxf>
        <font>
          <sz val="9"/>
          <color indexed="64"/>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qref="F218" start="0" length="0">
      <dxf>
        <font>
          <b/>
          <sz val="9"/>
          <color indexed="64"/>
          <name val="Arial"/>
          <scheme val="none"/>
        </font>
        <numFmt numFmtId="167" formatCode="_-* #,##0.00\ _p_t_a_-;\-* #,##0.00\ _p_t_a_-;_-* &quot;-&quot;??\ _p_t_a_-;_-@_-"/>
        <fill>
          <patternFill patternType="solid">
            <bgColor theme="0"/>
          </patternFill>
        </fill>
        <alignment horizontal="center" vertical="top"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3016" sId="11" ref="A218:XFD218" action="deleteRow">
    <rfmt sheetId="11" xfDxf="1" sqref="A218:XFD218" start="0" length="0"/>
    <rfmt sheetId="11" sqref="A218" start="0" length="0">
      <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B218" start="0" length="0">
      <dxf>
        <font>
          <b/>
          <sz val="9"/>
          <color indexed="64"/>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dxf>
    </rfmt>
    <rfmt sheetId="11" sqref="C218" start="0" length="0">
      <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D218" start="0" length="0">
      <dxf>
        <font>
          <b/>
          <sz val="9"/>
          <color indexed="64"/>
          <name val="Arial"/>
          <scheme val="none"/>
        </font>
        <numFmt numFmtId="167" formatCode="_-* #,##0.00\ _p_t_a_-;\-* #,##0.00\ _p_t_a_-;_-* &quot;-&quot;??\ _p_t_a_-;_-@_-"/>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1" sqref="E218" start="0" length="0">
      <dxf>
        <font>
          <sz val="9"/>
          <color indexed="64"/>
          <name val="Arial"/>
          <scheme val="none"/>
        </font>
        <numFmt numFmtId="167" formatCode="_-* #,##0.00\ _p_t_a_-;\-* #,##0.00\ _p_t_a_-;_-* &quot;-&quot;??\ _p_t_a_-;_-@_-"/>
        <fill>
          <patternFill patternType="solid">
            <bgColor theme="0"/>
          </patternFill>
        </fill>
        <alignment wrapText="1" readingOrder="0"/>
        <border outline="0">
          <left style="thin">
            <color indexed="64"/>
          </left>
          <right style="thin">
            <color indexed="64"/>
          </right>
          <top style="thin">
            <color indexed="64"/>
          </top>
          <bottom style="thin">
            <color indexed="64"/>
          </bottom>
        </border>
      </dxf>
    </rfmt>
    <rfmt sheetId="11" sqref="F218" start="0" length="0">
      <dxf>
        <font>
          <b/>
          <sz val="9"/>
          <color indexed="64"/>
          <name val="Arial"/>
          <scheme val="none"/>
        </font>
        <numFmt numFmtId="167" formatCode="_-* #,##0.00\ _p_t_a_-;\-* #,##0.00\ _p_t_a_-;_-* &quot;-&quot;??\ _p_t_a_-;_-@_-"/>
        <fill>
          <patternFill patternType="solid">
            <bgColor theme="0"/>
          </patternFill>
        </fill>
        <alignment horizontal="center" vertical="top"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3017" sId="11" ref="A218:XFD218" action="deleteRow">
    <rfmt sheetId="11" xfDxf="1" sqref="A218:XFD218" start="0" length="0"/>
    <rfmt sheetId="11" sqref="A218" start="0" length="0">
      <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B218" start="0" length="0">
      <dxf>
        <font>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C218" start="0" length="0">
      <dxf>
        <font>
          <b/>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1" sqref="D218" start="0" length="0">
      <dxf>
        <font>
          <sz val="9"/>
          <color auto="1"/>
          <name val="Arial"/>
          <scheme val="none"/>
        </font>
        <numFmt numFmtId="4" formatCode="#,##0.00"/>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1" sqref="E218" start="0" length="0">
      <dxf>
        <font>
          <b/>
          <sz val="9"/>
          <color rgb="FFFF0000"/>
          <name val="Arial"/>
          <scheme val="none"/>
        </font>
        <numFmt numFmtId="167" formatCode="_-* #,##0.00\ _p_t_a_-;\-* #,##0.00\ _p_t_a_-;_-* &quot;-&quot;??\ _p_t_a_-;_-@_-"/>
        <fill>
          <patternFill patternType="solid">
            <bgColor theme="0"/>
          </patternFill>
        </fill>
        <alignment wrapText="1" readingOrder="0"/>
        <border outline="0">
          <left style="thin">
            <color indexed="64"/>
          </left>
          <right style="thin">
            <color indexed="64"/>
          </right>
          <top style="thin">
            <color indexed="64"/>
          </top>
          <bottom style="thin">
            <color indexed="64"/>
          </bottom>
        </border>
      </dxf>
    </rfmt>
    <rfmt sheetId="11" sqref="F218" start="0" length="0">
      <dxf>
        <font>
          <b/>
          <sz val="9"/>
          <color indexed="64"/>
          <name val="Arial"/>
          <scheme val="none"/>
        </font>
        <numFmt numFmtId="167" formatCode="_-* #,##0.00\ _p_t_a_-;\-* #,##0.00\ _p_t_a_-;_-* &quot;-&quot;??\ _p_t_a_-;_-@_-"/>
        <fill>
          <patternFill patternType="solid">
            <bgColor theme="0"/>
          </patternFill>
        </fill>
        <alignment horizontal="center" vertical="top"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3018" sId="11" ref="A218:XFD218" action="deleteRow">
    <rfmt sheetId="11" xfDxf="1" sqref="A218:XFD218" start="0" length="0"/>
    <rfmt sheetId="11" sqref="A218" start="0" length="0">
      <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B218" start="0" length="0">
      <dxf>
        <font>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C218" start="0" length="0">
      <dxf>
        <font>
          <sz val="9"/>
          <color indexed="64"/>
          <name val="Arial"/>
          <scheme val="none"/>
        </font>
        <fill>
          <patternFill patternType="solid">
            <bgColor theme="0"/>
          </patternFill>
        </fill>
        <alignment horizontal="justify" vertical="top" readingOrder="0"/>
        <border outline="0">
          <left style="thin">
            <color indexed="64"/>
          </left>
          <right style="thin">
            <color indexed="64"/>
          </right>
          <top style="thin">
            <color indexed="64"/>
          </top>
          <bottom style="thin">
            <color indexed="64"/>
          </bottom>
        </border>
      </dxf>
    </rfmt>
    <rfmt sheetId="11" sqref="D218" start="0" length="0">
      <dxf>
        <font>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1" sqref="E218" start="0" length="0">
      <dxf>
        <font>
          <sz val="9"/>
          <color indexed="64"/>
          <name val="Arial"/>
          <scheme val="none"/>
        </font>
        <numFmt numFmtId="167" formatCode="_-* #,##0.00\ _p_t_a_-;\-* #,##0.00\ _p_t_a_-;_-* &quot;-&quot;??\ _p_t_a_-;_-@_-"/>
        <border outline="0">
          <left style="thin">
            <color indexed="64"/>
          </left>
          <right style="thin">
            <color indexed="64"/>
          </right>
          <top style="thin">
            <color indexed="64"/>
          </top>
          <bottom style="thin">
            <color indexed="64"/>
          </bottom>
        </border>
      </dxf>
    </rfmt>
    <rfmt sheetId="11" sqref="F218" start="0" length="0">
      <dxf>
        <font>
          <b/>
          <sz val="9"/>
          <color indexed="64"/>
          <name val="Arial"/>
          <scheme val="none"/>
        </font>
        <numFmt numFmtId="167" formatCode="_-* #,##0.00\ _p_t_a_-;\-* #,##0.00\ _p_t_a_-;_-* &quot;-&quot;??\ _p_t_a_-;_-@_-"/>
        <fill>
          <patternFill patternType="solid">
            <bgColor theme="0"/>
          </patternFill>
        </fill>
        <alignment horizontal="center" vertical="top"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alignment vertical="top" wrapText="1" readingOrder="0"/>
      </dxf>
    </rfmt>
    <rfmt sheetId="11" sqref="H218" start="0" length="0">
      <dxf>
        <fill>
          <patternFill patternType="solid">
            <bgColor theme="0"/>
          </patternFill>
        </fill>
      </dxf>
    </rfmt>
  </rrc>
  <rrc rId="43019" sId="11" ref="A218:XFD218" action="deleteRow">
    <rfmt sheetId="11" xfDxf="1" sqref="A218:XFD218" start="0" length="0"/>
    <rfmt sheetId="11" sqref="A218" start="0" length="0">
      <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B218" start="0" length="0">
      <dxf>
        <font>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C218" start="0" length="0">
      <dxf>
        <font>
          <b/>
          <sz val="9"/>
          <color indexed="64"/>
          <name val="Arial"/>
          <scheme val="none"/>
        </font>
        <fill>
          <patternFill patternType="solid">
            <bgColor theme="0"/>
          </patternFill>
        </fill>
        <alignment horizontal="justify" vertical="top" readingOrder="0"/>
        <border outline="0">
          <left style="thin">
            <color indexed="64"/>
          </left>
          <right style="thin">
            <color indexed="64"/>
          </right>
          <top style="thin">
            <color indexed="64"/>
          </top>
          <bottom style="thin">
            <color indexed="64"/>
          </bottom>
        </border>
      </dxf>
    </rfmt>
    <rfmt sheetId="11" sqref="D218" start="0" length="0">
      <dxf>
        <font>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1" sqref="E218" start="0" length="0">
      <dxf>
        <font>
          <sz val="9"/>
          <color indexed="64"/>
          <name val="Arial"/>
          <scheme val="none"/>
        </font>
        <numFmt numFmtId="167" formatCode="_-* #,##0.00\ _p_t_a_-;\-* #,##0.00\ _p_t_a_-;_-* &quot;-&quot;??\ _p_t_a_-;_-@_-"/>
        <border outline="0">
          <left style="thin">
            <color indexed="64"/>
          </left>
          <right style="thin">
            <color indexed="64"/>
          </right>
          <top style="thin">
            <color indexed="64"/>
          </top>
          <bottom style="thin">
            <color indexed="64"/>
          </bottom>
        </border>
      </dxf>
    </rfmt>
    <rfmt sheetId="11" sqref="F218" start="0" length="0">
      <dxf>
        <font>
          <b/>
          <sz val="9"/>
          <color indexed="64"/>
          <name val="Arial"/>
          <scheme val="none"/>
        </font>
        <numFmt numFmtId="167" formatCode="_-* #,##0.00\ _p_t_a_-;\-* #,##0.00\ _p_t_a_-;_-* &quot;-&quot;??\ _p_t_a_-;_-@_-"/>
        <fill>
          <patternFill patternType="solid">
            <bgColor theme="0"/>
          </patternFill>
        </fill>
        <alignment horizontal="center" vertical="top"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alignment vertical="top" wrapText="1" readingOrder="0"/>
      </dxf>
    </rfmt>
    <rfmt sheetId="11" sqref="H218" start="0" length="0">
      <dxf>
        <fill>
          <patternFill patternType="solid">
            <bgColor theme="0"/>
          </patternFill>
        </fill>
      </dxf>
    </rfmt>
  </rrc>
  <rrc rId="43020" sId="11" ref="A218:XFD218" action="deleteRow">
    <rfmt sheetId="11" xfDxf="1" sqref="A218:XFD218" start="0" length="0"/>
    <rfmt sheetId="11" sqref="A218" start="0" length="0">
      <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B218" start="0" length="0">
      <dxf>
        <font>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C218" start="0" length="0">
      <dxf>
        <font>
          <b/>
          <sz val="9"/>
          <color indexed="64"/>
          <name val="Arial"/>
          <scheme val="none"/>
        </font>
        <fill>
          <patternFill patternType="solid">
            <bgColor theme="0"/>
          </patternFill>
        </fill>
        <alignment horizontal="justify" vertical="top" readingOrder="0"/>
      </dxf>
    </rfmt>
    <rfmt sheetId="11" sqref="D218" start="0" length="0">
      <dxf>
        <font>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1" sqref="E218" start="0" length="0">
      <dxf>
        <font>
          <sz val="9"/>
          <color indexed="64"/>
          <name val="Arial"/>
          <scheme val="none"/>
        </font>
        <numFmt numFmtId="167" formatCode="_-* #,##0.00\ _p_t_a_-;\-* #,##0.00\ _p_t_a_-;_-* &quot;-&quot;??\ _p_t_a_-;_-@_-"/>
        <border outline="0">
          <left style="thin">
            <color indexed="64"/>
          </left>
          <right style="thin">
            <color indexed="64"/>
          </right>
          <top style="thin">
            <color indexed="64"/>
          </top>
          <bottom style="thin">
            <color indexed="64"/>
          </bottom>
        </border>
      </dxf>
    </rfmt>
    <rfmt sheetId="11" sqref="F218" start="0" length="0">
      <dxf>
        <font>
          <b/>
          <sz val="9"/>
          <color indexed="64"/>
          <name val="Arial"/>
          <scheme val="none"/>
        </font>
        <numFmt numFmtId="167" formatCode="_-* #,##0.00\ _p_t_a_-;\-* #,##0.00\ _p_t_a_-;_-* &quot;-&quot;??\ _p_t_a_-;_-@_-"/>
        <fill>
          <patternFill patternType="solid">
            <bgColor theme="0"/>
          </patternFill>
        </fill>
        <alignment horizontal="center" vertical="top"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alignment vertical="top" wrapText="1" readingOrder="0"/>
      </dxf>
    </rfmt>
    <rfmt sheetId="11" sqref="H218" start="0" length="0">
      <dxf>
        <fill>
          <patternFill patternType="solid">
            <bgColor theme="0"/>
          </patternFill>
        </fill>
      </dxf>
    </rfmt>
  </rrc>
  <rrc rId="43021" sId="11" ref="A218:XFD218" action="deleteRow">
    <rfmt sheetId="11" xfDxf="1" sqref="A218:XFD218" start="0" length="0"/>
    <rfmt sheetId="11" sqref="A218" start="0" length="0">
      <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B218" start="0" length="0">
      <dxf>
        <font>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C218" start="0" length="0">
      <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D218" start="0" length="0">
      <dxf>
        <font>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1" sqref="E218" start="0" length="0">
      <dxf>
        <font>
          <sz val="9"/>
          <color indexed="64"/>
          <name val="Arial"/>
          <scheme val="none"/>
        </font>
        <numFmt numFmtId="167" formatCode="_-* #,##0.00\ _p_t_a_-;\-* #,##0.00\ _p_t_a_-;_-* &quot;-&quot;??\ _p_t_a_-;_-@_-"/>
        <border outline="0">
          <left style="thin">
            <color indexed="64"/>
          </left>
          <right style="thin">
            <color indexed="64"/>
          </right>
          <top style="thin">
            <color indexed="64"/>
          </top>
          <bottom style="thin">
            <color indexed="64"/>
          </bottom>
        </border>
      </dxf>
    </rfmt>
    <rfmt sheetId="11" sqref="F218" start="0" length="0">
      <dxf>
        <font>
          <b/>
          <sz val="9"/>
          <color indexed="64"/>
          <name val="Arial"/>
          <scheme val="none"/>
        </font>
        <numFmt numFmtId="167" formatCode="_-* #,##0.00\ _p_t_a_-;\-* #,##0.00\ _p_t_a_-;_-* &quot;-&quot;??\ _p_t_a_-;_-@_-"/>
        <fill>
          <patternFill patternType="solid">
            <bgColor theme="0"/>
          </patternFill>
        </fill>
        <alignment horizontal="center" vertical="top"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alignment vertical="top" wrapText="1" readingOrder="0"/>
      </dxf>
    </rfmt>
    <rfmt sheetId="11" sqref="H218" start="0" length="0">
      <dxf>
        <fill>
          <patternFill patternType="solid">
            <bgColor theme="0"/>
          </patternFill>
        </fill>
      </dxf>
    </rfmt>
  </rrc>
  <rrc rId="43022" sId="11" ref="A218:XFD218" action="deleteRow">
    <rfmt sheetId="11" xfDxf="1" sqref="A218:XFD218" start="0" length="0"/>
    <rfmt sheetId="11" sqref="A218" start="0" length="0">
      <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B218" start="0" length="0">
      <dxf>
        <font>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C218" start="0" length="0">
      <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D218" start="0" length="0">
      <dxf>
        <font>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1" sqref="E218" start="0" length="0">
      <dxf>
        <font>
          <sz val="9"/>
          <color indexed="64"/>
          <name val="Arial"/>
          <scheme val="none"/>
        </font>
        <numFmt numFmtId="167" formatCode="_-* #,##0.00\ _p_t_a_-;\-* #,##0.00\ _p_t_a_-;_-* &quot;-&quot;??\ _p_t_a_-;_-@_-"/>
        <border outline="0">
          <left style="thin">
            <color indexed="64"/>
          </left>
          <right style="thin">
            <color indexed="64"/>
          </right>
          <top style="thin">
            <color indexed="64"/>
          </top>
          <bottom style="thin">
            <color indexed="64"/>
          </bottom>
        </border>
      </dxf>
    </rfmt>
    <rfmt sheetId="11" sqref="F218" start="0" length="0">
      <dxf>
        <font>
          <b/>
          <sz val="9"/>
          <color indexed="64"/>
          <name val="Arial"/>
          <scheme val="none"/>
        </font>
        <numFmt numFmtId="167" formatCode="_-* #,##0.00\ _p_t_a_-;\-* #,##0.00\ _p_t_a_-;_-* &quot;-&quot;??\ _p_t_a_-;_-@_-"/>
        <fill>
          <patternFill patternType="solid">
            <bgColor theme="0"/>
          </patternFill>
        </fill>
        <alignment horizontal="center" vertical="top"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alignment vertical="top" wrapText="1" readingOrder="0"/>
      </dxf>
    </rfmt>
    <rfmt sheetId="11" sqref="H218" start="0" length="0">
      <dxf>
        <fill>
          <patternFill patternType="solid">
            <bgColor theme="0"/>
          </patternFill>
        </fill>
      </dxf>
    </rfmt>
  </rrc>
  <rrc rId="43023" sId="11" ref="A218:XFD218" action="deleteRow">
    <rfmt sheetId="11" xfDxf="1" sqref="A218:XFD218" start="0" length="0"/>
    <rfmt sheetId="11" sqref="A218" start="0" length="0">
      <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B218" start="0" length="0">
      <dxf>
        <font>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C218" start="0" length="0">
      <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D218" start="0" length="0">
      <dxf>
        <font>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1" sqref="E218" start="0" length="0">
      <dxf>
        <font>
          <sz val="9"/>
          <color indexed="64"/>
          <name val="Arial"/>
          <scheme val="none"/>
        </font>
        <numFmt numFmtId="167" formatCode="_-* #,##0.00\ _p_t_a_-;\-* #,##0.00\ _p_t_a_-;_-* &quot;-&quot;??\ _p_t_a_-;_-@_-"/>
        <border outline="0">
          <left style="thin">
            <color indexed="64"/>
          </left>
          <right style="thin">
            <color indexed="64"/>
          </right>
          <top style="thin">
            <color indexed="64"/>
          </top>
          <bottom style="thin">
            <color indexed="64"/>
          </bottom>
        </border>
      </dxf>
    </rfmt>
    <rfmt sheetId="11" sqref="F218" start="0" length="0">
      <dxf>
        <font>
          <b/>
          <sz val="9"/>
          <color indexed="64"/>
          <name val="Arial"/>
          <scheme val="none"/>
        </font>
        <numFmt numFmtId="167" formatCode="_-* #,##0.00\ _p_t_a_-;\-* #,##0.00\ _p_t_a_-;_-* &quot;-&quot;??\ _p_t_a_-;_-@_-"/>
        <fill>
          <patternFill patternType="solid">
            <bgColor theme="0"/>
          </patternFill>
        </fill>
        <alignment horizontal="center" vertical="top"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alignment vertical="top" wrapText="1" readingOrder="0"/>
      </dxf>
    </rfmt>
    <rfmt sheetId="11" sqref="H218" start="0" length="0">
      <dxf>
        <fill>
          <patternFill patternType="solid">
            <bgColor theme="0"/>
          </patternFill>
        </fill>
      </dxf>
    </rfmt>
  </rrc>
  <rrc rId="43024" sId="11" ref="A218:XFD218" action="deleteRow">
    <rfmt sheetId="11" xfDxf="1" sqref="A218:XFD218" start="0" length="0"/>
    <rfmt sheetId="11" sqref="A218" start="0" length="0">
      <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B218" start="0" length="0">
      <dxf>
        <font>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C218" start="0" length="0">
      <dxf>
        <font>
          <b/>
          <sz val="9"/>
          <color indexed="64"/>
          <name val="Arial"/>
          <scheme val="none"/>
        </font>
        <fill>
          <patternFill patternType="solid">
            <bgColor theme="0"/>
          </patternFill>
        </fill>
        <alignment horizontal="justify" vertical="top" readingOrder="0"/>
        <border outline="0">
          <left style="thin">
            <color indexed="64"/>
          </left>
          <right style="thin">
            <color indexed="64"/>
          </right>
          <top style="thin">
            <color indexed="64"/>
          </top>
          <bottom style="thin">
            <color indexed="64"/>
          </bottom>
        </border>
      </dxf>
    </rfmt>
    <rfmt sheetId="11" sqref="D218" start="0" length="0">
      <dxf>
        <font>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1" sqref="E218" start="0" length="0">
      <dxf>
        <font>
          <sz val="9"/>
          <color indexed="64"/>
          <name val="Arial"/>
          <scheme val="none"/>
        </font>
        <numFmt numFmtId="167" formatCode="_-* #,##0.00\ _p_t_a_-;\-* #,##0.00\ _p_t_a_-;_-* &quot;-&quot;??\ _p_t_a_-;_-@_-"/>
        <border outline="0">
          <left style="thin">
            <color indexed="64"/>
          </left>
          <right style="thin">
            <color indexed="64"/>
          </right>
          <top style="thin">
            <color indexed="64"/>
          </top>
          <bottom style="thin">
            <color indexed="64"/>
          </bottom>
        </border>
      </dxf>
    </rfmt>
    <rfmt sheetId="11" sqref="F218" start="0" length="0">
      <dxf>
        <font>
          <b/>
          <sz val="9"/>
          <color indexed="64"/>
          <name val="Arial"/>
          <scheme val="none"/>
        </font>
        <numFmt numFmtId="167" formatCode="_-* #,##0.00\ _p_t_a_-;\-* #,##0.00\ _p_t_a_-;_-* &quot;-&quot;??\ _p_t_a_-;_-@_-"/>
        <fill>
          <patternFill patternType="solid">
            <bgColor theme="0"/>
          </patternFill>
        </fill>
        <alignment horizontal="center" vertical="top"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alignment vertical="top" wrapText="1" readingOrder="0"/>
      </dxf>
    </rfmt>
    <rfmt sheetId="11" sqref="H218" start="0" length="0">
      <dxf>
        <fill>
          <patternFill patternType="solid">
            <bgColor theme="0"/>
          </patternFill>
        </fill>
      </dxf>
    </rfmt>
  </rrc>
  <rrc rId="43025" sId="11" ref="A218:XFD218" action="deleteRow">
    <rfmt sheetId="11" xfDxf="1" sqref="A218:XFD218" start="0" length="0"/>
    <rfmt sheetId="11" sqref="A218" start="0" length="0">
      <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B218" start="0" length="0">
      <dxf>
        <font>
          <b/>
          <sz val="9"/>
          <color indexed="64"/>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dxf>
    </rfmt>
    <rfmt sheetId="11" sqref="C218" start="0" length="0">
      <dxf>
        <font>
          <b/>
          <sz val="9"/>
          <color indexed="64"/>
          <name val="Arial"/>
          <scheme val="none"/>
        </font>
        <fill>
          <patternFill patternType="solid">
            <bgColor theme="0"/>
          </patternFill>
        </fill>
        <alignment vertical="top" wrapText="1" readingOrder="0"/>
      </dxf>
    </rfmt>
    <rfmt sheetId="11" sqref="D218" start="0" length="0">
      <dxf>
        <font>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1" sqref="E218" start="0" length="0">
      <dxf>
        <font>
          <b/>
          <sz val="9"/>
          <color indexed="64"/>
          <name val="Arial"/>
          <scheme val="none"/>
        </font>
        <numFmt numFmtId="167" formatCode="_-* #,##0.00\ _p_t_a_-;\-* #,##0.00\ _p_t_a_-;_-* &quot;-&quot;??\ _p_t_a_-;_-@_-"/>
        <alignment wrapText="1" readingOrder="0"/>
        <border outline="0">
          <left style="thin">
            <color indexed="64"/>
          </left>
          <right style="thin">
            <color indexed="64"/>
          </right>
          <top style="thin">
            <color indexed="64"/>
          </top>
          <bottom style="thin">
            <color indexed="64"/>
          </bottom>
        </border>
      </dxf>
    </rfmt>
    <rfmt sheetId="11" sqref="F218" start="0" length="0">
      <dxf>
        <font>
          <b/>
          <sz val="9"/>
          <color indexed="64"/>
          <name val="Arial"/>
          <scheme val="none"/>
        </font>
        <numFmt numFmtId="167" formatCode="_-* #,##0.00\ _p_t_a_-;\-* #,##0.00\ _p_t_a_-;_-* &quot;-&quot;??\ _p_t_a_-;_-@_-"/>
        <fill>
          <patternFill patternType="solid">
            <bgColor theme="0"/>
          </patternFill>
        </fill>
        <alignment horizontal="center" vertical="top"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alignment vertical="top" wrapText="1" readingOrder="0"/>
      </dxf>
    </rfmt>
    <rfmt sheetId="11" sqref="H218" start="0" length="0">
      <dxf>
        <fill>
          <patternFill patternType="solid">
            <bgColor theme="0"/>
          </patternFill>
        </fill>
      </dxf>
    </rfmt>
  </rrc>
  <rrc rId="43026" sId="11" ref="A218:XFD218" action="deleteRow">
    <rfmt sheetId="11" xfDxf="1" sqref="A218:XFD218" start="0" length="0"/>
    <rfmt sheetId="11" sqref="A218" start="0" length="0">
      <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B218" start="0" length="0">
      <dxf>
        <font>
          <b/>
          <sz val="9"/>
          <color indexed="64"/>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dxf>
    </rfmt>
    <rfmt sheetId="11" sqref="C218" start="0" length="0">
      <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1" sqref="D218" start="0" length="0">
      <dxf>
        <font>
          <sz val="9"/>
          <color indexed="64"/>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1" sqref="E218" start="0" length="0">
      <dxf>
        <font>
          <b/>
          <sz val="9"/>
          <color indexed="64"/>
          <name val="Arial"/>
          <scheme val="none"/>
        </font>
        <numFmt numFmtId="167" formatCode="_-* #,##0.00\ _p_t_a_-;\-* #,##0.00\ _p_t_a_-;_-* &quot;-&quot;??\ _p_t_a_-;_-@_-"/>
        <fill>
          <patternFill patternType="solid">
            <bgColor theme="0"/>
          </patternFill>
        </fill>
        <alignment wrapText="1" readingOrder="0"/>
        <border outline="0">
          <left style="thin">
            <color indexed="64"/>
          </left>
          <right style="thin">
            <color indexed="64"/>
          </right>
          <top style="thin">
            <color indexed="64"/>
          </top>
          <bottom style="thin">
            <color indexed="64"/>
          </bottom>
        </border>
      </dxf>
    </rfmt>
    <rfmt sheetId="11" sqref="F218" start="0" length="0">
      <dxf>
        <font>
          <b/>
          <sz val="9"/>
          <color indexed="64"/>
          <name val="Arial"/>
          <scheme val="none"/>
        </font>
        <numFmt numFmtId="167" formatCode="_-* #,##0.00\ _p_t_a_-;\-* #,##0.00\ _p_t_a_-;_-* &quot;-&quot;??\ _p_t_a_-;_-@_-"/>
        <fill>
          <patternFill patternType="solid">
            <bgColor theme="0"/>
          </patternFill>
        </fill>
        <alignment horizontal="center" vertical="top"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3027" sId="11" ref="A218:XFD218" action="deleteRow">
    <rfmt sheetId="11" xfDxf="1" sqref="A218:XFD218" start="0" length="0"/>
    <rfmt sheetId="11" sqref="A218" start="0" length="0">
      <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B218" start="0" length="0">
      <dxf>
        <font>
          <b/>
          <sz val="9"/>
          <color indexed="64"/>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dxf>
    </rfmt>
    <rfmt sheetId="11" sqref="C218" start="0" length="0">
      <dxf>
        <font>
          <b/>
          <sz val="9"/>
          <color indexed="64"/>
          <name val="Arial"/>
          <scheme val="none"/>
        </font>
        <fill>
          <patternFill patternType="solid">
            <bgColor theme="0"/>
          </patternFill>
        </fill>
        <alignment vertical="top" wrapText="1" readingOrder="0"/>
      </dxf>
    </rfmt>
    <rfmt sheetId="11" s="1" sqref="D218" start="0" length="0">
      <dxf>
        <font>
          <sz val="9"/>
          <color indexed="64"/>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1" sqref="E218" start="0" length="0">
      <dxf>
        <font>
          <b/>
          <sz val="9"/>
          <color indexed="64"/>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qref="F218" start="0" length="0">
      <dxf>
        <font>
          <b/>
          <sz val="9"/>
          <color indexed="64"/>
          <name val="Arial"/>
          <scheme val="none"/>
        </font>
        <numFmt numFmtId="167" formatCode="_-* #,##0.00\ _p_t_a_-;\-* #,##0.00\ _p_t_a_-;_-* &quot;-&quot;??\ _p_t_a_-;_-@_-"/>
        <fill>
          <patternFill patternType="solid">
            <bgColor theme="0"/>
          </patternFill>
        </fill>
        <alignment horizontal="center" vertical="top"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3028" sId="11" ref="A218:XFD218" action="deleteRow">
    <rfmt sheetId="11" xfDxf="1" sqref="A218:XFD218" start="0" length="0"/>
    <rfmt sheetId="11" sqref="A218" start="0" length="0">
      <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B218" start="0" length="0">
      <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dxf>
    </rfmt>
    <rfmt sheetId="11" sqref="C218" start="0" length="0">
      <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1" sqref="D218" start="0" length="0">
      <dxf>
        <font>
          <sz val="9"/>
          <color indexed="64"/>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1" sqref="E218" start="0" length="0">
      <dxf>
        <font>
          <b/>
          <sz val="9"/>
          <color theme="1"/>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qref="F218" start="0" length="0">
      <dxf>
        <font>
          <b/>
          <sz val="9"/>
          <color indexed="64"/>
          <name val="Arial"/>
          <scheme val="none"/>
        </font>
        <numFmt numFmtId="167" formatCode="_-* #,##0.00\ _p_t_a_-;\-* #,##0.00\ _p_t_a_-;_-* &quot;-&quot;??\ _p_t_a_-;_-@_-"/>
        <fill>
          <patternFill patternType="solid">
            <bgColor theme="0"/>
          </patternFill>
        </fill>
        <alignment horizontal="center" vertical="top"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3029" sId="11" ref="A218:XFD218" action="deleteRow">
    <rfmt sheetId="11" xfDxf="1" sqref="A218:XFD218" start="0" length="0"/>
    <rfmt sheetId="11" sqref="A218" start="0" length="0">
      <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B218" start="0" length="0">
      <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dxf>
    </rfmt>
    <rfmt sheetId="11" sqref="C218" start="0" length="0">
      <dxf>
        <font>
          <b/>
          <sz val="9"/>
          <color indexed="64"/>
          <name val="Arial"/>
          <scheme val="none"/>
        </font>
        <fill>
          <patternFill patternType="solid">
            <bgColor theme="0"/>
          </patternFill>
        </fill>
        <alignment horizontal="justify" vertical="top" readingOrder="0"/>
      </dxf>
    </rfmt>
    <rfmt sheetId="11" s="1" sqref="D218" start="0" length="0">
      <dxf>
        <font>
          <sz val="9"/>
          <color indexed="64"/>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1" sqref="E218" start="0" length="0">
      <dxf>
        <font>
          <b/>
          <sz val="9"/>
          <color auto="1"/>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qref="F218" start="0" length="0">
      <dxf>
        <font>
          <b/>
          <sz val="9"/>
          <color indexed="64"/>
          <name val="Arial"/>
          <scheme val="none"/>
        </font>
        <numFmt numFmtId="167" formatCode="_-* #,##0.00\ _p_t_a_-;\-* #,##0.00\ _p_t_a_-;_-* &quot;-&quot;??\ _p_t_a_-;_-@_-"/>
        <fill>
          <patternFill patternType="solid">
            <bgColor theme="0"/>
          </patternFill>
        </fill>
        <alignment horizontal="center" vertical="top"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3030" sId="11" ref="A218:XFD218" action="deleteRow">
    <rfmt sheetId="11" xfDxf="1" sqref="A218:XFD218" start="0" length="0"/>
    <rfmt sheetId="11" sqref="A218" start="0" length="0">
      <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B218" start="0" length="0">
      <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dxf>
    </rfmt>
    <rfmt sheetId="11" sqref="C218" start="0" length="0">
      <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1" sqref="D218" start="0" length="0">
      <dxf>
        <font>
          <sz val="9"/>
          <color indexed="64"/>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1" sqref="E218" start="0" length="0">
      <dxf>
        <font>
          <b/>
          <sz val="9"/>
          <color auto="1"/>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qref="F218" start="0" length="0">
      <dxf>
        <font>
          <b/>
          <sz val="9"/>
          <color indexed="64"/>
          <name val="Arial"/>
          <scheme val="none"/>
        </font>
        <numFmt numFmtId="167" formatCode="_-* #,##0.00\ _p_t_a_-;\-* #,##0.00\ _p_t_a_-;_-* &quot;-&quot;??\ _p_t_a_-;_-@_-"/>
        <fill>
          <patternFill patternType="solid">
            <bgColor theme="0"/>
          </patternFill>
        </fill>
        <alignment horizontal="center" vertical="top"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3031" sId="11" ref="A218:XFD218" action="deleteRow">
    <rfmt sheetId="11" xfDxf="1" sqref="A218:XFD218" start="0" length="0"/>
    <rfmt sheetId="11" sqref="A218" start="0" length="0">
      <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B218" start="0" length="0">
      <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dxf>
    </rfmt>
    <rfmt sheetId="11" sqref="C218" start="0" length="0">
      <dxf>
        <font>
          <b/>
          <sz val="9"/>
          <color indexed="64"/>
          <name val="Arial"/>
          <scheme val="none"/>
        </font>
        <fill>
          <patternFill patternType="solid">
            <bgColor theme="0"/>
          </patternFill>
        </fill>
        <alignment vertical="top" wrapText="1" readingOrder="0"/>
      </dxf>
    </rfmt>
    <rfmt sheetId="11" s="1" sqref="D218" start="0" length="0">
      <dxf>
        <font>
          <sz val="9"/>
          <color indexed="64"/>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1" sqref="E218" start="0" length="0">
      <dxf>
        <font>
          <b/>
          <sz val="9"/>
          <color theme="1"/>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qref="F218" start="0" length="0">
      <dxf>
        <font>
          <b/>
          <sz val="9"/>
          <color indexed="64"/>
          <name val="Arial"/>
          <scheme val="none"/>
        </font>
        <numFmt numFmtId="167" formatCode="_-* #,##0.00\ _p_t_a_-;\-* #,##0.00\ _p_t_a_-;_-* &quot;-&quot;??\ _p_t_a_-;_-@_-"/>
        <fill>
          <patternFill patternType="solid">
            <bgColor theme="0"/>
          </patternFill>
        </fill>
        <alignment horizontal="center" vertical="top"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3032" sId="11" ref="A218:XFD218" action="deleteRow">
    <rfmt sheetId="11" xfDxf="1" sqref="A218:XFD218" start="0" length="0"/>
    <rfmt sheetId="11" sqref="A218" start="0" length="0">
      <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B218" start="0" length="0">
      <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dxf>
    </rfmt>
    <rfmt sheetId="11" sqref="C218" start="0" length="0">
      <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1" sqref="D218" start="0" length="0">
      <dxf>
        <font>
          <sz val="9"/>
          <color indexed="64"/>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1" sqref="E218" start="0" length="0">
      <dxf>
        <font>
          <b/>
          <sz val="9"/>
          <color indexed="64"/>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qref="F218" start="0" length="0">
      <dxf>
        <font>
          <b/>
          <sz val="9"/>
          <color indexed="64"/>
          <name val="Arial"/>
          <scheme val="none"/>
        </font>
        <numFmt numFmtId="167" formatCode="_-* #,##0.00\ _p_t_a_-;\-* #,##0.00\ _p_t_a_-;_-* &quot;-&quot;??\ _p_t_a_-;_-@_-"/>
        <fill>
          <patternFill patternType="solid">
            <bgColor theme="0"/>
          </patternFill>
        </fill>
        <alignment horizontal="center" vertical="top"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3033" sId="11" ref="A218:XFD218" action="deleteRow">
    <rfmt sheetId="11" xfDxf="1" sqref="A218:XFD218" start="0" length="0"/>
    <rfmt sheetId="11" sqref="A218" start="0" length="0">
      <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B218" start="0" length="0">
      <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dxf>
    </rfmt>
    <rfmt sheetId="11" sqref="C218" start="0" length="0">
      <dxf>
        <font>
          <b/>
          <sz val="9"/>
          <color indexed="64"/>
          <name val="Arial"/>
          <scheme val="none"/>
        </font>
        <fill>
          <patternFill patternType="solid">
            <bgColor theme="0"/>
          </patternFill>
        </fill>
        <alignment vertical="top" wrapText="1" readingOrder="0"/>
        <border outline="0">
          <bottom style="thin">
            <color indexed="64"/>
          </bottom>
        </border>
      </dxf>
    </rfmt>
    <rfmt sheetId="11" s="1" sqref="D218" start="0" length="0">
      <dxf>
        <font>
          <sz val="9"/>
          <color indexed="64"/>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1" sqref="E218" start="0" length="0">
      <dxf>
        <font>
          <b/>
          <sz val="9"/>
          <color indexed="64"/>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qref="F218" start="0" length="0">
      <dxf>
        <font>
          <b/>
          <sz val="9"/>
          <color indexed="64"/>
          <name val="Arial"/>
          <scheme val="none"/>
        </font>
        <numFmt numFmtId="167" formatCode="_-* #,##0.00\ _p_t_a_-;\-* #,##0.00\ _p_t_a_-;_-* &quot;-&quot;??\ _p_t_a_-;_-@_-"/>
        <fill>
          <patternFill patternType="solid">
            <bgColor theme="0"/>
          </patternFill>
        </fill>
        <alignment horizontal="center" vertical="top"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3034" sId="11" ref="A218:XFD218" action="deleteRow">
    <rfmt sheetId="11" xfDxf="1" sqref="A218:XFD218" start="0" length="0"/>
    <rfmt sheetId="11" sqref="A218" start="0" length="0">
      <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B218" start="0" length="0">
      <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dxf>
    </rfmt>
    <rfmt sheetId="11" sqref="C218" start="0" length="0">
      <dxf>
        <font>
          <b/>
          <sz val="9"/>
          <color indexed="64"/>
          <name val="Arial"/>
          <scheme val="none"/>
        </font>
        <fill>
          <patternFill patternType="solid">
            <bgColor theme="0"/>
          </patternFill>
        </fill>
        <alignment vertical="top" wrapText="1" readingOrder="0"/>
      </dxf>
    </rfmt>
    <rfmt sheetId="11" s="1" sqref="D218" start="0" length="0">
      <dxf>
        <font>
          <sz val="9"/>
          <color indexed="64"/>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1" sqref="E218" start="0" length="0">
      <dxf>
        <font>
          <b/>
          <sz val="9"/>
          <color indexed="64"/>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qref="F218" start="0" length="0">
      <dxf>
        <font>
          <b/>
          <sz val="9"/>
          <color indexed="64"/>
          <name val="Arial"/>
          <scheme val="none"/>
        </font>
        <numFmt numFmtId="167" formatCode="_-* #,##0.00\ _p_t_a_-;\-* #,##0.00\ _p_t_a_-;_-* &quot;-&quot;??\ _p_t_a_-;_-@_-"/>
        <fill>
          <patternFill patternType="solid">
            <bgColor theme="0"/>
          </patternFill>
        </fill>
        <alignment horizontal="center" vertical="top"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3035" sId="11" ref="A218:XFD218" action="deleteRow">
    <rfmt sheetId="11" xfDxf="1" sqref="A218:XFD218" start="0" length="0"/>
    <rfmt sheetId="11" sqref="A218" start="0" length="0">
      <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B218" start="0" length="0">
      <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dxf>
    </rfmt>
    <rfmt sheetId="11" sqref="C218" start="0" length="0">
      <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1" sqref="D218" start="0" length="0">
      <dxf>
        <font>
          <sz val="9"/>
          <color indexed="64"/>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1" sqref="E218" start="0" length="0">
      <dxf>
        <font>
          <b/>
          <sz val="9"/>
          <color indexed="64"/>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qref="F218" start="0" length="0">
      <dxf>
        <font>
          <b/>
          <sz val="9"/>
          <color indexed="64"/>
          <name val="Arial"/>
          <scheme val="none"/>
        </font>
        <numFmt numFmtId="167" formatCode="_-* #,##0.00\ _p_t_a_-;\-* #,##0.00\ _p_t_a_-;_-* &quot;-&quot;??\ _p_t_a_-;_-@_-"/>
        <fill>
          <patternFill patternType="solid">
            <bgColor theme="0"/>
          </patternFill>
        </fill>
        <alignment horizontal="center" vertical="top"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3036" sId="11" ref="A218:XFD218" action="deleteRow">
    <rfmt sheetId="11" xfDxf="1" sqref="A218:XFD218" start="0" length="0"/>
    <rfmt sheetId="11" sqref="A218" start="0" length="0">
      <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B218" start="0" length="0">
      <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dxf>
    </rfmt>
    <rfmt sheetId="11" sqref="C218" start="0" length="0">
      <dxf>
        <font>
          <b/>
          <sz val="9"/>
          <color indexed="64"/>
          <name val="Arial"/>
          <scheme val="none"/>
        </font>
        <fill>
          <patternFill patternType="solid">
            <bgColor theme="0"/>
          </patternFill>
        </fill>
        <alignment vertical="top" wrapText="1" readingOrder="0"/>
        <border outline="0">
          <bottom style="thin">
            <color indexed="64"/>
          </bottom>
        </border>
      </dxf>
    </rfmt>
    <rfmt sheetId="11" s="1" sqref="D218" start="0" length="0">
      <dxf>
        <font>
          <sz val="9"/>
          <color indexed="64"/>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1" sqref="E218" start="0" length="0">
      <dxf>
        <font>
          <b/>
          <sz val="9"/>
          <color theme="1"/>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qref="F218" start="0" length="0">
      <dxf>
        <font>
          <b/>
          <sz val="9"/>
          <color indexed="64"/>
          <name val="Arial"/>
          <scheme val="none"/>
        </font>
        <numFmt numFmtId="167" formatCode="_-* #,##0.00\ _p_t_a_-;\-* #,##0.00\ _p_t_a_-;_-* &quot;-&quot;??\ _p_t_a_-;_-@_-"/>
        <fill>
          <patternFill patternType="solid">
            <bgColor theme="0"/>
          </patternFill>
        </fill>
        <alignment horizontal="center" vertical="top"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rc rId="43037" sId="11" ref="A218:XFD218" action="deleteRow">
    <rfmt sheetId="11" xfDxf="1" sqref="A218:XFD218" start="0" length="0"/>
    <rfmt sheetId="11" sqref="A218" start="0" length="0">
      <dxf>
        <font>
          <sz val="9"/>
          <color indexed="64"/>
          <name val="Arial"/>
          <scheme val="none"/>
        </font>
        <numFmt numFmtId="19" formatCode="m/d/yyyy"/>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B218" start="0" length="0">
      <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1" sqref="C218" start="0" length="0">
      <dxf>
        <font>
          <b/>
          <sz val="9"/>
          <color indexed="64"/>
          <name val="Arial"/>
          <scheme val="none"/>
        </font>
        <fill>
          <patternFill patternType="solid">
            <bgColor theme="0"/>
          </patternFill>
        </fill>
        <alignment horizontal="justify" vertical="top" readingOrder="0"/>
        <border outline="0">
          <top style="thin">
            <color indexed="64"/>
          </top>
          <bottom style="thin">
            <color indexed="64"/>
          </bottom>
        </border>
      </dxf>
    </rfmt>
    <rfmt sheetId="11" s="1" sqref="D218" start="0" length="0">
      <dxf>
        <font>
          <sz val="9"/>
          <color indexed="64"/>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1" sqref="E218" start="0" length="0">
      <dxf>
        <font>
          <b/>
          <sz val="9"/>
          <color rgb="FFFF0000"/>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qref="F218" start="0" length="0">
      <dxf>
        <font>
          <b/>
          <sz val="9"/>
          <color indexed="64"/>
          <name val="Arial"/>
          <scheme val="none"/>
        </font>
        <numFmt numFmtId="167" formatCode="_-* #,##0.00\ _p_t_a_-;\-* #,##0.00\ _p_t_a_-;_-* &quot;-&quot;??\ _p_t_a_-;_-@_-"/>
        <fill>
          <patternFill patternType="solid">
            <bgColor theme="0"/>
          </patternFill>
        </fill>
        <alignment horizontal="center" vertical="top" readingOrder="0"/>
        <border outline="0">
          <left style="thin">
            <color indexed="64"/>
          </left>
          <right style="thin">
            <color indexed="64"/>
          </right>
          <bottom style="thin">
            <color indexed="64"/>
          </bottom>
        </border>
      </dxf>
    </rfmt>
    <rfmt sheetId="11" sqref="G218" start="0" length="0">
      <dxf>
        <font>
          <sz val="9"/>
          <color indexed="64"/>
          <name val="Verdana"/>
          <scheme val="none"/>
        </font>
        <fill>
          <patternFill patternType="solid">
            <bgColor theme="0"/>
          </patternFill>
        </fill>
      </dxf>
    </rfmt>
    <rfmt sheetId="11" sqref="H218" start="0" length="0">
      <dxf>
        <fill>
          <patternFill patternType="solid">
            <bgColor theme="0"/>
          </patternFill>
        </fill>
      </dxf>
    </rfmt>
  </rrc>
  <rcv guid="{42CC8B4D-7DBB-4762-B1E5-9831FAA8E6A5}" action="delete"/>
  <rcv guid="{42CC8B4D-7DBB-4762-B1E5-9831FAA8E6A5}" action="add"/>
</revisions>
</file>

<file path=xl/revisions/revisionLog158.xml><?xml version="1.0" encoding="utf-8"?>
<revisions xmlns="http://schemas.openxmlformats.org/spreadsheetml/2006/main" xmlns:r="http://schemas.openxmlformats.org/officeDocument/2006/relationships">
  <rcc rId="44065" sId="15">
    <oc r="E29">
      <f>E7+E8+E9+E10</f>
    </oc>
    <nc r="E29"/>
  </rcc>
  <rcc rId="44066" sId="15">
    <oc r="E30">
      <f>E6+E11+E12+E13+E14+E15+E16+E17+E18+E19+E20+E21+E22+E23+E24+E25+E26</f>
    </oc>
    <nc r="E30"/>
  </rcc>
  <rcc rId="44067" sId="15">
    <oc r="E31">
      <f>SUM(E29:E30)</f>
    </oc>
    <nc r="E31"/>
  </rcc>
  <rcv guid="{42CC8B4D-7DBB-4762-B1E5-9831FAA8E6A5}" action="delete"/>
  <rcv guid="{42CC8B4D-7DBB-4762-B1E5-9831FAA8E6A5}" action="add"/>
</revisions>
</file>

<file path=xl/revisions/revisionLog16.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61.xml><?xml version="1.0" encoding="utf-8"?>
<revisions xmlns="http://schemas.openxmlformats.org/spreadsheetml/2006/main" xmlns:r="http://schemas.openxmlformats.org/officeDocument/2006/relationships">
  <rfmt sheetId="11" sqref="C30" start="0" length="0">
    <dxf>
      <font>
        <sz val="12"/>
        <color indexed="64"/>
        <name val="Verdana"/>
        <scheme val="none"/>
      </font>
      <fill>
        <patternFill patternType="none">
          <bgColor indexed="65"/>
        </patternFill>
      </fill>
      <alignment vertical="bottom" wrapText="0" readingOrder="0"/>
      <border outline="0">
        <left/>
        <right/>
        <top/>
        <bottom/>
      </border>
    </dxf>
  </rfmt>
  <rfmt sheetId="11" sqref="C30" start="0" length="0">
    <dxf>
      <font>
        <b/>
        <i/>
        <sz val="14"/>
        <color indexed="64"/>
        <name val="Times New Roman"/>
        <scheme val="none"/>
      </font>
    </dxf>
  </rfmt>
  <rfmt sheetId="11" xfDxf="1" sqref="C30" start="0" length="0">
    <dxf>
      <font>
        <b/>
        <i/>
        <sz val="14"/>
        <name val="Times New Roman"/>
        <scheme val="none"/>
      </font>
    </dxf>
  </rfmt>
  <rfmt sheetId="11" sqref="C30">
    <dxf>
      <alignment wrapText="1" readingOrder="0"/>
    </dxf>
  </rfmt>
  <rfmt sheetId="11" sqref="C30" start="0" length="2147483647">
    <dxf>
      <font>
        <sz val="9"/>
      </font>
    </dxf>
  </rfmt>
  <rfmt sheetId="11" sqref="C30" start="0" length="2147483647">
    <dxf>
      <font>
        <name val="Arial"/>
        <scheme val="none"/>
      </font>
    </dxf>
  </rfmt>
  <rfmt sheetId="11" sqref="C30" start="0" length="2147483647">
    <dxf>
      <font>
        <i val="0"/>
      </font>
    </dxf>
  </rfmt>
  <rcc rId="41681" sId="11">
    <nc r="C30" t="inlineStr">
      <is>
        <r>
          <t>SEGUROS BANRESERVAS.</t>
        </r>
        <r>
          <rPr>
            <sz val="9"/>
            <color indexed="64"/>
            <rFont val="Arial"/>
            <family val="2"/>
          </rPr>
          <t xml:space="preserve"> Pago póliza 2-2-113-0025369 de seguro de viaje a la estudiante</t>
        </r>
        <r>
          <rPr>
            <b/>
            <sz val="9"/>
            <color indexed="64"/>
            <rFont val="Arial"/>
            <family val="2"/>
          </rPr>
          <t xml:space="preserve"> </t>
        </r>
        <r>
          <rPr>
            <b/>
            <sz val="9"/>
            <color rgb="FFFF0000"/>
            <rFont val="Arial"/>
            <family val="2"/>
          </rPr>
          <t xml:space="preserve">LAURA GLENNYS POLANCO FLORIAN,  </t>
        </r>
        <r>
          <rPr>
            <sz val="9"/>
            <color rgb="FFFF0000"/>
            <rFont val="Arial"/>
            <family val="2"/>
          </rPr>
          <t>p</t>
        </r>
        <r>
          <rPr>
            <sz val="9"/>
            <color indexed="64"/>
            <rFont val="Arial"/>
            <family val="2"/>
          </rPr>
          <t xml:space="preserve">or un período de un (1) año, del 19/01/2017 al 18/01/2018, como aporte del CONIAF, la cual cursan estudios de Doctorado en “Ciencias en Ecologias de Manejo y Sistemas Tropicales”, en la Universidad Juarez Autónoma de Tabasco, según facturas # 50717 d/f 20/01/17, contrato No. 034-2014 </t>
        </r>
      </is>
    </nc>
  </rcc>
  <rfmt sheetId="11" sqref="C30">
    <dxf>
      <fill>
        <patternFill patternType="solid">
          <bgColor rgb="FFFFFF00"/>
        </patternFill>
      </fill>
    </dxf>
  </rfmt>
  <rcc rId="41682" sId="11" numFmtId="34">
    <nc r="E30">
      <v>31511.31</v>
    </nc>
  </rcc>
  <rcc rId="41683" sId="11">
    <nc r="B30" t="inlineStr">
      <is>
        <t>14601</t>
      </is>
    </nc>
  </rcc>
  <rcc rId="41684" sId="11" numFmtId="19">
    <nc r="A30">
      <v>42759</v>
    </nc>
  </rcc>
  <rcv guid="{A4F024A0-B144-4722-804A-716CE18877E5}" action="delete"/>
  <rcv guid="{A4F024A0-B144-4722-804A-716CE18877E5}" action="add"/>
</revisions>
</file>

<file path=xl/revisions/revisionLog1611.xml><?xml version="1.0" encoding="utf-8"?>
<revisions xmlns="http://schemas.openxmlformats.org/spreadsheetml/2006/main" xmlns:r="http://schemas.openxmlformats.org/officeDocument/2006/relationships">
  <rfmt sheetId="11" sqref="C25" start="0" length="0">
    <dxf>
      <font>
        <sz val="12"/>
        <color indexed="64"/>
        <name val="Verdana"/>
        <scheme val="none"/>
      </font>
      <fill>
        <patternFill patternType="none">
          <bgColor indexed="65"/>
        </patternFill>
      </fill>
      <alignment vertical="bottom" wrapText="0" readingOrder="0"/>
      <border outline="0">
        <left/>
        <right/>
        <top/>
        <bottom/>
      </border>
    </dxf>
  </rfmt>
  <rfmt sheetId="11" sqref="C25" start="0" length="0">
    <dxf>
      <font>
        <b/>
        <i/>
        <sz val="14"/>
        <color indexed="64"/>
        <name val="Times New Roman"/>
        <scheme val="none"/>
      </font>
    </dxf>
  </rfmt>
  <rcc rId="41652" sId="11" xfDxf="1" dxf="1">
    <nc r="C25" t="inlineStr">
      <is>
        <r>
          <t xml:space="preserve">EYMI YUDESKY DE JESUS ABREU, Cédula De Identidad No. 026-0125476-2, </t>
        </r>
        <r>
          <rPr>
            <i/>
            <sz val="14"/>
            <color indexed="64"/>
            <rFont val="Times New Roman"/>
            <family val="1"/>
          </rPr>
          <t>Transferida temporalmente como Técnico del Depto. de Capacitación y Difusión de Tecnologías de la institución,</t>
        </r>
        <r>
          <rPr>
            <b/>
            <i/>
            <sz val="14"/>
            <color indexed="64"/>
            <rFont val="Times New Roman"/>
            <family val="1"/>
          </rPr>
          <t xml:space="preserve"> </t>
        </r>
        <r>
          <rPr>
            <i/>
            <sz val="14"/>
            <color indexed="64"/>
            <rFont val="Times New Roman"/>
            <family val="1"/>
          </rPr>
          <t>para</t>
        </r>
        <r>
          <rPr>
            <b/>
            <i/>
            <sz val="14"/>
            <color indexed="64"/>
            <rFont val="Times New Roman"/>
            <family val="1"/>
          </rPr>
          <t xml:space="preserve"> </t>
        </r>
        <r>
          <rPr>
            <i/>
            <sz val="14"/>
            <color indexed="64"/>
            <rFont val="Times New Roman"/>
            <family val="1"/>
          </rPr>
          <t>cubrir gastos de combustible para planta eléctrica y materiales de práctica para ser utilizada en el curso-taller</t>
        </r>
        <r>
          <rPr>
            <b/>
            <i/>
            <sz val="14"/>
            <color indexed="64"/>
            <rFont val="Times New Roman"/>
            <family val="1"/>
          </rPr>
          <t xml:space="preserve"> </t>
        </r>
        <r>
          <rPr>
            <i/>
            <sz val="14"/>
            <color indexed="64"/>
            <rFont val="Times New Roman"/>
            <family val="1"/>
          </rPr>
          <t>de</t>
        </r>
        <r>
          <rPr>
            <b/>
            <i/>
            <sz val="14"/>
            <color indexed="64"/>
            <rFont val="Times New Roman"/>
            <family val="1"/>
          </rPr>
          <t xml:space="preserve"> “Producción y manejo sostenible de Ovino y Caprino”</t>
        </r>
        <r>
          <rPr>
            <i/>
            <sz val="14"/>
            <color indexed="64"/>
            <rFont val="Times New Roman"/>
            <family val="1"/>
          </rPr>
          <t>, el cual sera realizado en Mata de Jobo, Provincia Santiago Rodríguez, en fecha del 12 de enero al 04 de febrero 2017</t>
        </r>
      </is>
    </nc>
    <ndxf>
      <font>
        <b/>
        <i/>
        <sz val="14"/>
        <name val="Times New Roman"/>
        <scheme val="none"/>
      </font>
    </ndxf>
  </rcc>
  <rfmt sheetId="11" sqref="C25">
    <dxf>
      <alignment wrapText="1" readingOrder="0"/>
    </dxf>
  </rfmt>
  <rfmt sheetId="11" sqref="C25">
    <dxf>
      <alignment wrapText="0" readingOrder="0"/>
    </dxf>
  </rfmt>
  <rfmt sheetId="11" sqref="C25">
    <dxf>
      <alignment wrapText="1" readingOrder="0"/>
    </dxf>
  </rfmt>
  <rfmt sheetId="11" sqref="C25" start="0" length="2147483647">
    <dxf>
      <font>
        <sz val="9"/>
      </font>
    </dxf>
  </rfmt>
  <rfmt sheetId="11" sqref="C25" start="0" length="2147483647">
    <dxf>
      <font>
        <name val="Arial"/>
        <scheme val="none"/>
      </font>
    </dxf>
  </rfmt>
  <rfmt sheetId="11" sqref="C25" start="0" length="2147483647">
    <dxf>
      <font>
        <i val="0"/>
      </font>
    </dxf>
  </rfmt>
  <rcc rId="41653" sId="11" numFmtId="34">
    <nc r="E25">
      <v>13500</v>
    </nc>
  </rcc>
  <rcc rId="41654" sId="11">
    <nc r="B25" t="inlineStr">
      <is>
        <t>14596</t>
      </is>
    </nc>
  </rcc>
  <rcc rId="41655" sId="11" numFmtId="19">
    <nc r="A25">
      <v>42746</v>
    </nc>
  </rcc>
  <rcv guid="{A4F024A0-B144-4722-804A-716CE18877E5}" action="delete"/>
  <rcv guid="{A4F024A0-B144-4722-804A-716CE18877E5}" action="add"/>
</revisions>
</file>

<file path=xl/revisions/revisionLog17.xml><?xml version="1.0" encoding="utf-8"?>
<revisions xmlns="http://schemas.openxmlformats.org/spreadsheetml/2006/main" xmlns:r="http://schemas.openxmlformats.org/officeDocument/2006/relationships">
  <rcc rId="44062" sId="13" numFmtId="34">
    <oc r="F5">
      <v>2419142.1</v>
    </oc>
    <nc r="F5">
      <v>2487593.41</v>
    </nc>
  </rcc>
  <rcc rId="44063" sId="14" numFmtId="34">
    <oc r="F6">
      <f>#REF!</f>
    </oc>
    <nc r="F6">
      <v>2093957.03</v>
    </nc>
  </rcc>
  <rcc rId="44064" sId="15" numFmtId="34">
    <oc r="F5">
      <v>990463.05</v>
    </oc>
    <nc r="F5">
      <v>1151388.74</v>
    </nc>
  </rcc>
  <rfmt sheetId="15" sqref="C26">
    <dxf>
      <alignment wrapText="1" readingOrder="0"/>
    </dxf>
  </rfmt>
  <rcv guid="{42CC8B4D-7DBB-4762-B1E5-9831FAA8E6A5}" action="delete"/>
  <rcv guid="{42CC8B4D-7DBB-4762-B1E5-9831FAA8E6A5}" action="add"/>
</revisions>
</file>

<file path=xl/revisions/revisionLog17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711.xml><?xml version="1.0" encoding="utf-8"?>
<revisions xmlns="http://schemas.openxmlformats.org/spreadsheetml/2006/main" xmlns:r="http://schemas.openxmlformats.org/officeDocument/2006/relationships">
  <rfmt sheetId="11" sqref="C90" start="0" length="0">
    <dxf>
      <font>
        <b val="0"/>
        <sz val="12"/>
        <color indexed="64"/>
        <name val="Verdana"/>
        <scheme val="none"/>
      </font>
      <fill>
        <patternFill patternType="none">
          <bgColor indexed="65"/>
        </patternFill>
      </fill>
      <alignment horizontal="general" vertical="bottom" wrapText="0" readingOrder="0"/>
      <border outline="0">
        <left/>
        <right/>
        <top/>
        <bottom/>
      </border>
    </dxf>
  </rfmt>
  <rfmt sheetId="11" sqref="C90" start="0" length="0">
    <dxf>
      <font>
        <b/>
        <i/>
        <sz val="14"/>
        <color indexed="64"/>
        <name val="Times New Roman"/>
        <scheme val="none"/>
      </font>
    </dxf>
  </rfmt>
  <rcc rId="42073" sId="11" xfDxf="1" dxf="1">
    <nc r="C90" t="inlineStr">
      <is>
        <r>
          <t>JOSE ANTONIO  NOVA  VASQUEZ, Cedula de Identidad No.001-0007066-3</t>
        </r>
        <r>
          <rPr>
            <i/>
            <sz val="14"/>
            <color indexed="64"/>
            <rFont val="Times New Roman"/>
            <family val="1"/>
          </rPr>
          <t xml:space="preserve">, Enc. Dpto. de Medio Ambiente y Recursos Naturales, para cubrir apoyo logístico en la realización del curso sobre </t>
        </r>
        <r>
          <rPr>
            <b/>
            <i/>
            <sz val="14"/>
            <color indexed="64"/>
            <rFont val="Times New Roman"/>
            <family val="1"/>
          </rPr>
          <t>“Empoderamiento y Asociatividad”</t>
        </r>
        <r>
          <rPr>
            <i/>
            <sz val="14"/>
            <color indexed="64"/>
            <rFont val="Times New Roman"/>
            <family val="1"/>
          </rPr>
          <t>, el cual será realizado los dias 09 y 10 de marzo 2017, en el Municipio de Las Yayas, Prov. de Azua, según solicitud y documentación anexa. Cheque sujeto a liquidación con documentación en originales.</t>
        </r>
      </is>
    </nc>
    <ndxf>
      <font>
        <b/>
        <i/>
        <sz val="14"/>
        <name val="Times New Roman"/>
        <scheme val="none"/>
      </font>
    </ndxf>
  </rcc>
  <rfmt sheetId="11" sqref="C90">
    <dxf>
      <alignment wrapText="1" readingOrder="0"/>
    </dxf>
  </rfmt>
  <rfmt sheetId="11" sqref="C90" start="0" length="2147483647">
    <dxf>
      <font>
        <sz val="10"/>
      </font>
    </dxf>
  </rfmt>
  <rfmt sheetId="11" sqref="C90" start="0" length="2147483647">
    <dxf>
      <font>
        <name val="Arial"/>
        <scheme val="none"/>
      </font>
    </dxf>
  </rfmt>
  <rfmt sheetId="11" sqref="C90" start="0" length="2147483647">
    <dxf>
      <font>
        <i val="0"/>
      </font>
    </dxf>
  </rfmt>
  <rrc rId="42074" sId="11" ref="A89:XFD89" action="insertRow"/>
  <rfmt sheetId="11" sqref="C89">
    <dxf>
      <fill>
        <patternFill>
          <bgColor theme="0"/>
        </patternFill>
      </fill>
    </dxf>
  </rfmt>
  <rfmt sheetId="11" sqref="C88:C91">
    <dxf>
      <border>
        <left style="thin">
          <color indexed="64"/>
        </left>
        <right style="thin">
          <color indexed="64"/>
        </right>
        <vertical style="thin">
          <color indexed="64"/>
        </vertical>
      </border>
    </dxf>
  </rfmt>
  <rcc rId="42075" sId="11">
    <nc r="B89" t="inlineStr">
      <is>
        <t>14635</t>
      </is>
    </nc>
  </rcc>
  <rcc rId="42076" sId="11">
    <nc r="C89" t="inlineStr">
      <is>
        <t>NULO</t>
      </is>
    </nc>
  </rcc>
  <rcc rId="42077" sId="11" numFmtId="34">
    <nc r="E89">
      <v>0.01</v>
    </nc>
  </rcc>
  <rcc rId="42078" sId="11">
    <nc r="F89">
      <f>F88+D89-E89</f>
    </nc>
  </rcc>
  <rcc rId="42079" sId="11" odxf="1" dxf="1">
    <oc r="F90">
      <f>F88+D90-E90</f>
    </oc>
    <nc r="F90">
      <f>F89+D90-E90</f>
    </nc>
    <odxf/>
    <ndxf/>
  </rcc>
  <rfmt sheetId="11" sqref="F91" start="0" length="0">
    <dxf/>
  </rfmt>
  <rfmt sheetId="11" sqref="F92" start="0" length="0">
    <dxf>
      <fill>
        <patternFill patternType="none">
          <bgColor indexed="65"/>
        </patternFill>
      </fill>
      <alignment wrapText="0" readingOrder="0"/>
      <border outline="0">
        <top style="thin">
          <color indexed="64"/>
        </top>
      </border>
    </dxf>
  </rfmt>
  <rcc rId="42080" sId="11">
    <oc r="B90" t="inlineStr">
      <is>
        <t>14635</t>
      </is>
    </oc>
    <nc r="B90" t="inlineStr">
      <is>
        <t>14636</t>
      </is>
    </nc>
  </rcc>
  <rfmt sheetId="11" sqref="B90" start="0" length="2147483647">
    <dxf>
      <font>
        <b/>
      </font>
    </dxf>
  </rfmt>
  <rcc rId="42081" sId="11" numFmtId="19">
    <nc r="A91">
      <v>42801</v>
    </nc>
  </rcc>
  <rcc rId="42082" sId="11">
    <nc r="B91" t="inlineStr">
      <is>
        <t>14637</t>
      </is>
    </nc>
  </rcc>
  <rfmt sheetId="11" sqref="B91" start="0" length="2147483647">
    <dxf>
      <font>
        <b/>
      </font>
    </dxf>
  </rfmt>
  <rcc rId="42083" sId="11" numFmtId="34">
    <oc r="E91" t="inlineStr">
      <is>
        <t>.</t>
      </is>
    </oc>
    <nc r="E91">
      <v>25000</v>
    </nc>
  </rcc>
  <rcc rId="42084" sId="11">
    <oc r="F91">
      <f>F90+D91-E91</f>
    </oc>
    <nc r="F91">
      <f>F90+D91-E91</f>
    </nc>
  </rcc>
  <rcc rId="42085" sId="11">
    <nc r="F92">
      <f>F91+D92-E92</f>
    </nc>
  </rcc>
  <rfmt sheetId="11" sqref="E91" start="0" length="2147483647">
    <dxf>
      <font>
        <b/>
      </font>
    </dxf>
  </rfmt>
  <rfmt sheetId="11" sqref="E91" start="0" length="2147483647">
    <dxf>
      <font>
        <b val="0"/>
      </font>
    </dxf>
  </rfmt>
  <rfmt sheetId="11" sqref="E91" start="0" length="2147483647">
    <dxf>
      <font>
        <color auto="1"/>
      </font>
    </dxf>
  </rfmt>
  <rcv guid="{A4F024A0-B144-4722-804A-716CE18877E5}" action="delete"/>
  <rcv guid="{A4F024A0-B144-4722-804A-716CE18877E5}" action="add"/>
</revisions>
</file>

<file path=xl/revisions/revisionLog17111.xml><?xml version="1.0" encoding="utf-8"?>
<revisions xmlns="http://schemas.openxmlformats.org/spreadsheetml/2006/main" xmlns:r="http://schemas.openxmlformats.org/officeDocument/2006/relationships">
  <rfmt sheetId="11" sqref="C15" start="0" length="0">
    <dxf>
      <font>
        <sz val="12"/>
        <color indexed="64"/>
        <name val="Verdana"/>
        <scheme val="none"/>
      </font>
      <fill>
        <patternFill patternType="none">
          <bgColor indexed="65"/>
        </patternFill>
      </fill>
      <alignment vertical="bottom" wrapText="0" readingOrder="0"/>
      <border outline="0">
        <left/>
        <right/>
        <top/>
        <bottom/>
      </border>
    </dxf>
  </rfmt>
  <rfmt sheetId="11" sqref="C15" start="0" length="0">
    <dxf>
      <font>
        <b/>
        <i/>
        <sz val="14"/>
        <color indexed="64"/>
        <name val="Times New Roman"/>
        <scheme val="none"/>
      </font>
    </dxf>
  </rfmt>
  <rcc rId="41574" sId="11" xfDxf="1" dxf="1">
    <nc r="C15" t="inlineStr">
      <is>
        <r>
          <t>ROSA RAMONA CEPEDA CABRAL, cédula de identidad y electoral 001-0896862-9</t>
        </r>
        <r>
          <rPr>
            <i/>
            <sz val="12"/>
            <color indexed="64"/>
            <rFont val="Times New Roman"/>
            <family val="1"/>
          </rPr>
          <t xml:space="preserve">. </t>
        </r>
        <r>
          <rPr>
            <i/>
            <sz val="14"/>
            <color indexed="64"/>
            <rFont val="Times New Roman"/>
            <family val="1"/>
          </rPr>
          <t>Pago por labores de limpieza en la institución por cubrir veinte (20) días de Vacaciones a la empleada Fidelina Sena Segura, conserje de esta institución, en fecha del 19 de diciembre del 2016 al 17de enero/17, según solicitud y documentación anexa.</t>
        </r>
      </is>
    </nc>
    <ndxf>
      <font>
        <b/>
        <i/>
        <sz val="14"/>
        <name val="Times New Roman"/>
        <scheme val="none"/>
      </font>
      <alignment horizontal="justify" readingOrder="0"/>
    </ndxf>
  </rcc>
  <rfmt sheetId="11" sqref="C15" start="0" length="2147483647">
    <dxf>
      <font>
        <sz val="10"/>
      </font>
    </dxf>
  </rfmt>
  <rfmt sheetId="11" sqref="C15" start="0" length="2147483647">
    <dxf>
      <font>
        <name val="Arial"/>
        <scheme val="none"/>
      </font>
    </dxf>
  </rfmt>
  <rfmt sheetId="11" sqref="C15" start="0" length="2147483647">
    <dxf>
      <font>
        <i val="0"/>
      </font>
    </dxf>
  </rfmt>
  <rcc rId="41575" sId="11" numFmtId="19">
    <nc r="A15">
      <v>42745</v>
    </nc>
  </rcc>
  <rcc rId="41576" sId="11" numFmtId="34">
    <nc r="E15">
      <v>11000</v>
    </nc>
  </rcc>
  <rfmt sheetId="11" sqref="C12:C16">
    <dxf>
      <border>
        <left style="thin">
          <color indexed="64"/>
        </left>
        <right style="thin">
          <color indexed="64"/>
        </right>
        <vertical style="thin">
          <color indexed="64"/>
        </vertical>
      </border>
    </dxf>
  </rfmt>
  <rfmt sheetId="11" sqref="F16" start="0" length="0">
    <dxf>
      <font>
        <b val="0"/>
        <sz val="9"/>
        <name val="Arial"/>
        <scheme val="none"/>
      </font>
      <border outline="0">
        <top style="thin">
          <color indexed="64"/>
        </top>
      </border>
    </dxf>
  </rfmt>
  <rrc rId="41577" sId="11" ref="A11:XFD11" action="insertRow"/>
  <rrc rId="41578" sId="11" ref="A11:XFD11" action="insertRow"/>
  <rrc rId="41579" sId="11" ref="A11:XFD11" action="insertRow"/>
  <rrc rId="41580" sId="11" ref="A11:XFD11" action="insertRow"/>
  <rcc rId="41581" sId="11">
    <nc r="B11">
      <v>14586</v>
    </nc>
  </rcc>
  <rcc rId="41582" sId="11">
    <nc r="B12">
      <v>14587</v>
    </nc>
  </rcc>
  <rcc rId="41583" sId="11">
    <nc r="B13">
      <v>14588</v>
    </nc>
  </rcc>
  <rcc rId="41584" sId="11">
    <nc r="B14">
      <v>14589</v>
    </nc>
  </rcc>
  <rrc rId="41585" sId="11" ref="A15:XFD15" action="insertRow"/>
  <rrc rId="41586" sId="11" ref="A15:XFD15" action="insertRow"/>
  <rrc rId="41587" sId="11" ref="A15:XFD15" action="insertRow"/>
  <rcc rId="41588" sId="11">
    <nc r="B15">
      <v>14590</v>
    </nc>
  </rcc>
  <rcc rId="41589" sId="11">
    <nc r="B16">
      <v>14591</v>
    </nc>
  </rcc>
  <rcc rId="41590" sId="11">
    <nc r="B17">
      <v>14592</v>
    </nc>
  </rcc>
  <rrc rId="41591" sId="11" ref="A18:XFD18" action="insertRow"/>
  <rrc rId="41592" sId="11" ref="A18:XFD18" action="insertRow"/>
  <rcc rId="41593" sId="11">
    <nc r="B18">
      <v>14593</v>
    </nc>
  </rcc>
  <rcc rId="41594" sId="11">
    <nc r="B19">
      <v>14594</v>
    </nc>
  </rcc>
  <rrc rId="41595" sId="11" ref="A20:XFD20" action="insertRow"/>
  <rcc rId="41596" sId="11">
    <nc r="B20">
      <v>14595</v>
    </nc>
  </rcc>
  <rcc rId="41597" sId="11">
    <nc r="C11" t="inlineStr">
      <is>
        <t>NULO</t>
      </is>
    </nc>
  </rcc>
  <rcc rId="41598" sId="11">
    <nc r="C12" t="inlineStr">
      <is>
        <t>NULO</t>
      </is>
    </nc>
  </rcc>
  <rcc rId="41599" sId="11">
    <nc r="C13" t="inlineStr">
      <is>
        <t>NULO</t>
      </is>
    </nc>
  </rcc>
  <rcc rId="41600" sId="11">
    <nc r="C14" t="inlineStr">
      <is>
        <t>NULO</t>
      </is>
    </nc>
  </rcc>
  <rcc rId="41601" sId="11">
    <nc r="C15" t="inlineStr">
      <is>
        <t>NULO</t>
      </is>
    </nc>
  </rcc>
  <rcc rId="41602" sId="11">
    <nc r="C16" t="inlineStr">
      <is>
        <t>NULO</t>
      </is>
    </nc>
  </rcc>
  <rcc rId="41603" sId="11">
    <nc r="C17" t="inlineStr">
      <is>
        <t>NULO</t>
      </is>
    </nc>
  </rcc>
  <rcc rId="41604" sId="11">
    <nc r="C18" t="inlineStr">
      <is>
        <t>NULO</t>
      </is>
    </nc>
  </rcc>
  <rcc rId="41605" sId="11">
    <nc r="C19" t="inlineStr">
      <is>
        <t>NULO</t>
      </is>
    </nc>
  </rcc>
  <rcc rId="41606" sId="11">
    <nc r="C20" t="inlineStr">
      <is>
        <t>NULO</t>
      </is>
    </nc>
  </rcc>
  <rcc rId="41607" sId="11" odxf="1" dxf="1" numFmtId="34">
    <nc r="E11">
      <v>0.01</v>
    </nc>
    <odxf>
      <font>
        <b val="0"/>
        <sz val="9"/>
        <color auto="1"/>
        <name val="Arial"/>
        <scheme val="none"/>
      </font>
    </odxf>
    <ndxf>
      <font>
        <b/>
        <sz val="9"/>
        <color rgb="FFFF0000"/>
        <name val="Arial"/>
        <scheme val="none"/>
      </font>
    </ndxf>
  </rcc>
  <rcc rId="41608" sId="11" odxf="1" dxf="1" numFmtId="34">
    <nc r="E12">
      <v>0.01</v>
    </nc>
    <odxf>
      <font>
        <b val="0"/>
        <sz val="9"/>
        <color auto="1"/>
        <name val="Arial"/>
        <scheme val="none"/>
      </font>
    </odxf>
    <ndxf>
      <font>
        <b/>
        <sz val="9"/>
        <color rgb="FFFF0000"/>
        <name val="Arial"/>
        <scheme val="none"/>
      </font>
    </ndxf>
  </rcc>
  <rcc rId="41609" sId="11" odxf="1" dxf="1" numFmtId="34">
    <nc r="E13">
      <v>0.01</v>
    </nc>
    <odxf>
      <font>
        <b val="0"/>
        <sz val="9"/>
        <color auto="1"/>
        <name val="Arial"/>
        <scheme val="none"/>
      </font>
    </odxf>
    <ndxf>
      <font>
        <b/>
        <sz val="9"/>
        <color rgb="FFFF0000"/>
        <name val="Arial"/>
        <scheme val="none"/>
      </font>
    </ndxf>
  </rcc>
  <rcc rId="41610" sId="11" odxf="1" dxf="1" numFmtId="34">
    <nc r="E14">
      <v>0.01</v>
    </nc>
    <odxf>
      <font>
        <b val="0"/>
        <sz val="9"/>
        <color auto="1"/>
        <name val="Arial"/>
        <scheme val="none"/>
      </font>
    </odxf>
    <ndxf>
      <font>
        <b/>
        <sz val="9"/>
        <color rgb="FFFF0000"/>
        <name val="Arial"/>
        <scheme val="none"/>
      </font>
    </ndxf>
  </rcc>
  <rcc rId="41611" sId="11" odxf="1" dxf="1" numFmtId="34">
    <nc r="E15">
      <v>0.01</v>
    </nc>
    <odxf>
      <font>
        <b val="0"/>
        <sz val="9"/>
        <color auto="1"/>
        <name val="Arial"/>
        <scheme val="none"/>
      </font>
    </odxf>
    <ndxf>
      <font>
        <b/>
        <sz val="9"/>
        <color rgb="FFFF0000"/>
        <name val="Arial"/>
        <scheme val="none"/>
      </font>
    </ndxf>
  </rcc>
  <rcc rId="41612" sId="11" odxf="1" dxf="1" numFmtId="34">
    <nc r="E16">
      <v>0.01</v>
    </nc>
    <odxf>
      <font>
        <b val="0"/>
        <sz val="9"/>
        <color auto="1"/>
        <name val="Arial"/>
        <scheme val="none"/>
      </font>
    </odxf>
    <ndxf>
      <font>
        <b/>
        <sz val="9"/>
        <color rgb="FFFF0000"/>
        <name val="Arial"/>
        <scheme val="none"/>
      </font>
    </ndxf>
  </rcc>
  <rcc rId="41613" sId="11" odxf="1" dxf="1" numFmtId="34">
    <nc r="E17">
      <v>0.01</v>
    </nc>
    <odxf>
      <font>
        <b val="0"/>
        <sz val="9"/>
        <color auto="1"/>
        <name val="Arial"/>
        <scheme val="none"/>
      </font>
    </odxf>
    <ndxf>
      <font>
        <b/>
        <sz val="9"/>
        <color rgb="FFFF0000"/>
        <name val="Arial"/>
        <scheme val="none"/>
      </font>
    </ndxf>
  </rcc>
  <rcc rId="41614" sId="11" odxf="1" dxf="1" numFmtId="34">
    <nc r="E18">
      <v>0.01</v>
    </nc>
    <odxf>
      <font>
        <b val="0"/>
        <sz val="9"/>
        <color auto="1"/>
        <name val="Arial"/>
        <scheme val="none"/>
      </font>
    </odxf>
    <ndxf>
      <font>
        <b/>
        <sz val="9"/>
        <color rgb="FFFF0000"/>
        <name val="Arial"/>
        <scheme val="none"/>
      </font>
    </ndxf>
  </rcc>
  <rcc rId="41615" sId="11" odxf="1" dxf="1" numFmtId="34">
    <nc r="E19">
      <v>0.01</v>
    </nc>
    <odxf>
      <font>
        <b val="0"/>
        <sz val="9"/>
        <color auto="1"/>
        <name val="Arial"/>
        <scheme val="none"/>
      </font>
    </odxf>
    <ndxf>
      <font>
        <b/>
        <sz val="9"/>
        <color rgb="FFFF0000"/>
        <name val="Arial"/>
        <scheme val="none"/>
      </font>
    </ndxf>
  </rcc>
  <rcc rId="41616" sId="11" odxf="1" dxf="1" numFmtId="34">
    <nc r="E20">
      <v>0.01</v>
    </nc>
    <odxf>
      <font>
        <b val="0"/>
        <sz val="9"/>
        <color auto="1"/>
        <name val="Arial"/>
        <scheme val="none"/>
      </font>
    </odxf>
    <ndxf>
      <font>
        <b/>
        <sz val="9"/>
        <color rgb="FFFF0000"/>
        <name val="Arial"/>
        <scheme val="none"/>
      </font>
    </ndxf>
  </rcc>
  <rcc rId="41617" sId="11">
    <nc r="F20">
      <f>F19+D20-E20</f>
    </nc>
  </rcc>
  <rrc rId="41618" sId="11" ref="A21:XFD21" action="insertRow"/>
  <rcc rId="41619" sId="11">
    <nc r="B21">
      <v>14596</v>
    </nc>
  </rcc>
  <rm rId="41620" sheetId="11" source="C10" destination="C19" sourceSheetId="11">
    <rcc rId="0" sId="11" dxf="1">
      <nc r="C19" t="inlineStr">
        <is>
          <t>NULO</t>
        </is>
      </nc>
      <ndxf>
        <font>
          <b/>
          <sz val="9"/>
          <color indexed="64"/>
          <name val="Arial"/>
          <scheme val="none"/>
        </font>
        <alignment vertical="top" wrapText="1" readingOrder="0"/>
        <border outline="0">
          <left style="thin">
            <color indexed="64"/>
          </left>
          <right style="thin">
            <color indexed="64"/>
          </right>
          <top style="thin">
            <color indexed="64"/>
          </top>
          <bottom style="thin">
            <color indexed="64"/>
          </bottom>
        </border>
      </ndxf>
    </rcc>
  </rm>
  <rrc rId="41621" sId="11" ref="A20:XFD20" action="deleteRow">
    <undo index="0" exp="ref" v="1" dr="F20" r="F22" sId="11"/>
    <rfmt sheetId="11" xfDxf="1" sqref="A20:XFD20" start="0" length="0"/>
    <rfmt sheetId="11" sqref="A20" start="0" length="0">
      <dxf>
        <font>
          <sz val="9"/>
          <color indexed="64"/>
          <name val="Arial"/>
          <scheme val="none"/>
        </font>
        <numFmt numFmtId="19" formatCode="dd/mm/yy"/>
        <border outline="0">
          <left style="thin">
            <color indexed="64"/>
          </left>
          <right style="thin">
            <color indexed="64"/>
          </right>
          <top style="thin">
            <color indexed="64"/>
          </top>
          <bottom style="thin">
            <color indexed="64"/>
          </bottom>
        </border>
      </dxf>
    </rfmt>
    <rcc rId="0" sId="11" dxf="1">
      <nc r="B20">
        <v>14595</v>
      </nc>
      <ndxf>
        <font>
          <b/>
          <sz val="9"/>
          <color auto="1"/>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ndxf>
    </rcc>
    <rcc rId="0" sId="11" dxf="1">
      <nc r="C20" t="inlineStr">
        <is>
          <t>NULO</t>
        </is>
      </nc>
      <ndxf>
        <font>
          <b/>
          <sz val="9"/>
          <color indexed="64"/>
          <name val="Arial"/>
          <scheme val="none"/>
        </font>
        <alignment vertical="top" wrapText="1" readingOrder="0"/>
        <border outline="0">
          <left style="thin">
            <color indexed="64"/>
          </left>
          <right style="thin">
            <color indexed="64"/>
          </right>
          <top style="thin">
            <color indexed="64"/>
          </top>
          <bottom style="thin">
            <color indexed="64"/>
          </bottom>
        </border>
      </ndxf>
    </rcc>
    <rfmt sheetId="11" sqref="D20" start="0" length="0">
      <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cc rId="0" sId="11" s="1" dxf="1" numFmtId="34">
      <nc r="E20">
        <v>0.01</v>
      </nc>
      <ndxf>
        <font>
          <b/>
          <sz val="9"/>
          <color rgb="FFFF0000"/>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0" sId="11" s="1" dxf="1">
      <nc r="F20">
        <f>F19+D20-E20</f>
      </nc>
      <ndxf>
        <font>
          <sz val="9"/>
          <color indexed="64"/>
          <name val="Arial"/>
          <scheme val="none"/>
        </font>
        <numFmt numFmtId="167" formatCode="_-* #,##0.00\ _p_t_a_-;\-* #,##0.00\ _p_t_a_-;_-* &quot;-&quot;??\ _p_t_a_-;_-@_-"/>
        <alignment horizontal="center" readingOrder="0"/>
        <border outline="0">
          <left style="thin">
            <color indexed="64"/>
          </left>
          <right style="thin">
            <color indexed="64"/>
          </right>
          <top style="thin">
            <color indexed="64"/>
          </top>
          <bottom style="thin">
            <color indexed="64"/>
          </bottom>
        </border>
      </ndxf>
    </rcc>
    <rfmt sheetId="11" sqref="G20" start="0" length="0">
      <dxf>
        <font>
          <sz val="9"/>
          <color indexed="64"/>
          <name val="Verdana"/>
          <scheme val="none"/>
        </font>
        <fill>
          <patternFill patternType="solid">
            <bgColor theme="0"/>
          </patternFill>
        </fill>
      </dxf>
    </rfmt>
    <rfmt sheetId="11" sqref="H20" start="0" length="0">
      <dxf>
        <fill>
          <patternFill patternType="solid">
            <bgColor theme="0"/>
          </patternFill>
        </fill>
      </dxf>
    </rfmt>
  </rrc>
  <rrc rId="41622" sId="11" ref="A20:XFD20" action="deleteRow">
    <rfmt sheetId="11" xfDxf="1" sqref="A20:XFD20" start="0" length="0"/>
    <rfmt sheetId="11" sqref="A20" start="0" length="0">
      <dxf>
        <font>
          <sz val="9"/>
          <color indexed="64"/>
          <name val="Arial"/>
          <scheme val="none"/>
        </font>
        <numFmt numFmtId="19" formatCode="dd/mm/yy"/>
        <border outline="0">
          <left style="thin">
            <color indexed="64"/>
          </left>
          <right style="thin">
            <color indexed="64"/>
          </right>
          <top style="thin">
            <color indexed="64"/>
          </top>
          <bottom style="thin">
            <color indexed="64"/>
          </bottom>
        </border>
      </dxf>
    </rfmt>
    <rcc rId="0" sId="11" dxf="1">
      <nc r="B20">
        <v>14596</v>
      </nc>
      <ndxf>
        <font>
          <b/>
          <sz val="9"/>
          <color auto="1"/>
          <name val="Arial"/>
          <scheme val="none"/>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ndxf>
    </rcc>
    <rfmt sheetId="11" sqref="C20" start="0" length="0">
      <dxf>
        <font>
          <b/>
          <sz val="9"/>
          <color indexed="64"/>
          <name val="Arial"/>
          <scheme val="none"/>
        </font>
        <alignment vertical="top" wrapText="1" readingOrder="0"/>
        <border outline="0">
          <left style="thin">
            <color indexed="64"/>
          </left>
          <right style="thin">
            <color indexed="64"/>
          </right>
          <top style="thin">
            <color indexed="64"/>
          </top>
          <bottom style="thin">
            <color indexed="64"/>
          </bottom>
        </border>
      </dxf>
    </rfmt>
    <rfmt sheetId="11" sqref="D20" start="0" length="0">
      <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1" s="1" sqref="E20" start="0" length="0">
      <dxf>
        <font>
          <b/>
          <sz val="9"/>
          <color rgb="FFFF0000"/>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dxf>
    </rfmt>
    <rfmt sheetId="11" s="1" sqref="F20" start="0" length="0">
      <dxf>
        <font>
          <sz val="9"/>
          <color indexed="64"/>
          <name val="Arial"/>
          <scheme val="none"/>
        </font>
        <numFmt numFmtId="167" formatCode="_-* #,##0.00\ _p_t_a_-;\-* #,##0.00\ _p_t_a_-;_-* &quot;-&quot;??\ _p_t_a_-;_-@_-"/>
        <alignment horizontal="center" readingOrder="0"/>
        <border outline="0">
          <left style="thin">
            <color indexed="64"/>
          </left>
          <right style="thin">
            <color indexed="64"/>
          </right>
          <top style="thin">
            <color indexed="64"/>
          </top>
          <bottom style="thin">
            <color indexed="64"/>
          </bottom>
        </border>
      </dxf>
    </rfmt>
    <rfmt sheetId="11" sqref="G20" start="0" length="0">
      <dxf>
        <font>
          <sz val="9"/>
          <color indexed="64"/>
          <name val="Verdana"/>
          <scheme val="none"/>
        </font>
        <fill>
          <patternFill patternType="solid">
            <bgColor theme="0"/>
          </patternFill>
        </fill>
      </dxf>
    </rfmt>
    <rfmt sheetId="11" sqref="H20" start="0" length="0">
      <dxf>
        <fill>
          <patternFill patternType="solid">
            <bgColor theme="0"/>
          </patternFill>
        </fill>
      </dxf>
    </rfmt>
  </rrc>
  <rm rId="41623" sheetId="11" source="E10" destination="E19" sourceSheetId="11">
    <undo index="3" exp="ref" v="1" dr="E19" r="F19" sId="11"/>
    <rcc rId="0" sId="11" s="1" dxf="1" numFmtId="34">
      <nc r="E19">
        <v>0.01</v>
      </nc>
      <ndxf>
        <font>
          <b/>
          <sz val="9"/>
          <color rgb="FFFF0000"/>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m>
  <rcc rId="41624" sId="11" odxf="1" dxf="1">
    <nc r="C10" t="inlineStr">
      <is>
        <t>NULO</t>
      </is>
    </nc>
    <odxf>
      <font>
        <b val="0"/>
        <sz val="12"/>
        <color indexed="64"/>
        <name val="Verdana"/>
        <scheme val="none"/>
      </font>
      <alignment vertical="bottom" wrapText="0" readingOrder="0"/>
    </odxf>
    <ndxf>
      <font>
        <b/>
        <sz val="9"/>
        <color indexed="64"/>
        <name val="Arial"/>
        <scheme val="none"/>
      </font>
      <alignment vertical="top" wrapText="1" readingOrder="0"/>
    </ndxf>
  </rcc>
  <rfmt sheetId="11" sqref="C9:C14">
    <dxf>
      <border>
        <left style="thin">
          <color indexed="64"/>
        </left>
        <right style="thin">
          <color indexed="64"/>
        </right>
        <top style="thin">
          <color indexed="64"/>
        </top>
        <bottom style="thin">
          <color indexed="64"/>
        </bottom>
        <vertical style="thin">
          <color indexed="64"/>
        </vertical>
        <horizontal style="thin">
          <color indexed="64"/>
        </horizontal>
      </border>
    </dxf>
  </rfmt>
  <rcc rId="41625" sId="11" odxf="1" dxf="1" numFmtId="34">
    <nc r="E10">
      <v>0.01</v>
    </nc>
    <odxf>
      <font>
        <b val="0"/>
        <sz val="12"/>
        <color indexed="64"/>
        <name val="Verdana"/>
        <scheme val="none"/>
      </font>
      <fill>
        <patternFill patternType="none">
          <bgColor indexed="65"/>
        </patternFill>
      </fill>
      <border outline="0">
        <left/>
        <right/>
        <top/>
        <bottom/>
      </border>
    </odxf>
    <ndxf>
      <font>
        <b/>
        <sz val="9"/>
        <color rgb="FFFF0000"/>
        <name val="Arial"/>
        <scheme val="none"/>
      </font>
      <fill>
        <patternFill patternType="solid">
          <bgColor theme="0"/>
        </patternFill>
      </fill>
      <border outline="0">
        <left style="thin">
          <color indexed="64"/>
        </left>
        <right style="thin">
          <color indexed="64"/>
        </right>
        <top style="thin">
          <color indexed="64"/>
        </top>
        <bottom style="thin">
          <color indexed="64"/>
        </bottom>
      </border>
    </ndxf>
  </rcc>
  <rcc rId="41626" sId="11">
    <oc r="F10">
      <f>F9+D10-E19</f>
    </oc>
    <nc r="F10">
      <f>F9+D10-E10</f>
    </nc>
  </rcc>
  <rcc rId="41627" sId="11">
    <nc r="F11">
      <f>F10+D11-E11</f>
    </nc>
  </rcc>
  <rcc rId="41628" sId="11">
    <nc r="F12">
      <f>F11+D12-E12</f>
    </nc>
  </rcc>
  <rcc rId="41629" sId="11">
    <nc r="F13">
      <f>F12+D13-E13</f>
    </nc>
  </rcc>
  <rcc rId="41630" sId="11">
    <nc r="F14">
      <f>F13+D14-E14</f>
    </nc>
  </rcc>
  <rcc rId="41631" sId="11">
    <nc r="F15">
      <f>F14+D15-E15</f>
    </nc>
  </rcc>
  <rcc rId="41632" sId="11">
    <nc r="F16">
      <f>F15+D16-E16</f>
    </nc>
  </rcc>
  <rcc rId="41633" sId="11">
    <nc r="F17">
      <f>F16+D17-E17</f>
    </nc>
  </rcc>
  <rcc rId="41634" sId="11">
    <nc r="F18">
      <f>F17+D18-E18</f>
    </nc>
  </rcc>
  <rcc rId="41635" sId="11">
    <nc r="F19">
      <f>F18+D19-E19</f>
    </nc>
  </rcc>
  <rcc rId="41636" sId="11">
    <oc r="F20">
      <f>F10+D21-E21</f>
    </oc>
    <nc r="F20">
      <f>F19+D20-E20</f>
    </nc>
  </rcc>
  <rcc rId="41637" sId="11">
    <oc r="F21">
      <f>F21+D22-E22</f>
    </oc>
    <nc r="F21">
      <f>F20+D21-E21</f>
    </nc>
  </rcc>
  <rcc rId="41638" sId="11">
    <oc r="F22">
      <f>F22+D23-E23</f>
    </oc>
    <nc r="F22">
      <f>F21+D22-E22</f>
    </nc>
  </rcc>
  <rcc rId="41639" sId="11">
    <oc r="F23">
      <f>F23+D24-E24</f>
    </oc>
    <nc r="F23">
      <f>F22+D23-E23</f>
    </nc>
  </rcc>
  <rcc rId="41640" sId="11">
    <oc r="F24">
      <f>F14+D15-E15</f>
    </oc>
    <nc r="F24">
      <f>F23+D24-E24</f>
    </nc>
  </rcc>
  <rcc rId="41641" sId="11">
    <nc r="F25">
      <f>F24+D25-E25</f>
    </nc>
  </rcc>
  <rcc rId="41642" sId="11" numFmtId="19">
    <nc r="A11">
      <v>42739</v>
    </nc>
  </rcc>
  <rcc rId="41643" sId="11" numFmtId="19">
    <nc r="A12">
      <v>42739</v>
    </nc>
  </rcc>
  <rcc rId="41644" sId="11" numFmtId="19">
    <nc r="A13">
      <v>42739</v>
    </nc>
  </rcc>
  <rcc rId="41645" sId="11" numFmtId="19">
    <nc r="A14">
      <v>42739</v>
    </nc>
  </rcc>
  <rcc rId="41646" sId="11" numFmtId="19">
    <nc r="A15">
      <v>42739</v>
    </nc>
  </rcc>
  <rcc rId="41647" sId="11" numFmtId="19">
    <nc r="A16">
      <v>42739</v>
    </nc>
  </rcc>
  <rcc rId="41648" sId="11" numFmtId="19">
    <nc r="A17">
      <v>42739</v>
    </nc>
  </rcc>
  <rcc rId="41649" sId="11" numFmtId="19">
    <nc r="A18">
      <v>42739</v>
    </nc>
  </rcc>
  <rcc rId="41650" sId="11" numFmtId="19">
    <nc r="A19">
      <v>42739</v>
    </nc>
  </rcc>
  <rfmt sheetId="11" sqref="E20:E23" start="0" length="2147483647">
    <dxf>
      <font>
        <b val="0"/>
      </font>
    </dxf>
  </rfmt>
  <rcc rId="41651" sId="11">
    <nc r="B24" t="inlineStr">
      <is>
        <t>14595</t>
      </is>
    </nc>
  </rcc>
  <rcv guid="{5EBE4193-7345-4348-8FA0-5B4E92B2210A}" action="delete"/>
  <rcv guid="{5EBE4193-7345-4348-8FA0-5B4E92B2210A}" action="add"/>
</revisions>
</file>

<file path=xl/revisions/revisionLog1711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7112.xml><?xml version="1.0" encoding="utf-8"?>
<revisions xmlns="http://schemas.openxmlformats.org/spreadsheetml/2006/main" xmlns:r="http://schemas.openxmlformats.org/officeDocument/2006/relationships">
  <rfmt sheetId="11" sqref="A84:F121">
    <dxf>
      <fill>
        <patternFill>
          <bgColor theme="0"/>
        </patternFill>
      </fill>
    </dxf>
  </rfmt>
  <rfmt sheetId="11" sqref="F83" start="0" length="2147483647">
    <dxf>
      <font>
        <b/>
      </font>
    </dxf>
  </rfmt>
  <rfmt sheetId="11" sqref="C84" start="0" length="0">
    <dxf>
      <font>
        <sz val="12"/>
        <color indexed="64"/>
        <name val="Verdana"/>
        <scheme val="none"/>
      </font>
      <fill>
        <patternFill patternType="none">
          <bgColor indexed="65"/>
        </patternFill>
      </fill>
      <alignment horizontal="general" vertical="bottom" readingOrder="0"/>
      <border outline="0">
        <left/>
        <right/>
        <top/>
        <bottom/>
      </border>
    </dxf>
  </rfmt>
  <rfmt sheetId="11" sqref="C84" start="0" length="0">
    <dxf>
      <font>
        <b/>
        <i/>
        <sz val="14"/>
        <color indexed="64"/>
        <name val="Times New Roman"/>
        <scheme val="none"/>
      </font>
    </dxf>
  </rfmt>
  <rcc rId="42005" sId="11" xfDxf="1" dxf="1">
    <nc r="C84" t="inlineStr">
      <is>
        <r>
          <t xml:space="preserve">SEGUROS UNIVERSAL. </t>
        </r>
        <r>
          <rPr>
            <i/>
            <sz val="14"/>
            <color indexed="64"/>
            <rFont val="Times New Roman"/>
            <family val="1"/>
          </rPr>
          <t>Pago 30% de la factura No.6288152 d/f  15/02/17 como aporte del CONIAF a la póliza de seguro 2-2-501-0173502 para la renovación al vehículo marca Hyundai modelo Tucson, año 2013, placa No. G295844, chasis KMHJT81BBDU690480, durante el periodo del 15/04/17 al 15/04/18, propiedad de Carmen Isabel Mestre Sánchez, Analista del Departamento Planificación y Desarrollo de nuestra institución</t>
        </r>
      </is>
    </nc>
    <ndxf>
      <font>
        <b/>
        <i/>
        <sz val="14"/>
        <name val="Times New Roman"/>
        <scheme val="none"/>
      </font>
    </ndxf>
  </rcc>
  <rfmt sheetId="11" sqref="C84" start="0" length="2147483647">
    <dxf>
      <font>
        <sz val="9"/>
      </font>
    </dxf>
  </rfmt>
  <rfmt sheetId="11" sqref="C84" start="0" length="2147483647">
    <dxf>
      <font>
        <name val="Arial"/>
        <scheme val="none"/>
      </font>
    </dxf>
  </rfmt>
  <rfmt sheetId="11" sqref="C84">
    <dxf>
      <alignment wrapText="1" readingOrder="0"/>
    </dxf>
  </rfmt>
  <rfmt sheetId="11" sqref="C84" start="0" length="2147483647">
    <dxf>
      <font>
        <i val="0"/>
      </font>
    </dxf>
  </rfmt>
  <rcc rId="42006" sId="11" numFmtId="34">
    <nc r="E84">
      <v>9898.02</v>
    </nc>
  </rcc>
  <rfmt sheetId="11" sqref="F84" start="0" length="0">
    <dxf>
      <fill>
        <patternFill patternType="none">
          <bgColor indexed="65"/>
        </patternFill>
      </fill>
      <border outline="0">
        <top style="thin">
          <color indexed="64"/>
        </top>
      </border>
    </dxf>
  </rfmt>
  <rcc rId="42007" sId="11">
    <nc r="F84">
      <f>F83+D84-E84</f>
    </nc>
  </rcc>
  <rcv guid="{A4F024A0-B144-4722-804A-716CE18877E5}" action="delete"/>
  <rcv guid="{A4F024A0-B144-4722-804A-716CE18877E5}" action="add"/>
</revisions>
</file>

<file path=xl/revisions/revisionLog171121.xml><?xml version="1.0" encoding="utf-8"?>
<revisions xmlns="http://schemas.openxmlformats.org/spreadsheetml/2006/main" xmlns:r="http://schemas.openxmlformats.org/officeDocument/2006/relationships">
  <rcc rId="41667" sId="11">
    <nc r="B28" t="inlineStr">
      <is>
        <t>14599</t>
      </is>
    </nc>
  </rcc>
  <rm rId="41668" sheetId="11" source="C27" destination="C28" sourceSheetId="11">
    <rfmt sheetId="11" sqref="C28" start="0" length="0">
      <dxf>
        <font>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m>
  <rcc rId="41669" sId="11">
    <nc r="C27" t="inlineStr">
      <is>
        <t>NULO</t>
      </is>
    </nc>
  </rcc>
  <rfmt sheetId="11" sqref="C27">
    <dxf>
      <font>
        <b/>
        <i val="0"/>
        <strike val="0"/>
        <condense val="0"/>
        <extend val="0"/>
        <outline val="0"/>
        <shadow val="0"/>
        <u val="none"/>
        <vertAlign val="baseline"/>
        <sz val="9"/>
        <color indexed="64"/>
        <name val="Arial"/>
        <scheme val="none"/>
      </font>
      <alignment horizontal="general" vertical="bottom" textRotation="0" wrapText="1" indent="0" relativeIndent="0" justifyLastLine="0" shrinkToFit="0" readingOrder="0"/>
      <border diagonalUp="0" diagonalDown="0" outline="0">
        <left style="thin">
          <color indexed="64"/>
        </left>
        <right style="thin">
          <color indexed="64"/>
        </right>
        <top/>
        <bottom/>
      </border>
    </dxf>
  </rfmt>
  <rm rId="41670" sheetId="11" source="E27" destination="E28" sourceSheetId="11">
    <undo index="3" exp="ref" v="1" dr="E28" r="F28" sId="11"/>
    <rfmt sheetId="11" s="1" sqref="E28" start="0" length="0">
      <dxf>
        <font>
          <sz val="9"/>
          <color indexed="64"/>
          <name val="Arial"/>
          <scheme val="none"/>
        </font>
        <numFmt numFmtId="167" formatCode="_-* #,##0.00\ _p_t_a_-;\-* #,##0.00\ _p_t_a_-;_-* &quot;-&quot;??\ _p_t_a_-;_-@_-"/>
        <alignment horizontal="center" readingOrder="0"/>
        <border outline="0">
          <left style="thin">
            <color indexed="64"/>
          </left>
          <right style="thin">
            <color indexed="64"/>
          </right>
          <top style="thin">
            <color indexed="64"/>
          </top>
          <bottom style="thin">
            <color indexed="64"/>
          </bottom>
        </border>
      </dxf>
    </rfmt>
  </rm>
  <rcc rId="41671" sId="11" numFmtId="34">
    <nc r="E27">
      <v>0.01</v>
    </nc>
  </rcc>
  <rcc rId="41672" sId="11">
    <oc r="F27">
      <f>F26+D27-E28</f>
    </oc>
    <nc r="F27">
      <f>F26+D27-E27</f>
    </nc>
  </rcc>
  <rcc rId="41673" sId="11">
    <oc r="F28">
      <f>F27+D28-#REF!</f>
    </oc>
    <nc r="F28">
      <f>F27+D28-E28</f>
    </nc>
  </rcc>
  <rfmt sheetId="11" sqref="E27" start="0" length="2147483647">
    <dxf>
      <font>
        <name val="Arial"/>
        <scheme val="none"/>
      </font>
    </dxf>
  </rfmt>
  <rfmt sheetId="11" sqref="E27" start="0" length="2147483647">
    <dxf>
      <font>
        <sz val="10"/>
      </font>
    </dxf>
  </rfmt>
  <rfmt sheetId="11" sqref="E27" start="0" length="2147483647">
    <dxf>
      <font>
        <color rgb="FFFF0000"/>
      </font>
    </dxf>
  </rfmt>
  <rcc rId="41674" sId="11">
    <nc r="B29" t="inlineStr">
      <is>
        <t>14600</t>
      </is>
    </nc>
  </rcc>
  <rcc rId="41675" sId="11" numFmtId="19">
    <nc r="A28">
      <v>42758</v>
    </nc>
  </rcc>
  <rcc rId="41676" sId="11" numFmtId="19">
    <nc r="A29">
      <v>42759</v>
    </nc>
  </rcc>
  <rfmt sheetId="11" sqref="C29" start="0" length="0">
    <dxf>
      <font>
        <sz val="12"/>
        <color indexed="64"/>
        <name val="Verdana"/>
        <scheme val="none"/>
      </font>
      <fill>
        <patternFill patternType="none">
          <bgColor indexed="65"/>
        </patternFill>
      </fill>
      <alignment vertical="bottom" wrapText="0" readingOrder="0"/>
      <border outline="0">
        <left/>
        <right/>
        <top/>
        <bottom/>
      </border>
    </dxf>
  </rfmt>
  <rfmt sheetId="11" sqref="C29" start="0" length="0">
    <dxf>
      <font>
        <b/>
        <i/>
        <sz val="14"/>
        <color indexed="64"/>
        <name val="Times New Roman"/>
        <scheme val="none"/>
      </font>
    </dxf>
  </rfmt>
  <rcc rId="41677" sId="11" xfDxf="1" dxf="1">
    <nc r="C29" t="inlineStr">
      <is>
        <r>
          <t>ROTULPAK,  S. A.,</t>
        </r>
        <r>
          <rPr>
            <i/>
            <sz val="14"/>
            <color indexed="64"/>
            <rFont val="Times New Roman"/>
            <family val="1"/>
          </rPr>
          <t xml:space="preserve"> Por compra de 6 unidades de conos de goma  de 18” para ser utilizado en el parqueo de la institucion, según cotizacion #13054 d/f 18/01/17 y documentación  anexa. Factura contra entrega de cheque. </t>
        </r>
      </is>
    </nc>
    <ndxf>
      <font>
        <b/>
        <i/>
        <sz val="14"/>
        <name val="Times New Roman"/>
        <scheme val="none"/>
      </font>
    </ndxf>
  </rcc>
  <rfmt sheetId="11" sqref="C29">
    <dxf>
      <alignment wrapText="1" readingOrder="0"/>
    </dxf>
  </rfmt>
  <rfmt sheetId="11" sqref="C29" start="0" length="2147483647">
    <dxf>
      <font>
        <sz val="10"/>
      </font>
    </dxf>
  </rfmt>
  <rfmt sheetId="11" sqref="C29" start="0" length="2147483647">
    <dxf>
      <font>
        <name val="Arial"/>
        <scheme val="none"/>
      </font>
    </dxf>
  </rfmt>
  <rfmt sheetId="11" sqref="C29" start="0" length="2147483647">
    <dxf>
      <font>
        <i val="0"/>
      </font>
    </dxf>
  </rfmt>
  <rcc rId="41678" sId="11" numFmtId="34">
    <nc r="E29">
      <v>3025.41</v>
    </nc>
  </rcc>
  <rcc rId="41679" sId="11" odxf="1" dxf="1">
    <nc r="F29">
      <f>F28+D29-E29</f>
    </nc>
    <odxf>
      <font>
        <b/>
        <sz val="9"/>
        <name val="Arial"/>
        <scheme val="none"/>
      </font>
      <border outline="0">
        <top/>
      </border>
    </odxf>
    <ndxf>
      <font>
        <b val="0"/>
        <sz val="9"/>
        <name val="Arial"/>
        <scheme val="none"/>
      </font>
      <border outline="0">
        <top style="thin">
          <color indexed="64"/>
        </top>
      </border>
    </ndxf>
  </rcc>
  <rcc rId="41680" sId="11" odxf="1" dxf="1">
    <nc r="F30">
      <f>F29+D30-E30</f>
    </nc>
    <odxf>
      <font>
        <b/>
        <sz val="9"/>
        <name val="Arial"/>
        <scheme val="none"/>
      </font>
      <border outline="0">
        <top/>
      </border>
    </odxf>
    <ndxf>
      <font>
        <b val="0"/>
        <sz val="9"/>
        <name val="Arial"/>
        <scheme val="none"/>
      </font>
      <border outline="0">
        <top style="thin">
          <color indexed="64"/>
        </top>
      </border>
    </ndxf>
  </rcc>
  <rfmt sheetId="11" sqref="C28:C31">
    <dxf>
      <border>
        <left style="thin">
          <color indexed="64"/>
        </left>
        <right style="thin">
          <color indexed="64"/>
        </right>
        <vertical style="thin">
          <color indexed="64"/>
        </vertical>
      </border>
    </dxf>
  </rfmt>
  <rcv guid="{5EBE4193-7345-4348-8FA0-5B4E92B2210A}" action="delete"/>
  <rcv guid="{5EBE4193-7345-4348-8FA0-5B4E92B2210A}" action="add"/>
</revisions>
</file>

<file path=xl/revisions/revisionLog17112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7113.xml><?xml version="1.0" encoding="utf-8"?>
<revisions xmlns="http://schemas.openxmlformats.org/spreadsheetml/2006/main" xmlns:r="http://schemas.openxmlformats.org/officeDocument/2006/relationships">
  <rcc rId="42057" sId="11">
    <nc r="D79">
      <f>SUM(D44:D78)</f>
    </nc>
  </rcc>
  <rcc rId="42058" sId="11">
    <nc r="E79">
      <f>SUM(E44:E78)</f>
    </nc>
  </rcc>
  <rfmt sheetId="11" sqref="D79:E79" start="0" length="2147483647">
    <dxf>
      <font>
        <b/>
      </font>
    </dxf>
  </rfmt>
  <rcc rId="42059" sId="11">
    <oc r="D35">
      <f>SUM(D5:D34)</f>
    </oc>
    <nc r="D35"/>
  </rcc>
  <rcc rId="42060" sId="11">
    <nc r="D38">
      <f>SUM(D5:D37)</f>
    </nc>
  </rcc>
</revisions>
</file>

<file path=xl/revisions/revisionLog172.xml><?xml version="1.0" encoding="utf-8"?>
<revisions xmlns="http://schemas.openxmlformats.org/spreadsheetml/2006/main" xmlns:r="http://schemas.openxmlformats.org/officeDocument/2006/relationships">
  <rrc rId="42887" sId="11" ref="A210:XFD210" action="insertRow"/>
  <rrc rId="42888" sId="11" ref="A210:XFD210" action="insertRow"/>
  <rrc rId="42889" sId="11" ref="A210:XFD210" action="insertRow"/>
  <rcc rId="42890" sId="11" odxf="1" dxf="1">
    <nc r="C210" t="inlineStr">
      <is>
        <t>Cargos bancarios</t>
      </is>
    </nc>
    <odxf>
      <alignment wrapText="1" readingOrder="0"/>
      <border outline="0">
        <left/>
        <right/>
        <top/>
      </border>
    </odxf>
    <ndxf>
      <alignment wrapText="0" readingOrder="0"/>
      <border outline="0">
        <left style="thin">
          <color indexed="64"/>
        </left>
        <right style="thin">
          <color indexed="64"/>
        </right>
        <top style="thin">
          <color indexed="64"/>
        </top>
      </border>
    </ndxf>
  </rcc>
  <rcc rId="42891" sId="11" odxf="1" dxf="1">
    <nc r="C211" t="inlineStr">
      <is>
        <t>Intereses ganadas sobre certificads financieros</t>
      </is>
    </nc>
    <odxf>
      <fill>
        <patternFill patternType="none">
          <bgColor indexed="65"/>
        </patternFill>
      </fill>
      <border outline="0">
        <left/>
        <right/>
        <top/>
      </border>
    </odxf>
    <ndxf>
      <fill>
        <patternFill patternType="solid">
          <bgColor theme="0"/>
        </patternFill>
      </fill>
      <border outline="0">
        <left style="thin">
          <color indexed="64"/>
        </left>
        <right style="thin">
          <color indexed="64"/>
        </right>
        <top style="thin">
          <color indexed="64"/>
        </top>
      </border>
    </ndxf>
  </rcc>
  <rcc rId="42892" sId="11" odxf="1" dxf="1">
    <nc r="C212" t="inlineStr">
      <is>
        <t>Transferencias estudiantes</t>
      </is>
    </nc>
    <odxf>
      <fill>
        <patternFill patternType="none">
          <bgColor indexed="65"/>
        </patternFill>
      </fill>
      <border outline="0">
        <left/>
        <right/>
        <top/>
      </border>
    </odxf>
    <ndxf>
      <fill>
        <patternFill patternType="solid">
          <bgColor theme="0"/>
        </patternFill>
      </fill>
      <border outline="0">
        <left style="thin">
          <color indexed="64"/>
        </left>
        <right style="thin">
          <color indexed="64"/>
        </right>
        <top style="thin">
          <color indexed="64"/>
        </top>
      </border>
    </ndxf>
  </rcc>
  <rcc rId="42893" sId="11" odxf="1" dxf="1">
    <nc r="C213" t="inlineStr">
      <is>
        <t>Cheques emitidos</t>
      </is>
    </nc>
    <odxf>
      <font>
        <b val="0"/>
        <sz val="9"/>
        <name val="Arial"/>
        <scheme val="none"/>
      </font>
      <fill>
        <patternFill patternType="none">
          <bgColor indexed="65"/>
        </patternFill>
      </fill>
    </odxf>
    <ndxf>
      <font>
        <b/>
        <sz val="9"/>
        <name val="Arial"/>
        <scheme val="none"/>
      </font>
      <fill>
        <patternFill patternType="solid">
          <bgColor theme="0"/>
        </patternFill>
      </fill>
    </ndxf>
  </rcc>
  <rcc rId="42894" sId="11" odxf="1" dxf="1">
    <nc r="C214" t="inlineStr">
      <is>
        <t>TOTAL</t>
      </is>
    </nc>
    <odxf>
      <fill>
        <patternFill patternType="none">
          <bgColor indexed="65"/>
        </patternFill>
      </fill>
    </odxf>
    <ndxf>
      <fill>
        <patternFill patternType="solid">
          <bgColor theme="0"/>
        </patternFill>
      </fill>
    </ndxf>
  </rcc>
  <rcc rId="42895" sId="11" odxf="1" dxf="1">
    <nc r="D214">
      <f>D213</f>
    </nc>
    <odxf>
      <numFmt numFmtId="0" formatCode="General"/>
    </odxf>
    <ndxf>
      <numFmt numFmtId="167" formatCode="_-* #,##0.00\ _p_t_a_-;\-* #,##0.00\ _p_t_a_-;_-* &quot;-&quot;??\ _p_t_a_-;_-@_-"/>
    </ndxf>
  </rcc>
  <rcc rId="42896" sId="11">
    <nc r="B211" t="inlineStr">
      <is>
        <t>INTERESES</t>
      </is>
    </nc>
  </rcc>
  <rcc rId="42897" sId="11" numFmtId="19">
    <nc r="A210">
      <v>42886</v>
    </nc>
  </rcc>
  <rcc rId="42898" sId="11" numFmtId="19">
    <nc r="A211">
      <v>42886</v>
    </nc>
  </rcc>
  <rcc rId="42899" sId="11" numFmtId="19">
    <nc r="A212">
      <v>42886</v>
    </nc>
  </rcc>
  <rcc rId="42900" sId="11" odxf="1" dxf="1" numFmtId="19">
    <nc r="A213">
      <v>42886</v>
    </nc>
    <odxf>
      <alignment horizontal="general" vertical="bottom" readingOrder="0"/>
    </odxf>
    <ndxf>
      <alignment horizontal="right" vertical="top" readingOrder="0"/>
    </ndxf>
  </rcc>
  <rcv guid="{A4F024A0-B144-4722-804A-716CE18877E5}" action="delete"/>
  <rcv guid="{A4F024A0-B144-4722-804A-716CE18877E5}" action="add"/>
</revisions>
</file>

<file path=xl/revisions/revisionLog1721.xml><?xml version="1.0" encoding="utf-8"?>
<revisions xmlns="http://schemas.openxmlformats.org/spreadsheetml/2006/main" xmlns:r="http://schemas.openxmlformats.org/officeDocument/2006/relationships">
  <rfmt sheetId="11" sqref="C201" start="0" length="0">
    <dxf>
      <font>
        <sz val="12"/>
        <color indexed="64"/>
        <name val="Verdana"/>
        <scheme val="none"/>
      </font>
      <fill>
        <patternFill patternType="none">
          <bgColor indexed="65"/>
        </patternFill>
      </fill>
      <alignment vertical="bottom" wrapText="0" readingOrder="0"/>
      <border outline="0">
        <left/>
        <right/>
        <top/>
        <bottom/>
      </border>
    </dxf>
  </rfmt>
  <rfmt sheetId="11" sqref="C201" start="0" length="0">
    <dxf>
      <font>
        <b/>
        <i/>
        <sz val="14"/>
        <color indexed="64"/>
        <name val="Times New Roman"/>
        <scheme val="none"/>
      </font>
    </dxf>
  </rfmt>
  <rcc rId="42767" sId="11" xfDxf="1" dxf="1">
    <nc r="C201" t="inlineStr">
      <is>
        <r>
          <t xml:space="preserve">YUBERCA IBELISA CABRERA VARGAS, Cédula de identificación No. 046-0027424-7,  </t>
        </r>
        <r>
          <rPr>
            <i/>
            <sz val="14"/>
            <color indexed="64"/>
            <rFont val="Times New Roman"/>
            <family val="1"/>
          </rPr>
          <t>pago de sueldo por realizar trabajo de recepción durante un mes, del 17 de abril al 18 de mayo/17</t>
        </r>
      </is>
    </nc>
    <ndxf>
      <font>
        <b/>
        <i/>
        <sz val="14"/>
        <name val="Times New Roman"/>
        <scheme val="none"/>
      </font>
    </ndxf>
  </rcc>
  <rfmt sheetId="11" sqref="C201">
    <dxf>
      <alignment wrapText="1" readingOrder="0"/>
    </dxf>
  </rfmt>
  <rfmt sheetId="11" sqref="C201" start="0" length="2147483647">
    <dxf>
      <font>
        <sz val="9"/>
      </font>
    </dxf>
  </rfmt>
  <rcc rId="42768" sId="11" numFmtId="34">
    <nc r="E201">
      <v>25600</v>
    </nc>
  </rcc>
  <rcc rId="42769" sId="11" odxf="1" dxf="1">
    <nc r="F201">
      <f>F200+D201-E201</f>
    </nc>
    <odxf>
      <fill>
        <patternFill patternType="solid">
          <bgColor theme="0"/>
        </patternFill>
      </fill>
    </odxf>
    <ndxf>
      <fill>
        <patternFill patternType="none">
          <bgColor indexed="65"/>
        </patternFill>
      </fill>
    </ndxf>
  </rcc>
  <rfmt sheetId="11" sqref="C202" start="0" length="0">
    <dxf>
      <font>
        <b val="0"/>
        <sz val="12"/>
        <color indexed="64"/>
        <name val="Verdana"/>
        <scheme val="none"/>
      </font>
      <fill>
        <patternFill patternType="none">
          <bgColor indexed="65"/>
        </patternFill>
      </fill>
      <alignment vertical="bottom" wrapText="0" readingOrder="0"/>
      <border outline="0">
        <left/>
        <right/>
        <top/>
        <bottom/>
      </border>
    </dxf>
  </rfmt>
  <rfmt sheetId="11" sqref="C202" start="0" length="0">
    <dxf>
      <font>
        <b/>
        <i/>
        <sz val="14"/>
        <color indexed="64"/>
        <name val="Times New Roman"/>
        <scheme val="none"/>
      </font>
    </dxf>
  </rfmt>
  <rcc rId="42770" sId="11" xfDxf="1" dxf="1">
    <nc r="C202" t="inlineStr">
      <is>
        <r>
          <t xml:space="preserve">SUPLIDORA THE LUISA GOURMET, </t>
        </r>
        <r>
          <rPr>
            <i/>
            <sz val="14"/>
            <color indexed="64"/>
            <rFont val="Times New Roman"/>
            <family val="1"/>
          </rPr>
          <t xml:space="preserve">Por servicios de preparación de desayunos y almuerzos para cuarenta (40) personas, en la realización del curso </t>
        </r>
        <r>
          <rPr>
            <b/>
            <i/>
            <sz val="14"/>
            <color indexed="64"/>
            <rFont val="Times New Roman"/>
            <family val="1"/>
          </rPr>
          <t>“Manejo  Tecnológico y Comercialización del Cultivo de la Pitahaya”,</t>
        </r>
        <r>
          <rPr>
            <i/>
            <sz val="14"/>
            <color indexed="64"/>
            <rFont val="Times New Roman"/>
            <family val="1"/>
          </rPr>
          <t xml:space="preserve">  a realizarse el día 25 de mayo/17, en Municipio de Azua</t>
        </r>
      </is>
    </nc>
    <ndxf>
      <font>
        <b/>
        <i/>
        <sz val="14"/>
        <name val="Times New Roman"/>
        <scheme val="none"/>
      </font>
    </ndxf>
  </rcc>
  <rfmt sheetId="11" sqref="C202">
    <dxf>
      <alignment wrapText="1" readingOrder="0"/>
    </dxf>
  </rfmt>
  <rfmt sheetId="11" sqref="C202" start="0" length="2147483647">
    <dxf>
      <font>
        <sz val="9"/>
      </font>
    </dxf>
  </rfmt>
  <rcc rId="42771" sId="11" numFmtId="34">
    <nc r="E202">
      <v>16520</v>
    </nc>
  </rcc>
  <rfmt sheetId="11" sqref="E202" start="0" length="2147483647">
    <dxf>
      <font>
        <color theme="1"/>
      </font>
    </dxf>
  </rfmt>
  <rfmt sheetId="11" sqref="E202" start="0" length="2147483647">
    <dxf>
      <font>
        <b val="0"/>
      </font>
    </dxf>
  </rfmt>
  <rfmt sheetId="11" sqref="C202" start="0" length="0">
    <dxf>
      <border>
        <left style="thin">
          <color indexed="64"/>
        </left>
        <right style="thin">
          <color indexed="64"/>
        </right>
        <top style="thin">
          <color indexed="64"/>
        </top>
        <bottom style="thin">
          <color indexed="64"/>
        </bottom>
      </border>
    </dxf>
  </rfmt>
  <rfmt sheetId="11" sqref="C202">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11" sqref="C203" start="0" length="0">
    <dxf>
      <font>
        <b val="0"/>
        <sz val="12"/>
        <color indexed="64"/>
        <name val="Verdana"/>
        <scheme val="none"/>
      </font>
      <fill>
        <patternFill patternType="none">
          <bgColor indexed="65"/>
        </patternFill>
      </fill>
      <alignment vertical="bottom" wrapText="0" readingOrder="0"/>
      <border outline="0">
        <left/>
        <right/>
        <top/>
        <bottom/>
      </border>
    </dxf>
  </rfmt>
  <rfmt sheetId="11" sqref="C203" start="0" length="0">
    <dxf>
      <font>
        <b/>
        <i/>
        <sz val="14"/>
        <color indexed="64"/>
        <name val="Times New Roman"/>
        <scheme val="none"/>
      </font>
    </dxf>
  </rfmt>
  <rcc rId="42772" sId="11" xfDxf="1" dxf="1">
    <nc r="C203" t="inlineStr">
      <is>
        <r>
          <t>JOSE DE LOS ANGELES CEPEDA UREÑA, portador cédula No.001-0913409-8</t>
        </r>
        <r>
          <rPr>
            <i/>
            <sz val="14"/>
            <color indexed="64"/>
            <rFont val="Times New Roman"/>
            <family val="1"/>
          </rPr>
          <t xml:space="preserve">, </t>
        </r>
        <r>
          <rPr>
            <b/>
            <i/>
            <sz val="14"/>
            <color indexed="64"/>
            <rFont val="Times New Roman"/>
            <family val="1"/>
          </rPr>
          <t>Enc</t>
        </r>
        <r>
          <rPr>
            <i/>
            <sz val="14"/>
            <color indexed="64"/>
            <rFont val="Times New Roman"/>
            <family val="1"/>
          </rPr>
          <t xml:space="preserve">. </t>
        </r>
        <r>
          <rPr>
            <b/>
            <i/>
            <sz val="14"/>
            <color indexed="64"/>
            <rFont val="Times New Roman"/>
            <family val="1"/>
          </rPr>
          <t xml:space="preserve">Depto. Acceso a las Ciencias Modernas, </t>
        </r>
        <r>
          <rPr>
            <i/>
            <sz val="14"/>
            <color indexed="64"/>
            <rFont val="Times New Roman"/>
            <family val="1"/>
          </rPr>
          <t>para cubrir apoyo logístico para gastos de almuerzo y refrigerio en la realización del curso sobre “</t>
        </r>
        <r>
          <rPr>
            <b/>
            <i/>
            <sz val="14"/>
            <color indexed="64"/>
            <rFont val="Times New Roman"/>
            <family val="1"/>
          </rPr>
          <t>Instalación, Manejo, Sanidad de Apiarios</t>
        </r>
        <r>
          <rPr>
            <i/>
            <sz val="14"/>
            <color indexed="64"/>
            <rFont val="Times New Roman"/>
            <family val="1"/>
          </rPr>
          <t>”</t>
        </r>
        <r>
          <rPr>
            <b/>
            <i/>
            <sz val="14"/>
            <color indexed="64"/>
            <rFont val="Times New Roman"/>
            <family val="1"/>
          </rPr>
          <t>,</t>
        </r>
        <r>
          <rPr>
            <i/>
            <sz val="14"/>
            <color indexed="64"/>
            <rFont val="Times New Roman"/>
            <family val="1"/>
          </rPr>
          <t xml:space="preserve"> a realizarse en fecha 26 y 27 de mayo/17, en San Pedro de Macorís</t>
        </r>
      </is>
    </nc>
    <ndxf>
      <font>
        <b/>
        <i/>
        <sz val="14"/>
        <name val="Times New Roman"/>
        <scheme val="none"/>
      </font>
    </ndxf>
  </rcc>
  <rfmt sheetId="11" sqref="C203" start="0" length="2147483647">
    <dxf>
      <font>
        <sz val="9"/>
      </font>
    </dxf>
  </rfmt>
  <rfmt sheetId="11" sqref="C203">
    <dxf>
      <alignment wrapText="1" readingOrder="0"/>
    </dxf>
  </rfmt>
  <rcc rId="42773" sId="11" numFmtId="34">
    <nc r="E203">
      <v>36533</v>
    </nc>
  </rcc>
  <rfmt sheetId="11" sqref="E203" start="0" length="2147483647">
    <dxf>
      <font>
        <color theme="1"/>
      </font>
    </dxf>
  </rfmt>
  <rcc rId="42774" sId="11" odxf="1" dxf="1">
    <nc r="F202">
      <f>F201+D202-E202</f>
    </nc>
    <odxf>
      <fill>
        <patternFill patternType="solid">
          <bgColor theme="0"/>
        </patternFill>
      </fill>
    </odxf>
    <ndxf>
      <fill>
        <patternFill patternType="none">
          <bgColor indexed="65"/>
        </patternFill>
      </fill>
    </ndxf>
  </rcc>
  <rcc rId="42775" sId="11" odxf="1" dxf="1">
    <nc r="F203">
      <f>F202+D203-E203</f>
    </nc>
    <odxf>
      <fill>
        <patternFill patternType="solid">
          <bgColor theme="0"/>
        </patternFill>
      </fill>
    </odxf>
    <ndxf>
      <fill>
        <patternFill patternType="none">
          <bgColor indexed="65"/>
        </patternFill>
      </fill>
    </ndxf>
  </rcc>
  <rfmt sheetId="11" sqref="C203">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11" sqref="A201:F205" start="0" length="2147483647">
    <dxf>
      <font/>
    </dxf>
  </rfmt>
  <rfmt sheetId="11" sqref="A201:F205" start="0" length="2147483647">
    <dxf>
      <font>
        <name val="Arial"/>
        <scheme val="none"/>
      </font>
    </dxf>
  </rfmt>
  <rfmt sheetId="11" sqref="A201:F205" start="0" length="2147483647">
    <dxf>
      <font>
        <i/>
      </font>
    </dxf>
  </rfmt>
  <rfmt sheetId="11" sqref="A201:F205" start="0" length="2147483647">
    <dxf>
      <font>
        <i val="0"/>
      </font>
    </dxf>
  </rfmt>
  <rfmt sheetId="11" sqref="C204" start="0" length="0">
    <dxf>
      <font>
        <b val="0"/>
        <sz val="12"/>
        <color indexed="64"/>
        <name val="Verdana"/>
        <scheme val="none"/>
      </font>
      <fill>
        <patternFill patternType="none">
          <bgColor indexed="65"/>
        </patternFill>
      </fill>
      <alignment vertical="bottom" wrapText="0" readingOrder="0"/>
      <border outline="0">
        <left/>
        <right/>
        <top/>
        <bottom/>
      </border>
    </dxf>
  </rfmt>
  <rfmt sheetId="11" sqref="C204" start="0" length="0">
    <dxf>
      <font>
        <b/>
        <i/>
        <sz val="14"/>
        <color indexed="64"/>
        <name val="Times New Roman"/>
        <scheme val="none"/>
      </font>
    </dxf>
  </rfmt>
  <rcc rId="42776" sId="11" xfDxf="1" dxf="1">
    <nc r="C204" t="inlineStr">
      <is>
        <r>
          <t>SILVANA ALFONSINA MOLINA SEVERINO.</t>
        </r>
        <r>
          <rPr>
            <i/>
            <sz val="14"/>
            <color indexed="64"/>
            <rFont val="Times New Roman"/>
            <family val="1"/>
          </rPr>
          <t xml:space="preserve"> Pago 20% según contrato No.008-2017 por servicios de diseño y confección de planos constructivos de dos (2) oficinas pequeñas, en el area del jardín de la Dirección Ejecutiva de nuestra institución, s/factura #001 d/f  19/05/17 </t>
        </r>
      </is>
    </nc>
    <ndxf>
      <font>
        <b/>
        <i/>
        <sz val="14"/>
        <name val="Times New Roman"/>
        <scheme val="none"/>
      </font>
    </ndxf>
  </rcc>
  <rfmt sheetId="11" sqref="C204" start="0" length="2147483647">
    <dxf>
      <font>
        <sz val="9"/>
      </font>
    </dxf>
  </rfmt>
  <rfmt sheetId="11" sqref="C204" start="0" length="2147483647">
    <dxf>
      <font>
        <name val="Arial"/>
        <scheme val="none"/>
      </font>
    </dxf>
  </rfmt>
  <rfmt sheetId="11" sqref="C204">
    <dxf>
      <alignment wrapText="1" readingOrder="0"/>
    </dxf>
  </rfmt>
  <rfmt sheetId="11" sqref="C204" start="0" length="2147483647">
    <dxf>
      <font>
        <i val="0"/>
      </font>
    </dxf>
  </rfmt>
  <rcc rId="42777" sId="11" numFmtId="34">
    <nc r="E204">
      <v>16200</v>
    </nc>
  </rcc>
  <rcc rId="42778" sId="11" odxf="1" dxf="1">
    <nc r="F204">
      <f>F203+D204-E204</f>
    </nc>
    <odxf>
      <fill>
        <patternFill patternType="solid">
          <bgColor theme="0"/>
        </patternFill>
      </fill>
    </odxf>
    <ndxf>
      <fill>
        <patternFill patternType="none">
          <bgColor indexed="65"/>
        </patternFill>
      </fill>
    </ndxf>
  </rcc>
  <rfmt sheetId="11" sqref="E204" start="0" length="2147483647">
    <dxf>
      <font>
        <color theme="1"/>
      </font>
    </dxf>
  </rfmt>
  <rfmt sheetId="11" sqref="E204" start="0" length="2147483647">
    <dxf>
      <font>
        <b val="0"/>
      </font>
    </dxf>
  </rfmt>
  <rfmt sheetId="11" sqref="E203" start="0" length="2147483647">
    <dxf>
      <font>
        <b val="0"/>
      </font>
    </dxf>
  </rfmt>
  <rcv guid="{A4F024A0-B144-4722-804A-716CE18877E5}" action="delete"/>
  <rcv guid="{A4F024A0-B144-4722-804A-716CE18877E5}" action="add"/>
</revisions>
</file>

<file path=xl/revisions/revisionLog17211.xml><?xml version="1.0" encoding="utf-8"?>
<revisions xmlns="http://schemas.openxmlformats.org/spreadsheetml/2006/main" xmlns:r="http://schemas.openxmlformats.org/officeDocument/2006/relationships">
  <rfmt sheetId="11" sqref="A167:F202" start="0" length="2147483647">
    <dxf>
      <font>
        <sz val="9"/>
      </font>
    </dxf>
  </rfmt>
  <rfmt sheetId="11" sqref="A167:F202" start="0" length="2147483647">
    <dxf>
      <font/>
    </dxf>
  </rfmt>
  <rfmt sheetId="11" sqref="C196" start="0" length="2147483647">
    <dxf>
      <font>
        <b/>
      </font>
    </dxf>
  </rfmt>
  <rfmt sheetId="11" sqref="E196" start="0" length="2147483647">
    <dxf>
      <font>
        <color rgb="FFFF0000"/>
      </font>
    </dxf>
  </rfmt>
  <rcc rId="42722" sId="11" numFmtId="19">
    <nc r="A198">
      <v>42872</v>
    </nc>
  </rcc>
  <rcc rId="42723" sId="11">
    <nc r="B198">
      <v>14694</v>
    </nc>
  </rcc>
  <rcc rId="42724" sId="11" numFmtId="34">
    <nc r="E198">
      <v>36291.599999999999</v>
    </nc>
  </rcc>
  <rfmt sheetId="11" sqref="C198" start="0" length="0">
    <dxf>
      <font>
        <sz val="12"/>
        <color indexed="64"/>
        <name val="Verdana"/>
        <scheme val="none"/>
      </font>
      <fill>
        <patternFill patternType="none">
          <bgColor indexed="65"/>
        </patternFill>
      </fill>
      <alignment horizontal="general" vertical="bottom" readingOrder="0"/>
      <border outline="0">
        <left/>
        <right/>
        <top/>
        <bottom/>
      </border>
    </dxf>
  </rfmt>
  <rfmt sheetId="11" sqref="C198" start="0" length="0">
    <dxf>
      <font>
        <i/>
        <sz val="14"/>
        <color indexed="64"/>
        <name val="Times New Roman"/>
        <scheme val="none"/>
      </font>
    </dxf>
  </rfmt>
  <rfmt sheetId="11" xfDxf="1" sqref="C198" start="0" length="0">
    <dxf>
      <font>
        <i/>
        <sz val="14"/>
        <name val="Times New Roman"/>
        <scheme val="none"/>
      </font>
    </dxf>
  </rfmt>
  <rfmt sheetId="11" sqref="C198" start="0" length="2147483647">
    <dxf>
      <font>
        <sz val="9"/>
      </font>
    </dxf>
  </rfmt>
  <rfmt sheetId="11" sqref="C198" start="0" length="2147483647">
    <dxf>
      <font>
        <name val="Arial"/>
        <scheme val="none"/>
      </font>
    </dxf>
  </rfmt>
  <rfmt sheetId="11" sqref="C198">
    <dxf>
      <alignment wrapText="1" readingOrder="0"/>
    </dxf>
  </rfmt>
  <rfmt sheetId="11" sqref="C198" start="0" length="2147483647">
    <dxf>
      <font>
        <i val="0"/>
      </font>
    </dxf>
  </rfmt>
  <rcc rId="42725" sId="11">
    <nc r="C198" t="inlineStr">
      <is>
        <r>
          <t>RD$36,291.60 (US$765.00 a una tasa de RD$47.44 x 1) a favor de</t>
        </r>
        <r>
          <rPr>
            <b/>
            <sz val="9"/>
            <color indexed="64"/>
            <rFont val="Arial"/>
            <family val="2"/>
          </rPr>
          <t xml:space="preserve"> PONTIFICIA UNIVERSIDAD CATOLICA MADRE Y MAESTRA,  </t>
        </r>
        <r>
          <rPr>
            <sz val="9"/>
            <color indexed="64"/>
            <rFont val="Arial"/>
            <family val="2"/>
          </rPr>
          <t xml:space="preserve">por concepto de pago del 10mo. desembolso como aporte del CONIAF en la realización de Maestría en “Dirección de Proyectos” a </t>
        </r>
        <r>
          <rPr>
            <b/>
            <sz val="9"/>
            <color rgb="FFFF0000"/>
            <rFont val="Arial"/>
            <family val="2"/>
          </rPr>
          <t>Mistral Valenzuela Mateo</t>
        </r>
        <r>
          <rPr>
            <b/>
            <sz val="9"/>
            <color indexed="64"/>
            <rFont val="Arial"/>
            <family val="2"/>
          </rPr>
          <t>,</t>
        </r>
        <r>
          <rPr>
            <sz val="9"/>
            <color indexed="64"/>
            <rFont val="Arial"/>
            <family val="2"/>
          </rPr>
          <t xml:space="preserve"> matrícula 2016-5790, s/contrato No.018-2016</t>
        </r>
      </is>
    </nc>
  </rcc>
  <rfmt sheetId="11" sqref="C198">
    <dxf>
      <fill>
        <patternFill patternType="solid">
          <bgColor rgb="FFFFFF00"/>
        </patternFill>
      </fill>
    </dxf>
  </rfmt>
  <rcv guid="{A4F024A0-B144-4722-804A-716CE18877E5}" action="delete"/>
  <rcv guid="{A4F024A0-B144-4722-804A-716CE18877E5}" action="add"/>
</revisions>
</file>

<file path=xl/revisions/revisionLog172111.xml><?xml version="1.0" encoding="utf-8"?>
<revisions xmlns="http://schemas.openxmlformats.org/spreadsheetml/2006/main" xmlns:r="http://schemas.openxmlformats.org/officeDocument/2006/relationships">
  <rcc rId="41685" sId="11" odxf="1" dxf="1">
    <nc r="C31" t="inlineStr">
      <is>
        <r>
          <t>ZOILA MERCEDES FERNANDEZ.</t>
        </r>
        <r>
          <rPr>
            <sz val="10"/>
            <color indexed="64"/>
            <rFont val="Arial"/>
            <family val="2"/>
          </rPr>
          <t xml:space="preserve"> Por concepto de pago de almuerzo Buffet para realizar un encuentro para evaluar las actividades realizadas en el año 2016, con empleados y técnicos del sector, a realizarse el 27/12/16 en los salones de la institucion en horario de 9:00 a.m a 3:00 p.m., s/c No. 2016-97 d/f 22/12/16, factura #149 d/f 27/12/16 y documentación  anexa. </t>
        </r>
      </is>
    </nc>
    <odxf>
      <font>
        <b val="0"/>
        <sz val="9"/>
        <name val="Arial"/>
        <scheme val="none"/>
      </font>
      <fill>
        <patternFill>
          <bgColor theme="0"/>
        </patternFill>
      </fill>
      <alignment horizontal="general" wrapText="1" readingOrder="0"/>
    </odxf>
    <ndxf>
      <font>
        <b/>
        <sz val="10"/>
        <name val="Arial"/>
        <scheme val="none"/>
      </font>
      <fill>
        <patternFill>
          <bgColor rgb="FFFFFF00"/>
        </patternFill>
      </fill>
      <alignment horizontal="justify" wrapText="0" readingOrder="0"/>
    </ndxf>
  </rcc>
  <rcc rId="41686" sId="11" numFmtId="34">
    <nc r="E31">
      <v>31813.29</v>
    </nc>
  </rcc>
  <rcc rId="41687" sId="11" numFmtId="34">
    <oc r="E28">
      <v>36267.15</v>
    </oc>
    <nc r="E28">
      <v>1.4E-2</v>
    </nc>
  </rcc>
  <rcc rId="41688" sId="11" odxf="1" dxf="1">
    <nc r="F31">
      <f>F30+D31-E31</f>
    </nc>
    <odxf>
      <font>
        <b/>
        <sz val="9"/>
        <name val="Arial"/>
        <scheme val="none"/>
      </font>
      <border outline="0">
        <top/>
      </border>
    </odxf>
    <ndxf>
      <font>
        <b val="0"/>
        <sz val="9"/>
        <name val="Arial"/>
        <scheme val="none"/>
      </font>
      <border outline="0">
        <top style="thin">
          <color indexed="64"/>
        </top>
      </border>
    </ndxf>
  </rcc>
  <rcc rId="41689" sId="11" odxf="1" dxf="1">
    <nc r="F32">
      <f>F31+D32-E32</f>
    </nc>
    <odxf>
      <font>
        <b/>
        <sz val="9"/>
        <name val="Arial"/>
        <scheme val="none"/>
      </font>
      <border outline="0">
        <top/>
      </border>
    </odxf>
    <ndxf>
      <font>
        <b val="0"/>
        <sz val="9"/>
        <name val="Arial"/>
        <scheme val="none"/>
      </font>
      <border outline="0">
        <top style="thin">
          <color indexed="64"/>
        </top>
      </border>
    </ndxf>
  </rcc>
  <rcc rId="41690" sId="11">
    <oc r="C28" t="inlineStr">
      <is>
        <r>
          <t>ZOILA MERCEDES FERNANDEZ.</t>
        </r>
        <r>
          <rPr>
            <sz val="10"/>
            <color indexed="64"/>
            <rFont val="Arial"/>
            <family val="2"/>
          </rPr>
          <t xml:space="preserve"> Por concepto de pago de almuerzo Buffet para realizar un encuentro para evaluar las actividades realizadas en el año 2016, con empleados y técnicos del sector, a realizarse el 27/12/16 en los salones de la institucion en horario de 9:00 a.m a 3:00 p.m., s/c No. 2016-97 d/f 22/12/16, factura #149 d/f 27/12/16 y documentación  anexa. </t>
        </r>
      </is>
    </oc>
    <nc r="C28" t="inlineStr">
      <is>
        <t>NULO</t>
      </is>
    </nc>
  </rcc>
  <rfmt sheetId="11" sqref="C28">
    <dxf>
      <fill>
        <patternFill>
          <bgColor theme="0"/>
        </patternFill>
      </fill>
    </dxf>
  </rfmt>
  <rcc rId="41691" sId="11">
    <nc r="B31" t="inlineStr">
      <is>
        <t>14602</t>
      </is>
    </nc>
  </rcc>
  <rcc rId="41692" sId="11" numFmtId="19">
    <nc r="A31">
      <v>42760</v>
    </nc>
  </rcc>
  <rcv guid="{5EBE4193-7345-4348-8FA0-5B4E92B2210A}" action="delete"/>
  <rcv guid="{5EBE4193-7345-4348-8FA0-5B4E92B2210A}" action="add"/>
</revisions>
</file>

<file path=xl/revisions/revisionLog17212.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7213.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7214.xml><?xml version="1.0" encoding="utf-8"?>
<revisions xmlns="http://schemas.openxmlformats.org/spreadsheetml/2006/main" xmlns:r="http://schemas.openxmlformats.org/officeDocument/2006/relationships">
  <rfmt sheetId="11" sqref="C197" start="0" length="0">
    <dxf>
      <font>
        <sz val="12"/>
        <color indexed="64"/>
        <name val="Verdana"/>
        <scheme val="none"/>
      </font>
      <fill>
        <patternFill patternType="none">
          <bgColor indexed="65"/>
        </patternFill>
      </fill>
      <alignment vertical="bottom" wrapText="0" readingOrder="0"/>
      <border outline="0">
        <left/>
        <right/>
        <top/>
        <bottom/>
      </border>
    </dxf>
  </rfmt>
  <rfmt sheetId="11" sqref="C197" start="0" length="0">
    <dxf>
      <font>
        <i/>
        <sz val="14"/>
        <color indexed="64"/>
        <name val="Times New Roman"/>
        <scheme val="none"/>
      </font>
    </dxf>
  </rfmt>
  <rcc rId="42744" sId="11" xfDxf="1" dxf="1">
    <nc r="C197" t="inlineStr">
      <is>
        <r>
          <t xml:space="preserve">RD$4,744.00 (US$100.00 a una tasa de RD$47.44) a nombre de </t>
        </r>
        <r>
          <rPr>
            <b/>
            <i/>
            <sz val="14"/>
            <color indexed="64"/>
            <rFont val="Times New Roman"/>
            <family val="1"/>
          </rPr>
          <t>ASOCIACION DOMINICANA DE INGENERIOS, AGRONOMOS, INC.(ADIA).</t>
        </r>
        <r>
          <rPr>
            <i/>
            <sz val="14"/>
            <color indexed="64"/>
            <rFont val="Times New Roman"/>
            <family val="1"/>
          </rPr>
          <t xml:space="preserve"> Por completivo de la transferencia #24 d/f 16/05/17, para la participación del Director Ejecutivo de nuestra institución, en el “V Convención Internacional Iberoamericana de Cooperativismo” y “IV Convención Internacional del Cooperativismo Agropecuario”, a realizarse del jueves 18 al sábado 20 de mayo/2017, en el Hotel Meliá Caribe-Tropical, Bávaro, según solicitud y documentación anexa.</t>
        </r>
      </is>
    </nc>
    <ndxf>
      <font>
        <i/>
        <sz val="14"/>
        <name val="Times New Roman"/>
        <scheme val="none"/>
      </font>
      <alignment horizontal="justify" readingOrder="0"/>
    </ndxf>
  </rcc>
  <rfmt sheetId="11" sqref="C197" start="0" length="2147483647">
    <dxf>
      <font>
        <sz val="10"/>
      </font>
    </dxf>
  </rfmt>
  <rfmt sheetId="11" sqref="C197" start="0" length="2147483647">
    <dxf>
      <font>
        <name val="Arial"/>
        <scheme val="none"/>
      </font>
    </dxf>
  </rfmt>
  <rfmt sheetId="11" sqref="C197" start="0" length="2147483647">
    <dxf>
      <font>
        <i val="0"/>
      </font>
    </dxf>
  </rfmt>
  <rcv guid="{5EBE4193-7345-4348-8FA0-5B4E92B2210A}" action="delete"/>
  <rcv guid="{5EBE4193-7345-4348-8FA0-5B4E92B2210A}" action="add"/>
</revisions>
</file>

<file path=xl/revisions/revisionLog1722.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73.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731.xml><?xml version="1.0" encoding="utf-8"?>
<revisions xmlns="http://schemas.openxmlformats.org/spreadsheetml/2006/main" xmlns:r="http://schemas.openxmlformats.org/officeDocument/2006/relationships">
  <rcc rId="42239" sId="11" numFmtId="34">
    <nc r="E109">
      <v>90630</v>
    </nc>
  </rcc>
  <rcc rId="42240" sId="11">
    <nc r="F109">
      <f>F108+D109-E109</f>
    </nc>
  </rcc>
  <rcc rId="42241" sId="11">
    <oc r="F110">
      <f>F108+D110-E110</f>
    </oc>
    <nc r="F110">
      <f>F109+D110-E110</f>
    </nc>
  </rcc>
  <rcc rId="42242" sId="11">
    <oc r="F111">
      <f>F110+D111-E111</f>
    </oc>
    <nc r="F111">
      <f>F110+D111-E111</f>
    </nc>
  </rcc>
  <rcc rId="42243" sId="11">
    <oc r="F112">
      <f>F111+D112-E112</f>
    </oc>
    <nc r="F112">
      <f>F111+D112-E112</f>
    </nc>
  </rcc>
  <rcc rId="42244" sId="11">
    <oc r="F113">
      <f>F112+D113-E113</f>
    </oc>
    <nc r="F113">
      <f>F112+D113-E113</f>
    </nc>
  </rcc>
  <rcv guid="{5EBE4193-7345-4348-8FA0-5B4E92B2210A}" action="delete"/>
  <rcv guid="{5EBE4193-7345-4348-8FA0-5B4E92B2210A}" action="add"/>
</revisions>
</file>

<file path=xl/revisions/revisionLog173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731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74.xml><?xml version="1.0" encoding="utf-8"?>
<revisions xmlns="http://schemas.openxmlformats.org/spreadsheetml/2006/main" xmlns:r="http://schemas.openxmlformats.org/officeDocument/2006/relationships">
  <rcc rId="42693" sId="11">
    <oc r="F185">
      <f>F184+D185-E185</f>
    </oc>
    <nc r="F185">
      <f>F184+D185-E185</f>
    </nc>
  </rcc>
  <rcc rId="42694" sId="11">
    <oc r="F186">
      <f>F185+D186-E186</f>
    </oc>
    <nc r="F186">
      <f>F185+D186-E186</f>
    </nc>
  </rcc>
  <rcc rId="42695" sId="11">
    <oc r="F187">
      <f>F186+D187-E187</f>
    </oc>
    <nc r="F187">
      <f>F186+D187-E187</f>
    </nc>
  </rcc>
  <rcc rId="42696" sId="11">
    <oc r="F188">
      <f>F187+D188-E188</f>
    </oc>
    <nc r="F188">
      <f>F187+D188-E188</f>
    </nc>
  </rcc>
  <rcc rId="42697" sId="11">
    <oc r="F189">
      <f>F188+D189-E189</f>
    </oc>
    <nc r="F189">
      <f>F188+D189-E189</f>
    </nc>
  </rcc>
  <rcc rId="42698" sId="11">
    <oc r="F190">
      <f>F189+D190-E190</f>
    </oc>
    <nc r="F190">
      <f>F189+D190-E190</f>
    </nc>
  </rcc>
  <rcc rId="42699" sId="11">
    <oc r="F191">
      <f>F190+D191-E191</f>
    </oc>
    <nc r="F191">
      <f>F190+D191-E191</f>
    </nc>
  </rcc>
  <rcc rId="42700" sId="11">
    <oc r="F192">
      <f>F191+D192-E192</f>
    </oc>
    <nc r="F192">
      <f>F191+D192-E192</f>
    </nc>
  </rcc>
  <rcc rId="42701" sId="11">
    <oc r="F193">
      <f>F192+D193-E193</f>
    </oc>
    <nc r="F193">
      <f>F192+D193-E193</f>
    </nc>
  </rcc>
  <rcc rId="42702" sId="11">
    <oc r="F194">
      <f>F193+D194-E194</f>
    </oc>
    <nc r="F194">
      <f>F193+D194-E194</f>
    </nc>
  </rcc>
  <rcv guid="{A4F024A0-B144-4722-804A-716CE18877E5}" action="delete"/>
  <rcv guid="{A4F024A0-B144-4722-804A-716CE18877E5}" action="add"/>
</revisions>
</file>

<file path=xl/revisions/revisionLog174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75.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751.xml><?xml version="1.0" encoding="utf-8"?>
<revisions xmlns="http://schemas.openxmlformats.org/spreadsheetml/2006/main" xmlns:r="http://schemas.openxmlformats.org/officeDocument/2006/relationships">
  <rfmt sheetId="11" sqref="C184" start="0" length="0">
    <dxf>
      <font>
        <sz val="12"/>
        <color indexed="64"/>
        <name val="Verdana"/>
        <scheme val="none"/>
      </font>
      <fill>
        <patternFill patternType="none">
          <bgColor indexed="65"/>
        </patternFill>
      </fill>
      <alignment vertical="bottom" wrapText="0" readingOrder="0"/>
      <border outline="0">
        <left/>
        <right/>
        <top/>
        <bottom/>
      </border>
    </dxf>
  </rfmt>
  <rfmt sheetId="11" sqref="C184" start="0" length="0">
    <dxf>
      <font>
        <b/>
        <i/>
        <sz val="14"/>
        <color indexed="64"/>
        <name val="Times New Roman"/>
        <scheme val="none"/>
      </font>
    </dxf>
  </rfmt>
  <rcc rId="42626" sId="11" xfDxf="1" dxf="1">
    <nc r="C184" t="inlineStr">
      <is>
        <r>
          <t xml:space="preserve">UNIVERSIDAD ISA,  </t>
        </r>
        <r>
          <rPr>
            <i/>
            <sz val="14"/>
            <color indexed="64"/>
            <rFont val="Times New Roman"/>
            <family val="1"/>
          </rPr>
          <t>por compra de madera de pino para el proyecto “Evaluación de Secador Solar tipo Martínez Pinillos para Madera en el Proyecto Celestina, República Dominicana” la cual sera utilizada en pruebas para la finalizacion del proyecto,s/contrato No.008-2014</t>
        </r>
      </is>
    </nc>
    <ndxf>
      <font>
        <b/>
        <i/>
        <sz val="14"/>
        <name val="Times New Roman"/>
        <scheme val="none"/>
      </font>
    </ndxf>
  </rcc>
  <rfmt sheetId="11" sqref="C184" start="0" length="2147483647">
    <dxf>
      <font>
        <sz val="9"/>
      </font>
    </dxf>
  </rfmt>
  <rfmt sheetId="11" sqref="C184" start="0" length="2147483647">
    <dxf>
      <font>
        <name val="Arial"/>
        <scheme val="none"/>
      </font>
    </dxf>
  </rfmt>
  <rfmt sheetId="11" sqref="C184">
    <dxf>
      <alignment wrapText="1" readingOrder="0"/>
    </dxf>
  </rfmt>
  <rfmt sheetId="11" sqref="C184" start="0" length="2147483647">
    <dxf>
      <font>
        <i val="0"/>
      </font>
    </dxf>
  </rfmt>
  <rcc rId="42627" sId="11" numFmtId="34">
    <nc r="E184">
      <v>40000</v>
    </nc>
  </rcc>
  <rfmt sheetId="11" sqref="B184" start="0" length="0">
    <dxf>
      <font>
        <sz val="9"/>
        <color theme="1"/>
        <name val="Arial"/>
        <scheme val="none"/>
      </font>
      <numFmt numFmtId="0" formatCode="General"/>
    </dxf>
  </rfmt>
  <rcc rId="42628" sId="11">
    <nc r="B184">
      <v>14685</v>
    </nc>
  </rcc>
  <rcc rId="42629" sId="11" numFmtId="19">
    <nc r="A184">
      <v>42865</v>
    </nc>
  </rcc>
  <rfmt sheetId="11" sqref="E184" start="0" length="2147483647">
    <dxf>
      <font>
        <b val="0"/>
      </font>
    </dxf>
  </rfmt>
  <rcv guid="{A4F024A0-B144-4722-804A-716CE18877E5}" action="delete"/>
  <rcv guid="{A4F024A0-B144-4722-804A-716CE18877E5}" action="add"/>
</revisions>
</file>

<file path=xl/revisions/revisionLog18.xml><?xml version="1.0" encoding="utf-8"?>
<revisions xmlns="http://schemas.openxmlformats.org/spreadsheetml/2006/main" xmlns:r="http://schemas.openxmlformats.org/officeDocument/2006/relationships">
  <rcc rId="42908" sId="11">
    <oc r="E213">
      <f>E172+E173+E174+E175+E176+E185+E186+E187+E189+E190+E191+E192+E194+E196+E198+E199+E200+E201+E202+E203+E206+E208+E209</f>
    </oc>
    <nc r="E213">
      <f>E172+E173+E174+E175+E176+E185+E186+E187+E183+E189+E190+E191+E192+E194+E196+E198+E199+E200+E201+E202+E203+E206++E208+E209</f>
    </nc>
  </rcc>
  <rfmt sheetId="11" sqref="E214" start="0" length="2147483647">
    <dxf>
      <font>
        <b/>
      </font>
    </dxf>
  </rfmt>
  <rcv guid="{A4F024A0-B144-4722-804A-716CE18877E5}" action="delete"/>
  <rcv guid="{A4F024A0-B144-4722-804A-716CE18877E5}" action="add"/>
</revisions>
</file>

<file path=xl/revisions/revisionLog181.xml><?xml version="1.0" encoding="utf-8"?>
<revisions xmlns="http://schemas.openxmlformats.org/spreadsheetml/2006/main" xmlns:r="http://schemas.openxmlformats.org/officeDocument/2006/relationships">
  <rfmt sheetId="11" sqref="D128">
    <dxf>
      <alignment vertical="center" readingOrder="0"/>
    </dxf>
  </rfmt>
  <rfmt sheetId="11" sqref="D128">
    <dxf>
      <alignment vertical="bottom" readingOrder="0"/>
    </dxf>
  </rfmt>
  <rcv guid="{A4F024A0-B144-4722-804A-716CE18877E5}" action="delete"/>
  <rcv guid="{A4F024A0-B144-4722-804A-716CE18877E5}" action="add"/>
</revisions>
</file>

<file path=xl/revisions/revisionLog1811.xml><?xml version="1.0" encoding="utf-8"?>
<revisions xmlns="http://schemas.openxmlformats.org/spreadsheetml/2006/main" xmlns:r="http://schemas.openxmlformats.org/officeDocument/2006/relationships">
  <rcc rId="42299" sId="11">
    <oc r="C110" t="inlineStr">
      <is>
        <r>
          <t xml:space="preserve">SOLUCIONES AUTOMOTRICES, S. A., </t>
        </r>
        <r>
          <rPr>
            <sz val="9"/>
            <color indexed="64"/>
            <rFont val="Arial"/>
            <family val="2"/>
          </rPr>
          <t>Por la compra de una Goma Windforce Catchpower y Aro de 18 Pulgadas, para el Vehiculo Tipo Camioneta Nissan Frontier año 2017 de uso de la Direccion Ejecutiva de Nuestra Institucion, según cotizacion No. 033022d/f 21/03/17 y documentación anexas.</t>
        </r>
        <r>
          <rPr>
            <b/>
            <sz val="9"/>
            <color indexed="64"/>
            <rFont val="Arial"/>
            <family val="2"/>
          </rPr>
          <t xml:space="preserve"> </t>
        </r>
        <r>
          <rPr>
            <sz val="9"/>
            <color indexed="64"/>
            <rFont val="Arial"/>
            <family val="2"/>
          </rPr>
          <t>Factura original contra entrega de cheque.</t>
        </r>
      </is>
    </oc>
    <nc r="C110" t="inlineStr">
      <is>
        <r>
          <t>SOLUCIONES AUTOMOTRICES, S. A.</t>
        </r>
        <r>
          <rPr>
            <sz val="9"/>
            <color indexed="64"/>
            <rFont val="Arial"/>
            <family val="2"/>
          </rPr>
          <t>, Por la compra de una Goma Windforce Catchpower y Aro de 18 Pulgadas, para el Vehiculo Tipo Camioneta Nissan Frontier año 2017 de uso de la Direccion Ejecutiva de Nuestra Institucion, según cotizacion No. 033022d/f 21/03/17 y documentación anexas.</t>
        </r>
        <r>
          <rPr>
            <b/>
            <sz val="9"/>
            <color indexed="64"/>
            <rFont val="Arial"/>
            <family val="2"/>
          </rPr>
          <t xml:space="preserve"> </t>
        </r>
        <r>
          <rPr>
            <sz val="9"/>
            <color indexed="64"/>
            <rFont val="Arial"/>
            <family val="2"/>
          </rPr>
          <t>Factura original contra entrega de cheque.</t>
        </r>
      </is>
    </nc>
  </rcc>
  <rcv guid="{A4F024A0-B144-4722-804A-716CE18877E5}" action="delete"/>
  <rcv guid="{A4F024A0-B144-4722-804A-716CE18877E5}" action="add"/>
</revisions>
</file>

<file path=xl/revisions/revisionLog181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81111.xml><?xml version="1.0" encoding="utf-8"?>
<revisions xmlns="http://schemas.openxmlformats.org/spreadsheetml/2006/main" xmlns:r="http://schemas.openxmlformats.org/officeDocument/2006/relationships">
  <rfmt sheetId="11" sqref="A90:F92" start="0" length="2147483647">
    <dxf>
      <font>
        <sz val="9"/>
      </font>
    </dxf>
  </rfmt>
  <rcv guid="{A4F024A0-B144-4722-804A-716CE18877E5}" action="delete"/>
  <rcv guid="{A4F024A0-B144-4722-804A-716CE18877E5}" action="add"/>
</revisions>
</file>

<file path=xl/revisions/revisionLog18111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812.xml><?xml version="1.0" encoding="utf-8"?>
<revisions xmlns="http://schemas.openxmlformats.org/spreadsheetml/2006/main" xmlns:r="http://schemas.openxmlformats.org/officeDocument/2006/relationships">
  <rcc rId="41698" sId="11">
    <oc r="C32" t="inlineStr">
      <is>
        <r>
          <t>JOSE DE LOS ANGELES CEPEDA UREÑA</t>
        </r>
        <r>
          <rPr>
            <sz val="9"/>
            <color indexed="64"/>
            <rFont val="Arial"/>
            <family val="2"/>
          </rPr>
          <t xml:space="preserve">, </t>
        </r>
        <r>
          <rPr>
            <b/>
            <sz val="9"/>
            <color indexed="64"/>
            <rFont val="Arial"/>
            <family val="2"/>
          </rPr>
          <t>Enc</t>
        </r>
        <r>
          <rPr>
            <sz val="9"/>
            <color indexed="64"/>
            <rFont val="Arial"/>
            <family val="2"/>
          </rPr>
          <t xml:space="preserve">.  </t>
        </r>
        <r>
          <rPr>
            <b/>
            <sz val="9"/>
            <color indexed="64"/>
            <rFont val="Arial"/>
            <family val="2"/>
          </rPr>
          <t xml:space="preserve">Depto. Acceso a las Ciencias Modernas, </t>
        </r>
        <r>
          <rPr>
            <sz val="9"/>
            <color indexed="64"/>
            <rFont val="Arial"/>
            <family val="2"/>
          </rPr>
          <t>para cubrir apoyo logístico para gasto de almuerzos y refrigerio en la realización del curso sobre “</t>
        </r>
        <r>
          <rPr>
            <b/>
            <sz val="9"/>
            <color indexed="64"/>
            <rFont val="Arial"/>
            <family val="2"/>
          </rPr>
          <t>Producción de Habichuela enla Zona Sur</t>
        </r>
        <r>
          <rPr>
            <sz val="9"/>
            <color indexed="64"/>
            <rFont val="Arial"/>
            <family val="2"/>
          </rPr>
          <t>”</t>
        </r>
        <r>
          <rPr>
            <b/>
            <sz val="9"/>
            <color indexed="64"/>
            <rFont val="Arial"/>
            <family val="2"/>
          </rPr>
          <t>,</t>
        </r>
        <r>
          <rPr>
            <sz val="9"/>
            <color indexed="64"/>
            <rFont val="Arial"/>
            <family val="2"/>
          </rPr>
          <t xml:space="preserve"> a realizarse en fecha 10 de febrero/17, en Tierra Nueva, Boca de Cachón, La Descubierta, Provincia Indepencia</t>
        </r>
      </is>
    </oc>
    <nc r="C32" t="inlineStr">
      <is>
        <r>
          <t>JOSE DE LOS ANGELES CEPEDA UREÑA</t>
        </r>
        <r>
          <rPr>
            <sz val="9"/>
            <color indexed="64"/>
            <rFont val="Arial"/>
            <family val="2"/>
          </rPr>
          <t xml:space="preserve">, </t>
        </r>
        <r>
          <rPr>
            <b/>
            <sz val="9"/>
            <color indexed="64"/>
            <rFont val="Arial"/>
            <family val="2"/>
          </rPr>
          <t>Enc</t>
        </r>
        <r>
          <rPr>
            <sz val="9"/>
            <color indexed="64"/>
            <rFont val="Arial"/>
            <family val="2"/>
          </rPr>
          <t xml:space="preserve">.  </t>
        </r>
        <r>
          <rPr>
            <b/>
            <sz val="9"/>
            <color indexed="64"/>
            <rFont val="Arial"/>
            <family val="2"/>
          </rPr>
          <t xml:space="preserve">Depto. Acceso a las Ciencias Modernas, </t>
        </r>
        <r>
          <rPr>
            <sz val="9"/>
            <color indexed="64"/>
            <rFont val="Arial"/>
            <family val="2"/>
          </rPr>
          <t>para cubrir apoyo logístico para gastos de almuerzos y refrigerio en la realización del curso sobre “</t>
        </r>
        <r>
          <rPr>
            <b/>
            <sz val="9"/>
            <color indexed="64"/>
            <rFont val="Arial"/>
            <family val="2"/>
          </rPr>
          <t>Producción de Habichuela enla Zona Sur</t>
        </r>
        <r>
          <rPr>
            <sz val="9"/>
            <color indexed="64"/>
            <rFont val="Arial"/>
            <family val="2"/>
          </rPr>
          <t>”</t>
        </r>
        <r>
          <rPr>
            <b/>
            <sz val="9"/>
            <color indexed="64"/>
            <rFont val="Arial"/>
            <family val="2"/>
          </rPr>
          <t>,</t>
        </r>
        <r>
          <rPr>
            <sz val="9"/>
            <color indexed="64"/>
            <rFont val="Arial"/>
            <family val="2"/>
          </rPr>
          <t xml:space="preserve"> a realizarse en fecha 10 de febrero/17, en Tierra Nueva, Boca de Cachón, La Descubierta, Provincia Independencia</t>
        </r>
      </is>
    </nc>
  </rcc>
  <rcv guid="{A4F024A0-B144-4722-804A-716CE18877E5}" action="delete"/>
  <rcv guid="{A4F024A0-B144-4722-804A-716CE18877E5}" action="add"/>
</revisions>
</file>

<file path=xl/revisions/revisionLog1813.xml><?xml version="1.0" encoding="utf-8"?>
<revisions xmlns="http://schemas.openxmlformats.org/spreadsheetml/2006/main" xmlns:r="http://schemas.openxmlformats.org/officeDocument/2006/relationships">
  <rcc rId="42020" sId="11" numFmtId="19">
    <oc r="A86">
      <v>42795</v>
    </oc>
    <nc r="A86">
      <v>42796</v>
    </nc>
  </rcc>
  <rcc rId="42021" sId="11">
    <nc r="B86">
      <v>14633</v>
    </nc>
  </rcc>
  <rcv guid="{A4F024A0-B144-4722-804A-716CE18877E5}" action="delete"/>
  <rcv guid="{A4F024A0-B144-4722-804A-716CE18877E5}" action="add"/>
</revisions>
</file>

<file path=xl/revisions/revisionLog182.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821.xml><?xml version="1.0" encoding="utf-8"?>
<revisions xmlns="http://schemas.openxmlformats.org/spreadsheetml/2006/main" xmlns:r="http://schemas.openxmlformats.org/officeDocument/2006/relationships">
  <rcc rId="42008" sId="11">
    <nc r="B84">
      <v>14631</v>
    </nc>
  </rcc>
  <rcc rId="42009" sId="11" odxf="1" dxf="1" numFmtId="19">
    <nc r="A84">
      <v>42795</v>
    </nc>
    <odxf>
      <fill>
        <patternFill patternType="solid">
          <bgColor theme="0"/>
        </patternFill>
      </fill>
    </odxf>
    <ndxf>
      <fill>
        <patternFill patternType="none">
          <bgColor indexed="65"/>
        </patternFill>
      </fill>
    </ndxf>
  </rcc>
  <rcv guid="{A4F024A0-B144-4722-804A-716CE18877E5}" action="delete"/>
  <rcv guid="{A4F024A0-B144-4722-804A-716CE18877E5}" action="add"/>
</revisions>
</file>

<file path=xl/revisions/revisionLog18211.xml><?xml version="1.0" encoding="utf-8"?>
<revisions xmlns="http://schemas.openxmlformats.org/spreadsheetml/2006/main" xmlns:r="http://schemas.openxmlformats.org/officeDocument/2006/relationships">
  <rfmt sheetId="11" sqref="C33" start="0" length="0">
    <dxf>
      <font>
        <b val="0"/>
        <sz val="12"/>
        <color indexed="64"/>
        <name val="Verdana"/>
        <scheme val="none"/>
      </font>
      <fill>
        <patternFill patternType="none">
          <bgColor indexed="65"/>
        </patternFill>
      </fill>
      <alignment vertical="bottom" wrapText="0" readingOrder="0"/>
      <border outline="0">
        <bottom/>
      </border>
    </dxf>
  </rfmt>
  <rfmt sheetId="11" sqref="C33" start="0" length="0">
    <dxf>
      <font>
        <b/>
        <i/>
        <sz val="14"/>
        <color indexed="64"/>
        <name val="Times New Roman"/>
        <scheme val="none"/>
      </font>
    </dxf>
  </rfmt>
  <rcc rId="41699" sId="11" xfDxf="1" dxf="1">
    <nc r="C33" t="inlineStr">
      <is>
        <r>
          <t>NELCASA,S. R.L.</t>
        </r>
        <r>
          <rPr>
            <i/>
            <sz val="14"/>
            <color indexed="64"/>
            <rFont val="Times New Roman"/>
            <family val="1"/>
          </rPr>
          <t xml:space="preserve"> Por concepto de pago de reparación de seis (6) brazos de sillones para retapizar, según cotización No. de fecha 26/01/17 </t>
        </r>
      </is>
    </nc>
    <ndxf>
      <font>
        <b/>
        <i/>
        <sz val="14"/>
        <name val="Times New Roman"/>
        <scheme val="none"/>
      </font>
    </ndxf>
  </rcc>
  <rfmt sheetId="11" sqref="C33">
    <dxf>
      <alignment wrapText="1" readingOrder="0"/>
    </dxf>
  </rfmt>
  <rfmt sheetId="11" sqref="C33" start="0" length="2147483647">
    <dxf>
      <font>
        <i val="0"/>
      </font>
    </dxf>
  </rfmt>
  <rfmt sheetId="11" sqref="C33" start="0" length="2147483647">
    <dxf>
      <font>
        <name val="Arial"/>
        <scheme val="none"/>
      </font>
    </dxf>
  </rfmt>
  <rfmt sheetId="11" sqref="C33" start="0" length="2147483647">
    <dxf>
      <font>
        <sz val="9"/>
      </font>
    </dxf>
  </rfmt>
  <rcc rId="41700" sId="11" numFmtId="34">
    <nc r="E33">
      <v>2712</v>
    </nc>
  </rcc>
  <rcc rId="41701" sId="11" odxf="1" dxf="1">
    <nc r="F33">
      <f>F32+D33-E33</f>
    </nc>
    <odxf>
      <font>
        <b/>
        <sz val="9"/>
        <name val="Arial"/>
        <scheme val="none"/>
      </font>
      <border outline="0">
        <top/>
      </border>
    </odxf>
    <ndxf>
      <font>
        <b val="0"/>
        <sz val="9"/>
        <name val="Arial"/>
        <scheme val="none"/>
      </font>
      <border outline="0">
        <top style="thin">
          <color indexed="64"/>
        </top>
      </border>
    </ndxf>
  </rcc>
  <rfmt sheetId="11" sqref="C33" start="0" length="0">
    <dxf>
      <border>
        <left style="thin">
          <color indexed="64"/>
        </left>
        <right style="thin">
          <color indexed="64"/>
        </right>
        <top style="thin">
          <color indexed="64"/>
        </top>
        <bottom style="thin">
          <color indexed="64"/>
        </bottom>
      </border>
    </dxf>
  </rfmt>
  <rcc rId="41702" sId="11" numFmtId="19">
    <nc r="A33">
      <v>42762</v>
    </nc>
  </rcc>
  <rcc rId="41703" sId="11">
    <nc r="B33" t="inlineStr">
      <is>
        <t>14604</t>
      </is>
    </nc>
  </rcc>
  <rfmt sheetId="11" sqref="C33">
    <dxf>
      <fill>
        <patternFill patternType="solid">
          <bgColor rgb="FFFFFF00"/>
        </patternFill>
      </fill>
    </dxf>
  </rfmt>
  <rfmt sheetId="11" sqref="A5:E104" start="0" length="2147483647">
    <dxf>
      <font>
        <name val="Arial"/>
        <scheme val="none"/>
      </font>
    </dxf>
  </rfmt>
  <rfmt sheetId="11" sqref="A5:E104" start="0" length="2147483647">
    <dxf>
      <font>
        <sz val="9"/>
      </font>
    </dxf>
  </rfmt>
  <rcv guid="{A4F024A0-B144-4722-804A-716CE18877E5}" action="delete"/>
  <rcv guid="{A4F024A0-B144-4722-804A-716CE18877E5}" action="add"/>
</revisions>
</file>

<file path=xl/revisions/revisionLog18212.xml><?xml version="1.0" encoding="utf-8"?>
<revisions xmlns="http://schemas.openxmlformats.org/spreadsheetml/2006/main" xmlns:r="http://schemas.openxmlformats.org/officeDocument/2006/relationships">
  <rfmt sheetId="11" sqref="A80" start="0" length="0">
    <dxf>
      <font>
        <b/>
        <sz val="9"/>
        <color auto="1"/>
        <name val="Arial"/>
        <scheme val="none"/>
      </font>
      <numFmt numFmtId="0" formatCode="General"/>
    </dxf>
  </rfmt>
  <rcc rId="41993" sId="11" odxf="1" dxf="1">
    <nc r="B80" t="inlineStr">
      <is>
        <t>Cta. 240-006802-4</t>
      </is>
    </nc>
    <odxf>
      <font>
        <b val="0"/>
        <sz val="9"/>
        <name val="Arial"/>
        <scheme val="none"/>
      </font>
      <fill>
        <patternFill patternType="solid">
          <bgColor theme="0"/>
        </patternFill>
      </fill>
      <alignment horizontal="right" readingOrder="0"/>
    </odxf>
    <ndxf>
      <font>
        <b/>
        <sz val="9"/>
        <color auto="1"/>
        <name val="Arial"/>
        <scheme val="none"/>
      </font>
      <fill>
        <patternFill patternType="none">
          <bgColor indexed="65"/>
        </patternFill>
      </fill>
      <alignment horizontal="general" readingOrder="0"/>
    </ndxf>
  </rcc>
  <rfmt sheetId="11" sqref="C80" start="0" length="0">
    <dxf>
      <font>
        <b val="0"/>
        <sz val="9"/>
        <name val="Arial"/>
        <scheme val="none"/>
      </font>
      <fill>
        <patternFill patternType="none">
          <bgColor indexed="65"/>
        </patternFill>
      </fill>
      <alignment wrapText="0" readingOrder="0"/>
    </dxf>
  </rfmt>
  <rfmt sheetId="11" sqref="D80" start="0" length="0">
    <dxf>
      <font>
        <sz val="9"/>
        <color auto="1"/>
        <name val="Arial"/>
        <scheme val="none"/>
      </font>
      <numFmt numFmtId="4" formatCode="#,##0.00"/>
    </dxf>
  </rfmt>
  <rfmt sheetId="11" sqref="E80" start="0" length="0">
    <dxf>
      <font>
        <sz val="9"/>
        <color auto="1"/>
        <name val="Arial"/>
        <scheme val="none"/>
      </font>
    </dxf>
  </rfmt>
  <rfmt sheetId="11" s="1" sqref="F80" start="0" length="0">
    <dxf>
      <font>
        <b val="0"/>
        <sz val="9"/>
        <color indexed="64"/>
        <name val="Arial"/>
        <scheme val="none"/>
      </font>
      <numFmt numFmtId="35" formatCode="_(* #,##0.00_);_(* \(#,##0.00\);_(* &quot;-&quot;??_);_(@_)"/>
      <alignment horizontal="general" readingOrder="0"/>
      <border outline="0">
        <top style="thin">
          <color indexed="64"/>
        </top>
      </border>
    </dxf>
  </rfmt>
  <rcc rId="41994" sId="11" odxf="1" dxf="1">
    <nc r="A81" t="inlineStr">
      <is>
        <t>Fecha</t>
      </is>
    </nc>
    <odxf>
      <font>
        <sz val="9"/>
        <name val="Arial"/>
        <scheme val="none"/>
      </font>
      <fill>
        <patternFill patternType="none">
          <bgColor indexed="65"/>
        </patternFill>
      </fill>
      <alignment horizontal="general" vertical="bottom" readingOrder="0"/>
      <border outline="0">
        <bottom style="thin">
          <color indexed="64"/>
        </bottom>
      </border>
    </odxf>
    <ndxf>
      <font>
        <sz val="9"/>
        <color auto="1"/>
        <name val="Arial"/>
        <scheme val="none"/>
      </font>
      <fill>
        <patternFill patternType="solid">
          <bgColor indexed="41"/>
        </patternFill>
      </fill>
      <alignment horizontal="center" vertical="top" readingOrder="0"/>
      <border outline="0">
        <bottom/>
      </border>
    </ndxf>
  </rcc>
  <rcc rId="41995" sId="11" odxf="1" dxf="1">
    <nc r="B81" t="inlineStr">
      <is>
        <t>Cheque</t>
      </is>
    </nc>
    <odxf>
      <font>
        <sz val="9"/>
        <name val="Arial"/>
        <scheme val="none"/>
      </font>
      <fill>
        <patternFill>
          <bgColor theme="0"/>
        </patternFill>
      </fill>
      <alignment horizontal="right" readingOrder="0"/>
    </odxf>
    <ndxf>
      <font>
        <sz val="9"/>
        <color auto="1"/>
        <name val="Arial"/>
        <scheme val="none"/>
      </font>
      <fill>
        <patternFill>
          <bgColor indexed="41"/>
        </patternFill>
      </fill>
      <alignment horizontal="center" readingOrder="0"/>
    </ndxf>
  </rcc>
  <rcc rId="41996" sId="11" odxf="1" dxf="1">
    <nc r="C81" t="inlineStr">
      <is>
        <t>CONCEPTO</t>
      </is>
    </nc>
    <odxf>
      <font>
        <b val="0"/>
        <sz val="9"/>
        <name val="Arial"/>
        <scheme val="none"/>
      </font>
      <fill>
        <patternFill>
          <bgColor theme="0"/>
        </patternFill>
      </fill>
      <alignment horizontal="general" wrapText="1" readingOrder="0"/>
      <border outline="0">
        <bottom style="thin">
          <color indexed="64"/>
        </bottom>
      </border>
    </odxf>
    <ndxf>
      <font>
        <b/>
        <sz val="9"/>
        <color auto="1"/>
        <name val="Arial"/>
        <scheme val="none"/>
      </font>
      <fill>
        <patternFill>
          <bgColor indexed="41"/>
        </patternFill>
      </fill>
      <alignment horizontal="center" wrapText="0" readingOrder="0"/>
      <border outline="0">
        <bottom/>
      </border>
    </ndxf>
  </rcc>
  <rcc rId="41997" sId="11" odxf="1" dxf="1">
    <nc r="D81" t="inlineStr">
      <is>
        <t>DEBITO</t>
      </is>
    </nc>
    <odxf>
      <font>
        <b val="0"/>
        <sz val="9"/>
        <name val="Arial"/>
        <scheme val="none"/>
      </font>
      <numFmt numFmtId="167" formatCode="_-* #,##0.00\ _p_t_a_-;\-* #,##0.00\ _p_t_a_-;_-* &quot;-&quot;??\ _p_t_a_-;_-@_-"/>
      <fill>
        <patternFill patternType="none">
          <bgColor indexed="65"/>
        </patternFill>
      </fill>
      <alignment horizontal="general" vertical="bottom" readingOrder="0"/>
      <border outline="0">
        <bottom style="thin">
          <color indexed="64"/>
        </bottom>
      </border>
    </odxf>
    <ndxf>
      <font>
        <b/>
        <sz val="9"/>
        <color auto="1"/>
        <name val="Arial"/>
        <scheme val="none"/>
      </font>
      <numFmt numFmtId="4" formatCode="#,##0.00"/>
      <fill>
        <patternFill patternType="solid">
          <bgColor indexed="41"/>
        </patternFill>
      </fill>
      <alignment horizontal="center" vertical="top" readingOrder="0"/>
      <border outline="0">
        <bottom/>
      </border>
    </ndxf>
  </rcc>
  <rcc rId="41998" sId="11" odxf="1" dxf="1">
    <nc r="E81" t="inlineStr">
      <is>
        <t>CREDITO</t>
      </is>
    </nc>
    <odxf>
      <font>
        <b val="0"/>
        <sz val="9"/>
        <name val="Arial"/>
        <scheme val="none"/>
      </font>
      <fill>
        <patternFill patternType="none">
          <bgColor indexed="65"/>
        </patternFill>
      </fill>
      <border outline="0">
        <bottom style="thin">
          <color indexed="64"/>
        </bottom>
      </border>
    </odxf>
    <ndxf>
      <font>
        <b/>
        <sz val="9"/>
        <color auto="1"/>
        <name val="Arial"/>
        <scheme val="none"/>
      </font>
      <fill>
        <patternFill patternType="solid">
          <bgColor indexed="41"/>
        </patternFill>
      </fill>
      <border outline="0">
        <bottom/>
      </border>
    </ndxf>
  </rcc>
  <rcc rId="41999" sId="11" odxf="1" dxf="1">
    <nc r="F81" t="inlineStr">
      <is>
        <t>SALDO</t>
      </is>
    </nc>
    <odxf>
      <font>
        <sz val="9"/>
        <name val="Arial"/>
        <scheme val="none"/>
      </font>
      <numFmt numFmtId="167" formatCode="_-* #,##0.00\ _p_t_a_-;\-* #,##0.00\ _p_t_a_-;_-* &quot;-&quot;??\ _p_t_a_-;_-@_-"/>
      <fill>
        <patternFill patternType="none">
          <bgColor indexed="65"/>
        </patternFill>
      </fill>
      <border outline="0">
        <top/>
        <bottom style="thin">
          <color indexed="64"/>
        </bottom>
      </border>
    </odxf>
    <ndxf>
      <font>
        <sz val="9"/>
        <color auto="1"/>
        <name val="Arial"/>
        <scheme val="none"/>
      </font>
      <numFmt numFmtId="35" formatCode="_(* #,##0.00_);_(* \(#,##0.00\);_(* &quot;-&quot;??_);_(@_)"/>
      <fill>
        <patternFill patternType="solid">
          <bgColor indexed="41"/>
        </patternFill>
      </fill>
      <border outline="0">
        <top style="thin">
          <color indexed="64"/>
        </top>
        <bottom/>
      </border>
    </ndxf>
  </rcc>
  <rfmt sheetId="11" sqref="A82" start="0" length="0">
    <dxf>
      <font>
        <b/>
        <sz val="9"/>
        <color auto="1"/>
        <name val="Arial"/>
        <scheme val="none"/>
      </font>
      <fill>
        <patternFill patternType="solid">
          <bgColor indexed="41"/>
        </patternFill>
      </fill>
      <alignment horizontal="center" vertical="center" readingOrder="0"/>
      <border outline="0">
        <top/>
      </border>
    </dxf>
  </rfmt>
  <rcc rId="42000" sId="11" odxf="1" dxf="1">
    <nc r="B82" t="inlineStr">
      <is>
        <t>No.</t>
      </is>
    </nc>
    <odxf>
      <font>
        <sz val="9"/>
        <color theme="1"/>
        <name val="Arial"/>
        <scheme val="none"/>
      </font>
      <numFmt numFmtId="30" formatCode="@"/>
      <fill>
        <patternFill>
          <bgColor theme="0"/>
        </patternFill>
      </fill>
      <alignment horizontal="right" readingOrder="0"/>
      <border outline="0">
        <top style="thin">
          <color indexed="64"/>
        </top>
      </border>
    </odxf>
    <ndxf>
      <font>
        <sz val="9"/>
        <color auto="1"/>
        <name val="Arial"/>
        <scheme val="none"/>
      </font>
      <numFmt numFmtId="0" formatCode="General"/>
      <fill>
        <patternFill>
          <bgColor indexed="41"/>
        </patternFill>
      </fill>
      <alignment horizontal="center" readingOrder="0"/>
      <border outline="0">
        <top/>
      </border>
    </ndxf>
  </rcc>
  <rfmt sheetId="11" sqref="C82" start="0" length="0">
    <dxf>
      <font>
        <sz val="9"/>
        <color auto="1"/>
        <name val="Arial"/>
        <scheme val="none"/>
      </font>
      <fill>
        <patternFill>
          <bgColor indexed="41"/>
        </patternFill>
      </fill>
      <alignment horizontal="center" wrapText="0" readingOrder="0"/>
      <border outline="0">
        <top/>
      </border>
    </dxf>
  </rfmt>
  <rfmt sheetId="11" sqref="D82" start="0" length="0">
    <dxf>
      <font>
        <sz val="9"/>
        <color auto="1"/>
        <name val="Arial"/>
        <scheme val="none"/>
      </font>
      <numFmt numFmtId="4" formatCode="#,##0.00"/>
      <fill>
        <patternFill patternType="solid">
          <bgColor indexed="41"/>
        </patternFill>
      </fill>
      <alignment horizontal="center" vertical="top" readingOrder="0"/>
      <border outline="0">
        <top/>
      </border>
    </dxf>
  </rfmt>
  <rfmt sheetId="11" sqref="E82" start="0" length="0">
    <dxf>
      <font>
        <b/>
        <sz val="9"/>
        <color auto="1"/>
        <name val="Arial"/>
        <scheme val="none"/>
      </font>
      <fill>
        <patternFill patternType="solid">
          <bgColor indexed="41"/>
        </patternFill>
      </fill>
      <border outline="0">
        <top/>
      </border>
    </dxf>
  </rfmt>
  <rfmt sheetId="11" s="1" sqref="F82" start="0" length="0">
    <dxf>
      <font>
        <b val="0"/>
        <sz val="9"/>
        <color auto="1"/>
        <name val="Arial"/>
        <scheme val="none"/>
      </font>
      <numFmt numFmtId="35" formatCode="_(* #,##0.00_);_(* \(#,##0.00\);_(* &quot;-&quot;??_);_(@_)"/>
      <fill>
        <patternFill patternType="solid">
          <bgColor indexed="41"/>
        </patternFill>
      </fill>
      <alignment horizontal="general" readingOrder="0"/>
    </dxf>
  </rfmt>
  <rfmt sheetId="11" sqref="B83" start="0" length="0">
    <dxf>
      <font>
        <sz val="9"/>
        <color auto="1"/>
        <name val="Arial"/>
        <scheme val="none"/>
      </font>
      <numFmt numFmtId="0" formatCode="General"/>
      <alignment horizontal="general" readingOrder="0"/>
    </dxf>
  </rfmt>
  <rfmt sheetId="11" sqref="C83" start="0" length="0">
    <dxf>
      <fill>
        <patternFill patternType="none">
          <bgColor indexed="65"/>
        </patternFill>
      </fill>
    </dxf>
  </rfmt>
  <rfmt sheetId="11" s="1" sqref="D83" start="0" length="0">
    <dxf>
      <font>
        <b val="0"/>
        <sz val="9"/>
        <color indexed="64"/>
        <name val="Arial"/>
        <scheme val="none"/>
      </font>
      <numFmt numFmtId="0" formatCode="General"/>
      <fill>
        <patternFill patternType="solid">
          <bgColor theme="0"/>
        </patternFill>
      </fill>
      <alignment horizontal="general" readingOrder="0"/>
      <border outline="0">
        <bottom/>
      </border>
    </dxf>
  </rfmt>
  <rfmt sheetId="11" sqref="E83" start="0" length="0">
    <dxf>
      <font>
        <b/>
        <sz val="9"/>
        <color auto="1"/>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1" sqref="F83" start="0" length="0">
    <dxf>
      <font>
        <b val="0"/>
        <sz val="9"/>
        <name val="Arial"/>
        <scheme val="none"/>
      </font>
      <border outline="0">
        <top style="thin">
          <color indexed="64"/>
        </top>
      </border>
    </dxf>
  </rfmt>
  <rfmt sheetId="11" sqref="A84" start="0" length="0">
    <dxf/>
  </rfmt>
  <rfmt sheetId="11" sqref="B84" start="0" length="0">
    <dxf>
      <font>
        <sz val="9"/>
        <color theme="1"/>
        <name val="Arial"/>
        <scheme val="none"/>
      </font>
      <numFmt numFmtId="0" formatCode="General"/>
    </dxf>
  </rfmt>
  <rfmt sheetId="11" sqref="C84" start="0" length="0">
    <dxf>
      <font>
        <b val="0"/>
        <sz val="9"/>
        <color auto="1"/>
        <name val="Arial"/>
        <scheme val="none"/>
      </font>
      <fill>
        <patternFill patternType="none">
          <bgColor indexed="65"/>
        </patternFill>
      </fill>
      <alignment horizontal="justify" wrapText="0" readingOrder="0"/>
    </dxf>
  </rfmt>
  <rfmt sheetId="11" sqref="D84" start="0" length="0">
    <dxf/>
  </rfmt>
  <rfmt sheetId="11" sqref="E84" start="0" length="0">
    <dxf>
      <font>
        <sz val="9"/>
        <color theme="1"/>
        <name val="Arial"/>
        <scheme val="none"/>
      </font>
    </dxf>
  </rfmt>
  <rfmt sheetId="11" sqref="A85" start="0" length="0">
    <dxf/>
  </rfmt>
  <rfmt sheetId="11" sqref="B85" start="0" length="0">
    <dxf>
      <font>
        <b/>
        <sz val="9"/>
        <name val="Arial"/>
        <scheme val="none"/>
      </font>
    </dxf>
  </rfmt>
  <rfmt sheetId="11" sqref="C85" start="0" length="0">
    <dxf>
      <font>
        <b val="0"/>
        <sz val="9"/>
        <name val="Arial"/>
        <scheme val="none"/>
      </font>
      <fill>
        <patternFill patternType="none">
          <bgColor indexed="65"/>
        </patternFill>
      </fill>
      <alignment horizontal="justify" wrapText="0" readingOrder="0"/>
    </dxf>
  </rfmt>
  <rfmt sheetId="11" sqref="D85" start="0" length="0">
    <dxf/>
  </rfmt>
  <rfmt sheetId="11" sqref="E85" start="0" length="0">
    <dxf>
      <font>
        <sz val="9"/>
        <color theme="1"/>
        <name val="Arial"/>
        <scheme val="none"/>
      </font>
    </dxf>
  </rfmt>
  <rfmt sheetId="11" sqref="B86" start="0" length="0">
    <dxf>
      <font>
        <b/>
        <sz val="9"/>
        <name val="Arial"/>
        <scheme val="none"/>
      </font>
    </dxf>
  </rfmt>
  <rfmt sheetId="11" sqref="C86" start="0" length="0">
    <dxf>
      <fill>
        <patternFill patternType="none">
          <bgColor indexed="65"/>
        </patternFill>
      </fill>
    </dxf>
  </rfmt>
  <rfmt sheetId="11" sqref="D86" start="0" length="0">
    <dxf/>
  </rfmt>
  <rfmt sheetId="11" sqref="E86" start="0" length="0">
    <dxf>
      <font>
        <sz val="9"/>
        <color auto="1"/>
        <name val="Arial"/>
        <scheme val="none"/>
      </font>
    </dxf>
  </rfmt>
  <rfmt sheetId="11" sqref="D87" start="0" length="0">
    <dxf/>
  </rfmt>
  <rfmt sheetId="11" sqref="E87" start="0" length="0">
    <dxf>
      <font>
        <sz val="9"/>
        <color rgb="FFFF0000"/>
        <name val="Arial"/>
        <scheme val="none"/>
      </font>
    </dxf>
  </rfmt>
  <rfmt sheetId="11" sqref="B88" start="0" length="0">
    <dxf>
      <font>
        <b val="0"/>
        <sz val="9"/>
        <name val="Arial"/>
        <scheme val="none"/>
      </font>
    </dxf>
  </rfmt>
  <rfmt sheetId="11" sqref="C88" start="0" length="0">
    <dxf>
      <font>
        <b/>
        <sz val="9"/>
        <name val="Arial"/>
        <scheme val="none"/>
      </font>
      <fill>
        <patternFill>
          <bgColor rgb="FFFFFF00"/>
        </patternFill>
      </fill>
      <border outline="0">
        <left style="thin">
          <color indexed="64"/>
        </left>
        <right style="thin">
          <color indexed="64"/>
        </right>
        <top style="thin">
          <color indexed="64"/>
        </top>
        <bottom style="thin">
          <color indexed="64"/>
        </bottom>
      </border>
    </dxf>
  </rfmt>
  <rfmt sheetId="11" sqref="D88" start="0" length="0">
    <dxf>
      <font>
        <b val="0"/>
        <sz val="9"/>
        <name val="Arial"/>
        <scheme val="none"/>
      </font>
    </dxf>
  </rfmt>
  <rfmt sheetId="11" sqref="E88" start="0" length="0">
    <dxf>
      <font>
        <b val="0"/>
        <sz val="9"/>
        <color theme="1"/>
        <name val="Arial"/>
        <scheme val="none"/>
      </font>
    </dxf>
  </rfmt>
  <rfmt sheetId="11" sqref="A89" start="0" length="0">
    <dxf>
      <alignment horizontal="right" vertical="top" readingOrder="0"/>
    </dxf>
  </rfmt>
  <rfmt sheetId="11" sqref="C89" start="0" length="0">
    <dxf>
      <fill>
        <patternFill patternType="none">
          <bgColor indexed="65"/>
        </patternFill>
      </fill>
    </dxf>
  </rfmt>
  <rfmt sheetId="11" sqref="D89" start="0" length="0">
    <dxf/>
  </rfmt>
  <rfmt sheetId="11" sqref="E89" start="0" length="0">
    <dxf>
      <font>
        <sz val="9"/>
        <color theme="1"/>
        <name val="Arial"/>
        <scheme val="none"/>
      </font>
    </dxf>
  </rfmt>
  <rfmt sheetId="11" sqref="B90" start="0" length="0">
    <dxf>
      <font>
        <b val="0"/>
        <sz val="9"/>
        <name val="Arial"/>
        <scheme val="none"/>
      </font>
    </dxf>
  </rfmt>
  <rfmt sheetId="11" sqref="C90" start="0" length="0">
    <dxf>
      <fill>
        <patternFill patternType="none">
          <bgColor indexed="65"/>
        </patternFill>
      </fill>
      <alignment horizontal="justify" wrapText="0" readingOrder="0"/>
      <border outline="0">
        <left style="thin">
          <color indexed="64"/>
        </left>
        <right style="thin">
          <color indexed="64"/>
        </right>
        <top style="thin">
          <color indexed="64"/>
        </top>
        <bottom style="thin">
          <color indexed="64"/>
        </bottom>
      </border>
    </dxf>
  </rfmt>
  <rfmt sheetId="11" sqref="D90" start="0" length="0">
    <dxf/>
  </rfmt>
  <rfmt sheetId="11" sqref="E90" start="0" length="0">
    <dxf>
      <font>
        <b val="0"/>
        <sz val="9"/>
        <color theme="1"/>
        <name val="Arial"/>
        <scheme val="none"/>
      </font>
    </dxf>
  </rfmt>
  <rfmt sheetId="11" sqref="B91" start="0" length="0">
    <dxf>
      <font>
        <sz val="9"/>
        <color theme="1"/>
        <name val="Arial"/>
        <scheme val="none"/>
      </font>
      <numFmt numFmtId="30" formatCode="@"/>
    </dxf>
  </rfmt>
  <rfmt sheetId="11" sqref="C91" start="0" length="0">
    <dxf>
      <font>
        <b/>
        <sz val="9"/>
        <name val="Arial"/>
        <scheme val="none"/>
      </font>
    </dxf>
  </rfmt>
  <rfmt sheetId="11" sqref="D91" start="0" length="0">
    <dxf>
      <font>
        <b/>
        <sz val="9"/>
        <name val="Arial"/>
        <scheme val="none"/>
      </font>
    </dxf>
  </rfmt>
  <rfmt sheetId="11" sqref="E91" start="0" length="0">
    <dxf>
      <font>
        <b val="0"/>
        <sz val="9"/>
        <color theme="1"/>
        <name val="Arial"/>
        <scheme val="none"/>
      </font>
      <fill>
        <patternFill patternType="solid">
          <bgColor theme="0"/>
        </patternFill>
      </fill>
    </dxf>
  </rfmt>
  <rfmt sheetId="11" sqref="B92" start="0" length="0">
    <dxf>
      <font>
        <sz val="9"/>
        <color theme="1"/>
        <name val="Arial"/>
        <scheme val="none"/>
      </font>
      <numFmt numFmtId="30" formatCode="@"/>
    </dxf>
  </rfmt>
  <rfmt sheetId="11" sqref="C92" start="0" length="0">
    <dxf>
      <font>
        <b/>
        <sz val="9"/>
        <name val="Arial"/>
        <scheme val="none"/>
      </font>
    </dxf>
  </rfmt>
  <rfmt sheetId="11" sqref="D92" start="0" length="0">
    <dxf>
      <font>
        <b/>
        <sz val="9"/>
        <name val="Arial"/>
        <scheme val="none"/>
      </font>
    </dxf>
  </rfmt>
  <rfmt sheetId="11" sqref="E92" start="0" length="0">
    <dxf>
      <font>
        <b val="0"/>
        <sz val="9"/>
        <name val="Arial"/>
        <scheme val="none"/>
      </font>
    </dxf>
  </rfmt>
  <rfmt sheetId="11" sqref="B93" start="0" length="0">
    <dxf>
      <font>
        <b val="0"/>
        <sz val="9"/>
        <color theme="1"/>
        <name val="Arial"/>
        <scheme val="none"/>
      </font>
      <numFmt numFmtId="30" formatCode="@"/>
    </dxf>
  </rfmt>
  <rfmt sheetId="11" sqref="C93" start="0" length="0">
    <dxf>
      <font>
        <b/>
        <sz val="9"/>
        <name val="Arial"/>
        <scheme val="none"/>
      </font>
      <fill>
        <patternFill patternType="none">
          <bgColor indexed="65"/>
        </patternFill>
      </fill>
      <alignment horizontal="justify" wrapText="0" readingOrder="0"/>
      <border outline="0">
        <left style="thin">
          <color indexed="64"/>
        </left>
        <right style="thin">
          <color indexed="64"/>
        </right>
        <top style="thin">
          <color indexed="64"/>
        </top>
        <bottom style="thin">
          <color indexed="64"/>
        </bottom>
      </border>
    </dxf>
  </rfmt>
  <rfmt sheetId="11" sqref="D93" start="0" length="0">
    <dxf>
      <alignment vertical="top" wrapText="1" readingOrder="0"/>
    </dxf>
  </rfmt>
  <rfmt sheetId="11" sqref="E93" start="0" length="0">
    <dxf>
      <font>
        <b val="0"/>
        <sz val="9"/>
        <color theme="1"/>
        <name val="Arial"/>
        <scheme val="none"/>
      </font>
    </dxf>
  </rfmt>
  <rfmt sheetId="11" sqref="B94" start="0" length="0">
    <dxf>
      <font>
        <b val="0"/>
        <sz val="9"/>
        <color theme="1"/>
        <name val="Arial"/>
        <scheme val="none"/>
      </font>
      <numFmt numFmtId="30" formatCode="@"/>
    </dxf>
  </rfmt>
  <rfmt sheetId="11" sqref="C94" start="0" length="0">
    <dxf>
      <font>
        <b/>
        <sz val="9"/>
        <name val="Arial"/>
        <scheme val="none"/>
      </font>
      <fill>
        <patternFill patternType="none">
          <bgColor indexed="65"/>
        </patternFill>
      </fill>
      <alignment horizontal="justify" wrapText="0" readingOrder="0"/>
    </dxf>
  </rfmt>
  <rfmt sheetId="11" sqref="D94" start="0" length="0">
    <dxf>
      <alignment vertical="top" wrapText="1" readingOrder="0"/>
    </dxf>
  </rfmt>
  <rfmt sheetId="11" sqref="E94" start="0" length="0">
    <dxf>
      <font>
        <b val="0"/>
        <sz val="9"/>
        <color rgb="FFFF0000"/>
        <name val="Arial"/>
        <scheme val="none"/>
      </font>
    </dxf>
  </rfmt>
  <rfmt sheetId="11" sqref="B95" start="0" length="0">
    <dxf>
      <font>
        <b val="0"/>
        <sz val="9"/>
        <name val="Arial"/>
        <scheme val="none"/>
      </font>
    </dxf>
  </rfmt>
  <rfmt sheetId="11" sqref="C95" start="0" length="0">
    <dxf>
      <font>
        <b/>
        <sz val="9"/>
        <name val="Arial"/>
        <scheme val="none"/>
      </font>
      <fill>
        <patternFill patternType="none">
          <bgColor indexed="65"/>
        </patternFill>
      </fill>
      <alignment horizontal="justify" wrapText="0" readingOrder="0"/>
    </dxf>
  </rfmt>
  <rfmt sheetId="11" sqref="D95" start="0" length="0">
    <dxf>
      <font>
        <b/>
        <sz val="9"/>
        <name val="Arial"/>
        <scheme val="none"/>
      </font>
      <numFmt numFmtId="167" formatCode="_-* #,##0.00\ _p_t_a_-;\-* #,##0.00\ _p_t_a_-;_-* &quot;-&quot;??\ _p_t_a_-;_-@_-"/>
    </dxf>
  </rfmt>
  <rfmt sheetId="11" sqref="E95" start="0" length="0">
    <dxf>
      <font>
        <b val="0"/>
        <sz val="9"/>
        <color theme="1"/>
        <name val="Arial"/>
        <scheme val="none"/>
      </font>
    </dxf>
  </rfmt>
  <rfmt sheetId="11" sqref="B96" start="0" length="0">
    <dxf>
      <font>
        <b val="0"/>
        <sz val="9"/>
        <name val="Arial"/>
        <scheme val="none"/>
      </font>
    </dxf>
  </rfmt>
  <rfmt sheetId="11" sqref="C96" start="0" length="0">
    <dxf>
      <font>
        <b/>
        <sz val="9"/>
        <name val="Arial"/>
        <scheme val="none"/>
      </font>
      <fill>
        <patternFill patternType="none">
          <bgColor indexed="65"/>
        </patternFill>
      </fill>
      <alignment horizontal="justify" wrapText="0" readingOrder="0"/>
    </dxf>
  </rfmt>
  <rfmt sheetId="11" sqref="D96" start="0" length="0">
    <dxf>
      <numFmt numFmtId="167" formatCode="_-* #,##0.00\ _p_t_a_-;\-* #,##0.00\ _p_t_a_-;_-* &quot;-&quot;??\ _p_t_a_-;_-@_-"/>
      <alignment vertical="bottom" wrapText="0" readingOrder="0"/>
    </dxf>
  </rfmt>
  <rfmt sheetId="11" sqref="E96" start="0" length="0">
    <dxf>
      <font>
        <b val="0"/>
        <sz val="9"/>
        <color theme="1"/>
        <name val="Arial"/>
        <scheme val="none"/>
      </font>
    </dxf>
  </rfmt>
  <rfmt sheetId="11" sqref="B97" start="0" length="0">
    <dxf>
      <font>
        <b val="0"/>
        <sz val="9"/>
        <name val="Arial"/>
        <scheme val="none"/>
      </font>
    </dxf>
  </rfmt>
  <rfmt sheetId="11" sqref="C97" start="0" length="0">
    <dxf>
      <font>
        <b/>
        <sz val="9"/>
        <name val="Arial"/>
        <scheme val="none"/>
      </font>
      <fill>
        <patternFill patternType="none">
          <bgColor indexed="65"/>
        </patternFill>
      </fill>
      <alignment horizontal="justify" wrapText="0" readingOrder="0"/>
    </dxf>
  </rfmt>
  <rfmt sheetId="11" sqref="D97" start="0" length="0">
    <dxf>
      <font>
        <b val="0"/>
        <sz val="9"/>
        <name val="Arial"/>
        <scheme val="none"/>
      </font>
    </dxf>
  </rfmt>
  <rfmt sheetId="11" sqref="E97" start="0" length="0">
    <dxf>
      <font>
        <b val="0"/>
        <sz val="9"/>
        <color theme="1"/>
        <name val="Arial"/>
        <scheme val="none"/>
      </font>
    </dxf>
  </rfmt>
  <rfmt sheetId="11" sqref="B98" start="0" length="0">
    <dxf>
      <font>
        <b val="0"/>
        <sz val="9"/>
        <name val="Arial"/>
        <scheme val="none"/>
      </font>
    </dxf>
  </rfmt>
  <rfmt sheetId="11" sqref="C98" start="0" length="0">
    <dxf>
      <font>
        <b/>
        <sz val="9"/>
        <name val="Arial"/>
        <scheme val="none"/>
      </font>
      <fill>
        <patternFill patternType="none">
          <bgColor indexed="65"/>
        </patternFill>
      </fill>
    </dxf>
  </rfmt>
  <rfmt sheetId="11" sqref="D98" start="0" length="0">
    <dxf>
      <font>
        <b val="0"/>
        <sz val="9"/>
        <name val="Arial"/>
        <scheme val="none"/>
      </font>
    </dxf>
  </rfmt>
  <rfmt sheetId="11" sqref="E98" start="0" length="0">
    <dxf>
      <font>
        <sz val="9"/>
        <color rgb="FFFF0000"/>
        <name val="Arial"/>
        <scheme val="none"/>
      </font>
    </dxf>
  </rfmt>
  <rfmt sheetId="11" sqref="B99" start="0" length="0">
    <dxf>
      <font>
        <b val="0"/>
        <sz val="9"/>
        <name val="Arial"/>
        <scheme val="none"/>
      </font>
    </dxf>
  </rfmt>
  <rfmt sheetId="11" sqref="C99" start="0" length="0">
    <dxf>
      <font>
        <b/>
        <sz val="9"/>
        <name val="Arial"/>
        <scheme val="none"/>
      </font>
      <fill>
        <patternFill patternType="none">
          <bgColor indexed="65"/>
        </patternFill>
      </fill>
      <alignment horizontal="justify" wrapText="0" readingOrder="0"/>
    </dxf>
  </rfmt>
  <rfmt sheetId="11" sqref="D99" start="0" length="0">
    <dxf>
      <font>
        <b/>
        <sz val="9"/>
        <name val="Arial"/>
        <scheme val="none"/>
      </font>
      <numFmt numFmtId="167" formatCode="_-* #,##0.00\ _p_t_a_-;\-* #,##0.00\ _p_t_a_-;_-* &quot;-&quot;??\ _p_t_a_-;_-@_-"/>
    </dxf>
  </rfmt>
  <rfmt sheetId="11" sqref="E99" start="0" length="0">
    <dxf>
      <font>
        <b val="0"/>
        <sz val="9"/>
        <color theme="1"/>
        <name val="Arial"/>
        <scheme val="none"/>
      </font>
    </dxf>
  </rfmt>
  <rfmt sheetId="11" sqref="C100" start="0" length="0">
    <dxf>
      <fill>
        <patternFill>
          <bgColor rgb="FFFFFF00"/>
        </patternFill>
      </fill>
      <alignment horizontal="justify" wrapText="0" readingOrder="0"/>
      <border outline="0">
        <left style="thin">
          <color indexed="64"/>
        </left>
        <right style="thin">
          <color indexed="64"/>
        </right>
        <top style="thin">
          <color indexed="64"/>
        </top>
        <bottom style="thin">
          <color indexed="64"/>
        </bottom>
      </border>
    </dxf>
  </rfmt>
  <rfmt sheetId="11" sqref="D100" start="0" length="0">
    <dxf>
      <numFmt numFmtId="167" formatCode="_-* #,##0.00\ _p_t_a_-;\-* #,##0.00\ _p_t_a_-;_-* &quot;-&quot;??\ _p_t_a_-;_-@_-"/>
    </dxf>
  </rfmt>
  <rfmt sheetId="11" sqref="B101" start="0" length="0">
    <dxf>
      <font>
        <b val="0"/>
        <sz val="9"/>
        <color theme="1"/>
        <name val="Arial"/>
        <scheme val="none"/>
      </font>
      <numFmt numFmtId="0" formatCode="General"/>
    </dxf>
  </rfmt>
  <rfmt sheetId="11" sqref="C101" start="0" length="0">
    <dxf>
      <font>
        <b val="0"/>
        <sz val="9"/>
        <name val="Arial"/>
        <scheme val="none"/>
      </font>
      <fill>
        <patternFill patternType="none">
          <bgColor indexed="65"/>
        </patternFill>
      </fill>
      <alignment horizontal="justify" wrapText="0" readingOrder="0"/>
    </dxf>
  </rfmt>
  <rfmt sheetId="11" sqref="D101" start="0" length="0">
    <dxf>
      <font>
        <b val="0"/>
        <sz val="9"/>
        <name val="Arial"/>
        <scheme val="none"/>
      </font>
    </dxf>
  </rfmt>
  <rfmt sheetId="11" sqref="B102" start="0" length="0">
    <dxf>
      <font>
        <b val="0"/>
        <sz val="9"/>
        <color theme="1"/>
        <name val="Arial"/>
        <scheme val="none"/>
      </font>
      <numFmt numFmtId="0" formatCode="General"/>
    </dxf>
  </rfmt>
  <rfmt sheetId="11" sqref="C102" start="0" length="0">
    <dxf>
      <font>
        <b val="0"/>
        <sz val="9"/>
        <name val="Arial"/>
        <scheme val="none"/>
      </font>
      <fill>
        <patternFill patternType="none">
          <bgColor indexed="65"/>
        </patternFill>
      </fill>
    </dxf>
  </rfmt>
  <rfmt sheetId="11" sqref="D102" start="0" length="0">
    <dxf>
      <font>
        <b val="0"/>
        <sz val="9"/>
        <name val="Arial"/>
        <scheme val="none"/>
      </font>
    </dxf>
  </rfmt>
  <rfmt sheetId="11" sqref="B103" start="0" length="0">
    <dxf>
      <font>
        <b val="0"/>
        <sz val="9"/>
        <color theme="1"/>
        <name val="Arial"/>
        <scheme val="none"/>
      </font>
      <numFmt numFmtId="0" formatCode="General"/>
    </dxf>
  </rfmt>
  <rfmt sheetId="11" sqref="C103" start="0" length="0">
    <dxf>
      <fill>
        <patternFill>
          <bgColor rgb="FFFFFF00"/>
        </patternFill>
      </fill>
      <alignment horizontal="justify" wrapText="0" readingOrder="0"/>
    </dxf>
  </rfmt>
  <rfmt sheetId="11" sqref="D103" start="0" length="0">
    <dxf>
      <numFmt numFmtId="167" formatCode="_-* #,##0.00\ _p_t_a_-;\-* #,##0.00\ _p_t_a_-;_-* &quot;-&quot;??\ _p_t_a_-;_-@_-"/>
    </dxf>
  </rfmt>
  <rfmt sheetId="11" sqref="E103" start="0" length="0">
    <dxf>
      <font>
        <b val="0"/>
        <sz val="9"/>
        <name val="Arial"/>
        <scheme val="none"/>
      </font>
    </dxf>
  </rfmt>
  <rfmt sheetId="11" sqref="A104" start="0" length="0">
    <dxf/>
  </rfmt>
  <rfmt sheetId="11" sqref="B104" start="0" length="0">
    <dxf>
      <font>
        <b val="0"/>
        <sz val="9"/>
        <color theme="1"/>
        <name val="Arial"/>
        <scheme val="none"/>
      </font>
      <numFmt numFmtId="0" formatCode="General"/>
    </dxf>
  </rfmt>
  <rfmt sheetId="11" sqref="C104" start="0" length="0">
    <dxf>
      <fill>
        <patternFill patternType="none">
          <bgColor indexed="65"/>
        </patternFill>
      </fill>
      <alignment vertical="bottom" wrapText="0" readingOrder="0"/>
    </dxf>
  </rfmt>
  <rfmt sheetId="11" sqref="D104" start="0" length="0">
    <dxf>
      <font>
        <b val="0"/>
        <sz val="9"/>
        <name val="Arial"/>
        <scheme val="none"/>
      </font>
    </dxf>
  </rfmt>
  <rfmt sheetId="11" sqref="E104" start="0" length="0">
    <dxf>
      <font>
        <b/>
        <sz val="9"/>
        <color rgb="FFFF0000"/>
        <name val="Arial"/>
        <scheme val="none"/>
      </font>
    </dxf>
  </rfmt>
  <rfmt sheetId="11" sqref="A105" start="0" length="0">
    <dxf/>
  </rfmt>
  <rfmt sheetId="11" sqref="B105" start="0" length="0">
    <dxf>
      <font>
        <b val="0"/>
        <sz val="9"/>
        <color theme="1"/>
        <name val="Arial"/>
        <scheme val="none"/>
      </font>
      <numFmt numFmtId="0" formatCode="General"/>
    </dxf>
  </rfmt>
  <rfmt sheetId="11" sqref="C105" start="0" length="0">
    <dxf>
      <font>
        <b/>
        <sz val="9"/>
        <name val="Arial"/>
        <scheme val="none"/>
      </font>
      <fill>
        <patternFill patternType="none">
          <bgColor indexed="65"/>
        </patternFill>
      </fill>
      <alignment vertical="bottom" wrapText="0" readingOrder="0"/>
    </dxf>
  </rfmt>
  <rfmt sheetId="11" sqref="D105" start="0" length="0">
    <dxf>
      <font>
        <b val="0"/>
        <sz val="9"/>
        <name val="Arial"/>
        <scheme val="none"/>
      </font>
    </dxf>
  </rfmt>
  <rfmt sheetId="11" sqref="E105" start="0" length="0">
    <dxf>
      <font>
        <sz val="9"/>
        <color rgb="FFFF0000"/>
        <name val="Arial"/>
        <scheme val="none"/>
      </font>
    </dxf>
  </rfmt>
  <rfmt sheetId="11" sqref="F105" start="0" length="0">
    <dxf/>
  </rfmt>
  <rfmt sheetId="11" sqref="B106" start="0" length="0">
    <dxf>
      <font>
        <b val="0"/>
        <sz val="9"/>
        <color theme="1"/>
        <name val="Arial"/>
        <scheme val="none"/>
      </font>
      <numFmt numFmtId="0" formatCode="General"/>
      <alignment wrapText="0" readingOrder="0"/>
    </dxf>
  </rfmt>
  <rfmt sheetId="11" sqref="C106" start="0" length="0">
    <dxf>
      <fill>
        <patternFill patternType="none">
          <bgColor indexed="65"/>
        </patternFill>
      </fill>
      <alignment horizontal="justify" wrapText="0" readingOrder="0"/>
    </dxf>
  </rfmt>
  <rfmt sheetId="11" sqref="D106" start="0" length="0">
    <dxf>
      <font>
        <b val="0"/>
        <sz val="9"/>
        <name val="Arial"/>
        <scheme val="none"/>
      </font>
      <fill>
        <patternFill patternType="none">
          <bgColor indexed="65"/>
        </patternFill>
      </fill>
    </dxf>
  </rfmt>
  <rfmt sheetId="11" sqref="F106" start="0" length="0">
    <dxf/>
  </rfmt>
  <rfmt sheetId="11" sqref="A107" start="0" length="0">
    <dxf>
      <font>
        <b val="0"/>
        <sz val="9"/>
        <color auto="1"/>
        <name val="Arial"/>
        <scheme val="none"/>
      </font>
      <numFmt numFmtId="19" formatCode="dd/mm/yyyy"/>
      <border outline="0">
        <left style="thin">
          <color indexed="64"/>
        </left>
        <right style="thin">
          <color indexed="64"/>
        </right>
        <top style="thin">
          <color indexed="64"/>
        </top>
      </border>
    </dxf>
  </rfmt>
  <rfmt sheetId="11" sqref="B107" start="0" length="0">
    <dxf>
      <font>
        <b val="0"/>
        <sz val="9"/>
        <color auto="1"/>
        <name val="Arial"/>
        <scheme val="none"/>
      </font>
      <alignment horizontal="right" vertical="top" readingOrder="0"/>
      <border outline="0">
        <left style="thin">
          <color indexed="64"/>
        </left>
        <right style="thin">
          <color indexed="64"/>
        </right>
        <top style="thin">
          <color indexed="64"/>
        </top>
      </border>
    </dxf>
  </rfmt>
  <rfmt sheetId="11" sqref="C107" start="0" length="0">
    <dxf>
      <font>
        <b/>
        <sz val="9"/>
        <name val="Arial"/>
        <scheme val="none"/>
      </font>
      <fill>
        <patternFill patternType="none">
          <bgColor indexed="65"/>
        </patternFill>
      </fill>
      <alignment vertical="top" wrapText="1" readingOrder="0"/>
      <border outline="0">
        <left style="thin">
          <color indexed="64"/>
        </left>
        <right style="thin">
          <color indexed="64"/>
        </right>
        <top style="thin">
          <color indexed="64"/>
        </top>
        <bottom style="thin">
          <color indexed="64"/>
        </bottom>
      </border>
    </dxf>
  </rfmt>
  <rfmt sheetId="11" sqref="D107" start="0" length="0">
    <dxf>
      <font>
        <sz val="9"/>
        <color auto="1"/>
        <name val="Arial"/>
        <scheme val="none"/>
      </font>
      <numFmt numFmtId="167" formatCode="_-* #,##0.00\ _p_t_a_-;\-* #,##0.00\ _p_t_a_-;_-* &quot;-&quot;??\ _p_t_a_-;_-@_-"/>
      <border outline="0">
        <left style="thin">
          <color indexed="64"/>
        </left>
        <right style="thin">
          <color indexed="64"/>
        </right>
        <top style="thin">
          <color indexed="64"/>
        </top>
      </border>
    </dxf>
  </rfmt>
  <rfmt sheetId="11" sqref="E107" start="0" length="0">
    <dxf>
      <font>
        <b/>
        <sz val="9"/>
        <color rgb="FFFF0000"/>
        <name val="Arial"/>
        <scheme val="none"/>
      </font>
      <border outline="0">
        <left style="thin">
          <color indexed="64"/>
        </left>
        <right style="thin">
          <color indexed="64"/>
        </right>
        <top style="thin">
          <color indexed="64"/>
        </top>
      </border>
    </dxf>
  </rfmt>
  <rfmt sheetId="11" sqref="F107" start="0" length="0">
    <dxf>
      <border outline="0">
        <left style="thin">
          <color indexed="64"/>
        </left>
        <right style="thin">
          <color indexed="64"/>
        </right>
        <bottom style="thin">
          <color indexed="64"/>
        </bottom>
      </border>
    </dxf>
  </rfmt>
  <rfmt sheetId="11" sqref="A108" start="0" length="0">
    <dxf>
      <font>
        <b val="0"/>
        <sz val="9"/>
        <color auto="1"/>
        <name val="Arial"/>
        <scheme val="none"/>
      </font>
      <fill>
        <patternFill patternType="none">
          <bgColor indexed="65"/>
        </patternFill>
      </fill>
      <alignment horizontal="general" vertical="bottom" readingOrder="0"/>
      <border outline="0">
        <bottom style="thin">
          <color indexed="64"/>
        </bottom>
      </border>
    </dxf>
  </rfmt>
  <rfmt sheetId="11" sqref="B108" start="0" length="0">
    <dxf>
      <font>
        <b val="0"/>
        <sz val="9"/>
        <color auto="1"/>
        <name val="Arial"/>
        <scheme val="none"/>
      </font>
      <alignment horizontal="right" readingOrder="0"/>
    </dxf>
  </rfmt>
  <rfmt sheetId="11" sqref="C108" start="0" length="0">
    <dxf>
      <font>
        <sz val="9"/>
        <color auto="1"/>
        <name val="Arial"/>
        <scheme val="none"/>
      </font>
      <fill>
        <patternFill patternType="none">
          <bgColor indexed="65"/>
        </patternFill>
      </fill>
      <alignment horizontal="general" wrapText="1" readingOrder="0"/>
      <border outline="0">
        <bottom style="thin">
          <color indexed="64"/>
        </bottom>
      </border>
    </dxf>
  </rfmt>
  <rfmt sheetId="11" sqref="D108" start="0" length="0">
    <dxf>
      <font>
        <b val="0"/>
        <sz val="9"/>
        <color auto="1"/>
        <name val="Arial"/>
        <scheme val="none"/>
      </font>
      <numFmt numFmtId="167" formatCode="_-* #,##0.00\ _p_t_a_-;\-* #,##0.00\ _p_t_a_-;_-* &quot;-&quot;??\ _p_t_a_-;_-@_-"/>
      <fill>
        <patternFill patternType="none">
          <bgColor indexed="65"/>
        </patternFill>
      </fill>
      <alignment horizontal="general" vertical="bottom" readingOrder="0"/>
      <border outline="0">
        <bottom style="thin">
          <color indexed="64"/>
        </bottom>
      </border>
    </dxf>
  </rfmt>
  <rfmt sheetId="11" sqref="E108" start="0" length="0">
    <dxf>
      <font>
        <sz val="9"/>
        <color rgb="FFFF0000"/>
        <name val="Arial"/>
        <scheme val="none"/>
      </font>
      <fill>
        <patternFill patternType="none">
          <bgColor indexed="65"/>
        </patternFill>
      </fill>
      <border outline="0">
        <right style="thin">
          <color indexed="64"/>
        </right>
        <bottom style="thin">
          <color indexed="64"/>
        </bottom>
      </border>
    </dxf>
  </rfmt>
  <rfmt sheetId="11" sqref="F108" start="0" length="0">
    <dxf>
      <font>
        <sz val="9"/>
        <color auto="1"/>
        <name val="Arial"/>
        <scheme val="none"/>
      </font>
      <fill>
        <patternFill patternType="none">
          <bgColor indexed="65"/>
        </patternFill>
      </fill>
      <border outline="0">
        <top/>
        <bottom style="thin">
          <color indexed="64"/>
        </bottom>
      </border>
    </dxf>
  </rfmt>
  <rfmt sheetId="11" sqref="A109" start="0" length="0">
    <dxf>
      <font>
        <b val="0"/>
        <sz val="9"/>
        <color auto="1"/>
        <name val="Arial"/>
        <scheme val="none"/>
      </font>
      <fill>
        <patternFill patternType="none">
          <bgColor indexed="65"/>
        </patternFill>
      </fill>
      <alignment horizontal="general" vertical="bottom" readingOrder="0"/>
      <border outline="0">
        <top style="thin">
          <color indexed="64"/>
        </top>
      </border>
    </dxf>
  </rfmt>
  <rfmt sheetId="11" sqref="B109" start="0" length="0">
    <dxf>
      <font>
        <b val="0"/>
        <sz val="9"/>
        <color auto="1"/>
        <name val="Arial"/>
        <scheme val="none"/>
      </font>
      <alignment horizontal="right" readingOrder="0"/>
      <border outline="0">
        <top style="thin">
          <color indexed="64"/>
        </top>
      </border>
    </dxf>
  </rfmt>
  <rfmt sheetId="11" sqref="C109" start="0" length="0">
    <dxf>
      <font>
        <sz val="9"/>
        <color auto="1"/>
        <name val="Arial"/>
        <scheme val="none"/>
      </font>
      <fill>
        <patternFill patternType="none">
          <bgColor indexed="65"/>
        </patternFill>
      </fill>
      <alignment horizontal="general" wrapText="1" readingOrder="0"/>
      <border outline="0">
        <top style="thin">
          <color indexed="64"/>
        </top>
      </border>
    </dxf>
  </rfmt>
  <rfmt sheetId="11" sqref="D109" start="0" length="0">
    <dxf>
      <font>
        <b val="0"/>
        <sz val="9"/>
        <color auto="1"/>
        <name val="Arial"/>
        <scheme val="none"/>
      </font>
      <numFmt numFmtId="167" formatCode="_-* #,##0.00\ _p_t_a_-;\-* #,##0.00\ _p_t_a_-;_-* &quot;-&quot;??\ _p_t_a_-;_-@_-"/>
      <fill>
        <patternFill patternType="none">
          <bgColor indexed="65"/>
        </patternFill>
      </fill>
      <alignment horizontal="general" vertical="bottom" readingOrder="0"/>
      <border outline="0">
        <top style="thin">
          <color indexed="64"/>
        </top>
      </border>
    </dxf>
  </rfmt>
  <rfmt sheetId="11" sqref="E109" start="0" length="0">
    <dxf>
      <font>
        <b val="0"/>
        <sz val="9"/>
        <color theme="1"/>
        <name val="Arial"/>
        <scheme val="none"/>
      </font>
      <fill>
        <patternFill patternType="none">
          <bgColor indexed="65"/>
        </patternFill>
      </fill>
      <border outline="0">
        <right style="thin">
          <color indexed="64"/>
        </right>
        <top style="thin">
          <color indexed="64"/>
        </top>
      </border>
    </dxf>
  </rfmt>
  <rfmt sheetId="11" sqref="F109" start="0" length="0">
    <dxf>
      <font>
        <sz val="9"/>
        <color auto="1"/>
        <name val="Arial"/>
        <scheme val="none"/>
      </font>
      <fill>
        <patternFill patternType="none">
          <bgColor indexed="65"/>
        </patternFill>
      </fill>
    </dxf>
  </rfmt>
  <rfmt sheetId="11" sqref="A110" start="0" length="0">
    <dxf/>
  </rfmt>
  <rfmt sheetId="11" sqref="B110" start="0" length="0">
    <dxf>
      <font>
        <b/>
        <sz val="9"/>
        <name val="Arial"/>
        <scheme val="none"/>
      </font>
      <alignment horizontal="right" vertical="top" readingOrder="0"/>
    </dxf>
  </rfmt>
  <rfmt sheetId="11" sqref="C110" start="0" length="0">
    <dxf>
      <font>
        <sz val="9"/>
        <color auto="1"/>
        <name val="Arial"/>
        <scheme val="none"/>
      </font>
      <border outline="0">
        <top style="thin">
          <color indexed="64"/>
        </top>
      </border>
    </dxf>
  </rfmt>
  <rfmt sheetId="11" sqref="D110" start="0" length="0">
    <dxf>
      <font>
        <b/>
        <sz val="9"/>
        <name val="Arial"/>
        <scheme val="none"/>
      </font>
    </dxf>
  </rfmt>
  <rfmt sheetId="11" sqref="E110" start="0" length="0">
    <dxf>
      <font>
        <sz val="9"/>
        <color theme="1"/>
        <name val="Arial"/>
        <scheme val="none"/>
      </font>
    </dxf>
  </rfmt>
  <rfmt sheetId="11" sqref="F110" start="0" length="0">
    <dxf/>
  </rfmt>
  <rfmt sheetId="11" sqref="A111" start="0" length="0">
    <dxf/>
  </rfmt>
  <rfmt sheetId="11" sqref="B111" start="0" length="0">
    <dxf>
      <alignment horizontal="right" vertical="top" readingOrder="0"/>
    </dxf>
  </rfmt>
  <rfmt sheetId="11" sqref="C111" start="0" length="0">
    <dxf>
      <font>
        <b/>
        <sz val="9"/>
        <name val="Arial"/>
        <scheme val="none"/>
      </font>
      <fill>
        <patternFill patternType="none">
          <bgColor indexed="65"/>
        </patternFill>
      </fill>
      <border outline="0">
        <left style="thin">
          <color indexed="64"/>
        </left>
        <right style="thin">
          <color indexed="64"/>
        </right>
        <top style="thin">
          <color indexed="64"/>
        </top>
        <bottom style="thin">
          <color indexed="64"/>
        </bottom>
      </border>
    </dxf>
  </rfmt>
  <rfmt sheetId="11" sqref="D111" start="0" length="0">
    <dxf>
      <font>
        <b/>
        <sz val="9"/>
        <name val="Arial"/>
        <scheme val="none"/>
      </font>
      <fill>
        <patternFill patternType="none">
          <bgColor indexed="65"/>
        </patternFill>
      </fill>
    </dxf>
  </rfmt>
  <rfmt sheetId="11" sqref="E111" start="0" length="0">
    <dxf>
      <fill>
        <patternFill patternType="none">
          <bgColor indexed="65"/>
        </patternFill>
      </fill>
    </dxf>
  </rfmt>
  <rfmt sheetId="11" sqref="F111" start="0" length="0">
    <dxf/>
  </rfmt>
  <rfmt sheetId="11" sqref="A112" start="0" length="0">
    <dxf>
      <fill>
        <patternFill patternType="none">
          <bgColor indexed="65"/>
        </patternFill>
      </fill>
    </dxf>
  </rfmt>
  <rfmt sheetId="11" sqref="B112" start="0" length="0">
    <dxf>
      <alignment horizontal="right" vertical="top" readingOrder="0"/>
    </dxf>
  </rfmt>
  <rfmt sheetId="11" sqref="C112" start="0" length="0">
    <dxf>
      <fill>
        <patternFill>
          <bgColor rgb="FFFFFF00"/>
        </patternFill>
      </fill>
      <alignment horizontal="justify" wrapText="0" readingOrder="0"/>
    </dxf>
  </rfmt>
  <rfmt sheetId="11" sqref="D112" start="0" length="0">
    <dxf>
      <fill>
        <patternFill patternType="none">
          <bgColor indexed="65"/>
        </patternFill>
      </fill>
      <alignment vertical="top" wrapText="1" readingOrder="0"/>
    </dxf>
  </rfmt>
  <rfmt sheetId="11" sqref="E112" start="0" length="0">
    <dxf>
      <font>
        <sz val="9"/>
        <color theme="1"/>
        <name val="Arial"/>
        <scheme val="none"/>
      </font>
      <fill>
        <patternFill patternType="none">
          <bgColor indexed="65"/>
        </patternFill>
      </fill>
    </dxf>
  </rfmt>
  <rfmt sheetId="11" sqref="F112" start="0" length="0">
    <dxf/>
  </rfmt>
  <rcc rId="42001" sId="11">
    <nc r="A80" t="inlineStr">
      <is>
        <t>MARZO 2017</t>
      </is>
    </nc>
  </rcc>
  <rcc rId="42002" sId="11">
    <nc r="C83" t="inlineStr">
      <is>
        <t>Balance inicial al 01 de marzo  2017</t>
      </is>
    </nc>
  </rcc>
  <rcc rId="42003" sId="11" numFmtId="19">
    <nc r="A83">
      <v>42795</v>
    </nc>
  </rcc>
  <rcc rId="42004" sId="11" numFmtId="34">
    <nc r="F83">
      <f>F76</f>
    </nc>
  </rcc>
  <rcv guid="{A4F024A0-B144-4722-804A-716CE18877E5}" action="delete"/>
  <rcv guid="{A4F024A0-B144-4722-804A-716CE18877E5}" action="add"/>
</revisions>
</file>

<file path=xl/revisions/revisionLog1822.xml><?xml version="1.0" encoding="utf-8"?>
<revisions xmlns="http://schemas.openxmlformats.org/spreadsheetml/2006/main" xmlns:r="http://schemas.openxmlformats.org/officeDocument/2006/relationships">
  <rcc rId="42779" sId="11" numFmtId="19">
    <nc r="A206">
      <v>42878</v>
    </nc>
  </rcc>
  <rcc rId="42780" sId="11">
    <nc r="B205" t="inlineStr">
      <is>
        <t>TRANSF.0026</t>
      </is>
    </nc>
  </rcc>
  <rcc rId="42781" sId="11">
    <nc r="B206" t="inlineStr">
      <is>
        <t>TRANSF.0027</t>
      </is>
    </nc>
  </rcc>
  <rcc rId="42782" sId="11" numFmtId="34">
    <nc r="E206">
      <v>33222</v>
    </nc>
  </rcc>
  <rfmt sheetId="11" sqref="E206" start="0" length="2147483647">
    <dxf>
      <font>
        <color theme="1"/>
      </font>
    </dxf>
  </rfmt>
  <rfmt sheetId="11" sqref="E206" start="0" length="2147483647">
    <dxf>
      <font>
        <b val="0"/>
      </font>
    </dxf>
  </rfmt>
  <rcc rId="42783" sId="11" numFmtId="34">
    <nc r="E205">
      <v>7300</v>
    </nc>
  </rcc>
  <rfmt sheetId="11" sqref="E205" start="0" length="2147483647">
    <dxf>
      <font>
        <b val="0"/>
      </font>
    </dxf>
  </rfmt>
  <rfmt sheetId="11" sqref="F205" start="0" length="0">
    <dxf>
      <fill>
        <patternFill patternType="none">
          <bgColor indexed="65"/>
        </patternFill>
      </fill>
    </dxf>
  </rfmt>
  <rcc rId="42784" sId="11" odxf="1" dxf="1">
    <nc r="F206">
      <f>F205+D206-E206</f>
    </nc>
    <odxf>
      <fill>
        <patternFill patternType="solid">
          <bgColor theme="0"/>
        </patternFill>
      </fill>
    </odxf>
    <ndxf>
      <fill>
        <patternFill patternType="none">
          <bgColor indexed="65"/>
        </patternFill>
      </fill>
    </ndxf>
  </rcc>
  <rfmt sheetId="11" sqref="C206" start="0" length="0">
    <dxf>
      <font>
        <b val="0"/>
        <sz val="12"/>
        <color indexed="64"/>
        <name val="Verdana"/>
        <scheme val="none"/>
      </font>
      <fill>
        <patternFill patternType="none">
          <bgColor indexed="65"/>
        </patternFill>
      </fill>
      <alignment vertical="bottom" wrapText="0" readingOrder="0"/>
      <border outline="0">
        <left/>
        <right/>
        <top/>
        <bottom/>
      </border>
    </dxf>
  </rfmt>
  <rfmt sheetId="11" sqref="C206" start="0" length="0">
    <dxf>
      <font>
        <i/>
        <sz val="14"/>
        <color indexed="64"/>
        <name val="Times New Roman"/>
        <scheme val="none"/>
      </font>
    </dxf>
  </rfmt>
  <rfmt sheetId="11" xfDxf="1" sqref="C206" start="0" length="0">
    <dxf>
      <font>
        <i/>
        <sz val="14"/>
        <name val="Times New Roman"/>
        <scheme val="none"/>
      </font>
    </dxf>
  </rfmt>
  <rfmt sheetId="11" sqref="C206" start="0" length="2147483647">
    <dxf>
      <font>
        <sz val="9"/>
      </font>
    </dxf>
  </rfmt>
  <rfmt sheetId="11" sqref="C206" start="0" length="2147483647">
    <dxf>
      <font>
        <name val="Arial"/>
        <scheme val="none"/>
      </font>
    </dxf>
  </rfmt>
  <rfmt sheetId="11" sqref="C206">
    <dxf>
      <alignment wrapText="1" readingOrder="0"/>
    </dxf>
  </rfmt>
  <rfmt sheetId="11" sqref="C206" start="0" length="2147483647">
    <dxf>
      <font>
        <i val="0"/>
      </font>
    </dxf>
  </rfmt>
  <rcc rId="42785" sId="11" odxf="1" dxf="1">
    <nc r="C206" t="inlineStr">
      <is>
        <r>
          <rPr>
            <b/>
            <sz val="9"/>
            <color indexed="64"/>
            <rFont val="Arial"/>
            <family val="2"/>
          </rPr>
          <t xml:space="preserve">RD$33,222.00 (US$700.00 a una tasa de RD$47.46) a nombre de </t>
        </r>
        <r>
          <rPr>
            <b/>
            <sz val="9"/>
            <color rgb="FFFF0000"/>
            <rFont val="Arial"/>
            <family val="2"/>
          </rPr>
          <t>JENNY ROSA ELVIRA RODRIGUEZ JIMENEZ.</t>
        </r>
        <r>
          <rPr>
            <b/>
            <sz val="9"/>
            <color indexed="64"/>
            <rFont val="Arial"/>
            <family val="2"/>
          </rPr>
          <t xml:space="preserve"> 36vo. desembolso para cubrir 4to. año de Seguro Médico como aporte de CONIAF por estadia en estudios de Doctorado en “Ciencias con Acentuación en Alimentos” en la Universidad Autónoma de Nuevo León, México, según contrato 031-2014</t>
        </r>
      </is>
    </nc>
    <ndxf>
      <font>
        <b/>
        <sz val="9"/>
        <name val="Arial"/>
        <scheme val="none"/>
      </font>
    </ndxf>
  </rcc>
  <rfmt sheetId="11" sqref="C205" start="0" length="0">
    <dxf>
      <font>
        <b val="0"/>
        <sz val="12"/>
        <color indexed="64"/>
        <name val="Verdana"/>
        <scheme val="none"/>
      </font>
      <fill>
        <patternFill patternType="none">
          <bgColor indexed="65"/>
        </patternFill>
      </fill>
      <alignment vertical="bottom" wrapText="0" readingOrder="0"/>
      <border outline="0">
        <left/>
        <right/>
        <top/>
        <bottom/>
      </border>
    </dxf>
  </rfmt>
  <rfmt sheetId="11" sqref="C205" start="0" length="0">
    <dxf>
      <font>
        <i/>
        <sz val="14"/>
        <color indexed="64"/>
        <name val="Times New Roman"/>
        <scheme val="none"/>
      </font>
    </dxf>
  </rfmt>
  <rfmt sheetId="11" xfDxf="1" sqref="C205" start="0" length="0">
    <dxf>
      <font>
        <i/>
        <sz val="14"/>
        <name val="Times New Roman"/>
        <scheme val="none"/>
      </font>
    </dxf>
  </rfmt>
  <rfmt sheetId="11" sqref="C205" start="0" length="2147483647">
    <dxf>
      <font>
        <sz val="9"/>
      </font>
    </dxf>
  </rfmt>
  <rfmt sheetId="11" sqref="C205" start="0" length="2147483647">
    <dxf>
      <font>
        <name val="Arial"/>
        <scheme val="none"/>
      </font>
    </dxf>
  </rfmt>
  <rfmt sheetId="11" sqref="C205" start="0" length="2147483647">
    <dxf>
      <font>
        <i val="0"/>
      </font>
    </dxf>
  </rfmt>
  <rfmt sheetId="11" sqref="C205">
    <dxf>
      <alignment wrapText="1" readingOrder="0"/>
    </dxf>
  </rfmt>
  <rcc rId="42786" sId="11">
    <nc r="C205" t="inlineStr">
      <is>
        <r>
          <t xml:space="preserve">Transferencia de nuestra cuenta corriente No. </t>
        </r>
        <r>
          <rPr>
            <b/>
            <sz val="9"/>
            <color indexed="64"/>
            <rFont val="Arial"/>
            <family val="2"/>
          </rPr>
          <t xml:space="preserve">240-006802-4 </t>
        </r>
        <r>
          <rPr>
            <sz val="9"/>
            <color indexed="64"/>
            <rFont val="Arial"/>
            <family val="2"/>
          </rPr>
          <t xml:space="preserve">del Banco del Reservas a la Cuenta Corriente No. </t>
        </r>
        <r>
          <rPr>
            <b/>
            <sz val="9"/>
            <color indexed="64"/>
            <rFont val="Arial"/>
            <family val="2"/>
          </rPr>
          <t xml:space="preserve">100-01-314-000223-0 </t>
        </r>
        <r>
          <rPr>
            <sz val="9"/>
            <color indexed="64"/>
            <rFont val="Arial"/>
            <family val="2"/>
          </rPr>
          <t xml:space="preserve">del mismo Banco a nombre del </t>
        </r>
        <r>
          <rPr>
            <b/>
            <sz val="9"/>
            <color indexed="64"/>
            <rFont val="Arial"/>
            <family val="2"/>
          </rPr>
          <t>Proyecto “Fortalecimiento de las Capacidades para la Exportación de Café y Cacao”</t>
        </r>
      </is>
    </nc>
  </rcc>
  <rfmt sheetId="11" sqref="C205" start="0" length="0">
    <dxf>
      <border>
        <left style="thin">
          <color indexed="64"/>
        </left>
        <right style="thin">
          <color indexed="64"/>
        </right>
        <top style="thin">
          <color indexed="64"/>
        </top>
        <bottom style="thin">
          <color indexed="64"/>
        </bottom>
      </border>
    </dxf>
  </rfmt>
  <rfmt sheetId="11" sqref="C205">
    <dxf>
      <border>
        <left style="thin">
          <color indexed="64"/>
        </left>
        <right style="thin">
          <color indexed="64"/>
        </right>
        <top style="thin">
          <color indexed="64"/>
        </top>
        <bottom style="thin">
          <color indexed="64"/>
        </bottom>
        <vertical style="thin">
          <color indexed="64"/>
        </vertical>
        <horizontal style="thin">
          <color indexed="64"/>
        </horizontal>
      </border>
    </dxf>
  </rfmt>
  <rcc rId="42787" sId="11" numFmtId="19">
    <nc r="A199">
      <v>42877</v>
    </nc>
  </rcc>
  <rcc rId="42788" sId="11" numFmtId="19">
    <nc r="A200">
      <v>42877</v>
    </nc>
  </rcc>
  <rcc rId="42789" sId="11" numFmtId="19">
    <nc r="A201">
      <v>42877</v>
    </nc>
  </rcc>
  <rcc rId="42790" sId="11" numFmtId="19">
    <nc r="A202">
      <v>42877</v>
    </nc>
  </rcc>
  <rcc rId="42791" sId="11" numFmtId="19">
    <nc r="A203">
      <v>42877</v>
    </nc>
  </rcc>
  <rcc rId="42792" sId="11" numFmtId="19">
    <nc r="A204">
      <v>42877</v>
    </nc>
  </rcc>
  <rcc rId="42793" sId="11" numFmtId="19">
    <nc r="A205">
      <v>42877</v>
    </nc>
  </rcc>
  <rfmt sheetId="11" sqref="B202" start="0" length="0">
    <dxf>
      <font>
        <b/>
        <sz val="9"/>
        <name val="Arial"/>
        <scheme val="none"/>
      </font>
    </dxf>
  </rfmt>
  <rfmt sheetId="11" sqref="B203" start="0" length="0">
    <dxf>
      <font>
        <b/>
        <sz val="9"/>
        <name val="Arial"/>
        <scheme val="none"/>
      </font>
    </dxf>
  </rfmt>
  <rcc rId="42794" sId="11">
    <nc r="B200">
      <v>14697</v>
    </nc>
  </rcc>
  <rcc rId="42795" sId="11">
    <nc r="B204">
      <v>14699</v>
    </nc>
  </rcc>
  <rcc rId="42796" sId="11">
    <nc r="B203">
      <v>14698</v>
    </nc>
  </rcc>
  <rcc rId="42797" sId="11">
    <nc r="B202">
      <v>14697</v>
    </nc>
  </rcc>
  <rcc rId="42798" sId="11">
    <nc r="B201">
      <v>14696</v>
    </nc>
  </rcc>
  <rcc rId="42799" sId="11" odxf="1" dxf="1">
    <nc r="C207" t="inlineStr">
      <is>
        <r>
          <rPr>
            <b/>
            <sz val="9"/>
            <color indexed="64"/>
            <rFont val="Arial"/>
            <family val="2"/>
          </rPr>
          <t xml:space="preserve">JUNTA AGROEMPRESARIAL DOMINICANA, </t>
        </r>
        <r>
          <rPr>
            <sz val="9"/>
            <color indexed="64"/>
            <rFont val="Arial"/>
            <family val="2"/>
          </rPr>
          <t xml:space="preserve">participacion de </t>
        </r>
        <r>
          <rPr>
            <b/>
            <sz val="9"/>
            <color indexed="64"/>
            <rFont val="Arial"/>
            <family val="2"/>
          </rPr>
          <t>Carlos Sanquintin,</t>
        </r>
        <r>
          <rPr>
            <sz val="9"/>
            <color indexed="64"/>
            <rFont val="Arial"/>
            <family val="2"/>
          </rPr>
          <t xml:space="preserve"> Asesor Direccion Ejecutiva, </t>
        </r>
        <r>
          <rPr>
            <b/>
            <sz val="9"/>
            <color indexed="64"/>
            <rFont val="Arial"/>
            <family val="2"/>
          </rPr>
          <t>Jose Antonio Nova</t>
        </r>
        <r>
          <rPr>
            <sz val="9"/>
            <color indexed="64"/>
            <rFont val="Arial"/>
            <family val="2"/>
          </rPr>
          <t xml:space="preserve">, Enc. Dpto. Recursos Naturales y Medio Ambiente, </t>
        </r>
        <r>
          <rPr>
            <b/>
            <sz val="9"/>
            <color indexed="64"/>
            <rFont val="Arial"/>
            <family val="2"/>
          </rPr>
          <t>Victor Enrique Payano Rivera</t>
        </r>
        <r>
          <rPr>
            <sz val="9"/>
            <color indexed="64"/>
            <rFont val="Arial"/>
            <family val="2"/>
          </rPr>
          <t xml:space="preserve">, Enc. Dpto. Capacitacion y Difusion de Tecnologia y </t>
        </r>
        <r>
          <rPr>
            <b/>
            <sz val="9"/>
            <color indexed="64"/>
            <rFont val="Arial"/>
            <family val="2"/>
          </rPr>
          <t>Henry Alberto Guerrero Pichardo</t>
        </r>
        <r>
          <rPr>
            <sz val="9"/>
            <color indexed="64"/>
            <rFont val="Arial"/>
            <family val="2"/>
          </rPr>
          <t xml:space="preserve">, Enc. Dpto. Agricultura Competitiva en la </t>
        </r>
        <r>
          <rPr>
            <b/>
            <sz val="9"/>
            <color indexed="64"/>
            <rFont val="Arial"/>
            <family val="2"/>
          </rPr>
          <t>“Jornada Tecnicas de la 6ta. Edicion de la Feria Agroalimentaira”</t>
        </r>
        <r>
          <rPr>
            <sz val="9"/>
            <color indexed="64"/>
            <rFont val="Arial"/>
            <family val="2"/>
          </rPr>
          <t xml:space="preserve">, a realizarse dese el 18 al 20 de mayo del 2017, en el Salon la Fiesta del Hotel Renaissance Jaragua. </t>
        </r>
      </is>
    </nc>
    <odxf>
      <font>
        <b/>
        <sz val="9"/>
        <name val="Arial"/>
        <scheme val="none"/>
      </font>
      <fill>
        <patternFill patternType="solid">
          <bgColor theme="0"/>
        </patternFill>
      </fill>
      <alignment horizontal="general" wrapText="1" readingOrder="0"/>
    </odxf>
    <ndxf>
      <font>
        <b val="0"/>
        <sz val="9"/>
        <name val="Arial"/>
        <scheme val="none"/>
      </font>
      <fill>
        <patternFill patternType="none">
          <bgColor indexed="65"/>
        </patternFill>
      </fill>
      <alignment horizontal="justify" wrapText="0" readingOrder="0"/>
    </ndxf>
  </rcc>
  <rcc rId="42800" sId="11" numFmtId="34">
    <nc r="E207">
      <v>5000</v>
    </nc>
  </rcc>
  <rcc rId="42801" sId="11">
    <oc r="C200" t="inlineStr">
      <is>
        <r>
          <t>RD$5,000.00 a nombre de</t>
        </r>
        <r>
          <rPr>
            <b/>
            <sz val="9"/>
            <color indexed="64"/>
            <rFont val="Arial"/>
            <family val="2"/>
          </rPr>
          <t xml:space="preserve"> JUNTA AGROEMPRESARIAL DOMINICANA</t>
        </r>
        <r>
          <rPr>
            <sz val="9"/>
            <color indexed="64"/>
            <rFont val="Arial"/>
            <family val="2"/>
          </rPr>
          <t xml:space="preserve"> por concepto de la participacion de </t>
        </r>
        <r>
          <rPr>
            <b/>
            <sz val="9"/>
            <color indexed="64"/>
            <rFont val="Arial"/>
            <family val="2"/>
          </rPr>
          <t>Carlos Sanquintin,</t>
        </r>
        <r>
          <rPr>
            <sz val="9"/>
            <color indexed="64"/>
            <rFont val="Arial"/>
            <family val="2"/>
          </rPr>
          <t xml:space="preserve"> Asesor Direccion Ejecutiva, </t>
        </r>
        <r>
          <rPr>
            <b/>
            <sz val="9"/>
            <color indexed="64"/>
            <rFont val="Arial"/>
            <family val="2"/>
          </rPr>
          <t>Jose Antonio Nova</t>
        </r>
        <r>
          <rPr>
            <sz val="9"/>
            <color indexed="64"/>
            <rFont val="Arial"/>
            <family val="2"/>
          </rPr>
          <t xml:space="preserve">, Enc. Dpto. Recursos Naturales y Medio Ambiente, </t>
        </r>
        <r>
          <rPr>
            <b/>
            <sz val="9"/>
            <color indexed="64"/>
            <rFont val="Arial"/>
            <family val="2"/>
          </rPr>
          <t>Victor Enrique Payano Rivera</t>
        </r>
        <r>
          <rPr>
            <sz val="9"/>
            <color indexed="64"/>
            <rFont val="Arial"/>
            <family val="2"/>
          </rPr>
          <t xml:space="preserve">, Enc. Dpto. Capacitacion y Difusion de Tecnologia y </t>
        </r>
        <r>
          <rPr>
            <b/>
            <sz val="9"/>
            <color indexed="64"/>
            <rFont val="Arial"/>
            <family val="2"/>
          </rPr>
          <t>Henry Alberto Guerrero Pichardo</t>
        </r>
        <r>
          <rPr>
            <sz val="9"/>
            <color indexed="64"/>
            <rFont val="Arial"/>
            <family val="2"/>
          </rPr>
          <t xml:space="preserve">, Enc. Dpto. Agricultura Competitiva en la </t>
        </r>
        <r>
          <rPr>
            <b/>
            <sz val="9"/>
            <color indexed="64"/>
            <rFont val="Arial"/>
            <family val="2"/>
          </rPr>
          <t>“Jornada Tecnicas de la 6ta. Edicion de la Feria Agroalimentaira”</t>
        </r>
        <r>
          <rPr>
            <sz val="9"/>
            <color indexed="64"/>
            <rFont val="Arial"/>
            <family val="2"/>
          </rPr>
          <t>, a realizarse dese el 18 al 20 de mayo del 2017, en el Salon la Fiesta del Hotel Renaissance Jaragua, según documentacion anexa.</t>
        </r>
      </is>
    </oc>
    <nc r="C200"/>
  </rcc>
  <rrc rId="42802" sId="11" ref="A200:XFD200" action="deleteRow">
    <undo index="0" exp="ref" v="1" dr="F200" r="F201" sId="11"/>
    <rfmt sheetId="11" xfDxf="1" sqref="A200:XFD200" start="0" length="0"/>
    <rcc rId="0" sId="11" dxf="1" numFmtId="19">
      <nc r="A200">
        <v>42877</v>
      </nc>
      <ndxf>
        <font>
          <sz val="9"/>
          <color indexed="64"/>
          <name val="Arial"/>
          <scheme val="none"/>
        </font>
        <numFmt numFmtId="19" formatCode="dd/mm/yyyy"/>
        <fill>
          <patternFill patternType="solid">
            <bgColor theme="0"/>
          </patternFill>
        </fill>
        <border outline="0">
          <left style="thin">
            <color indexed="64"/>
          </left>
          <right style="thin">
            <color indexed="64"/>
          </right>
          <top style="thin">
            <color indexed="64"/>
          </top>
          <bottom style="thin">
            <color indexed="64"/>
          </bottom>
        </border>
      </ndxf>
    </rcc>
    <rcc rId="0" sId="11" dxf="1">
      <nc r="B200">
        <v>14697</v>
      </nc>
      <ndxf>
        <font>
          <b/>
          <sz val="9"/>
          <color indexed="64"/>
          <name val="Arial"/>
          <scheme val="none"/>
        </font>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fmt sheetId="11" sqref="C200" start="0" length="0">
      <dxf>
        <font>
          <sz val="9"/>
          <color indexed="64"/>
          <name val="Arial"/>
          <scheme val="none"/>
        </font>
        <alignment horizontal="justify" vertical="top" readingOrder="0"/>
        <border outline="0">
          <left style="thin">
            <color indexed="64"/>
          </left>
          <right style="thin">
            <color indexed="64"/>
          </right>
          <top style="thin">
            <color indexed="64"/>
          </top>
          <bottom style="thin">
            <color indexed="64"/>
          </bottom>
        </border>
      </dxf>
    </rfmt>
    <rfmt sheetId="11" sqref="D200" start="0" length="0">
      <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cc rId="0" sId="11" s="1" dxf="1" numFmtId="34">
      <nc r="E200">
        <v>5000</v>
      </nc>
      <ndxf>
        <font>
          <sz val="9"/>
          <color theme="1"/>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cc rId="0" sId="11" s="1" dxf="1">
      <nc r="F200">
        <f>F199+D200-E200</f>
      </nc>
      <ndxf>
        <font>
          <b/>
          <sz val="9"/>
          <color indexed="64"/>
          <name val="Arial"/>
          <scheme val="none"/>
        </font>
        <numFmt numFmtId="167" formatCode="_-* #,##0.00\ _p_t_a_-;\-* #,##0.00\ _p_t_a_-;_-* &quot;-&quot;??\ _p_t_a_-;_-@_-"/>
        <alignment horizontal="center" readingOrder="0"/>
        <border outline="0">
          <left style="thin">
            <color indexed="64"/>
          </left>
          <right style="thin">
            <color indexed="64"/>
          </right>
          <bottom style="thin">
            <color indexed="64"/>
          </bottom>
        </border>
      </ndxf>
    </rcc>
    <rfmt sheetId="11" sqref="G200" start="0" length="0">
      <dxf>
        <font>
          <sz val="9"/>
          <color indexed="64"/>
          <name val="Verdana"/>
          <scheme val="none"/>
        </font>
        <fill>
          <patternFill patternType="solid">
            <bgColor theme="0"/>
          </patternFill>
        </fill>
      </dxf>
    </rfmt>
    <rfmt sheetId="11" sqref="H200" start="0" length="0">
      <dxf>
        <fill>
          <patternFill patternType="solid">
            <bgColor theme="0"/>
          </patternFill>
        </fill>
      </dxf>
    </rfmt>
  </rrc>
  <rcc rId="42803" sId="11">
    <oc r="F200">
      <f>#REF!+D200-E200</f>
    </oc>
    <nc r="F200">
      <f>F199+D200-E200</f>
    </nc>
  </rcc>
  <rcc rId="42804" sId="11">
    <oc r="F201">
      <f>F200+D201-E201</f>
    </oc>
    <nc r="F201">
      <f>F200+D201-E201</f>
    </nc>
  </rcc>
  <rcc rId="42805" sId="11">
    <oc r="F202">
      <f>F201+D202-E202</f>
    </oc>
    <nc r="F202">
      <f>F201+D202-E202</f>
    </nc>
  </rcc>
  <rcc rId="42806" sId="11">
    <oc r="F203">
      <f>F202+D203-E203</f>
    </oc>
    <nc r="F203">
      <f>F202+D203-E203</f>
    </nc>
  </rcc>
  <rcc rId="42807" sId="11">
    <nc r="F204">
      <f>F203+D204-E204</f>
    </nc>
  </rcc>
  <rcv guid="{A4F024A0-B144-4722-804A-716CE18877E5}" action="delete"/>
  <rcv guid="{A4F024A0-B144-4722-804A-716CE18877E5}" action="add"/>
</revisions>
</file>

<file path=xl/revisions/revisionLog18221.xml><?xml version="1.0" encoding="utf-8"?>
<revisions xmlns="http://schemas.openxmlformats.org/spreadsheetml/2006/main" xmlns:r="http://schemas.openxmlformats.org/officeDocument/2006/relationships">
  <rrc rId="42278" sId="11" ref="A115:XFD115" action="insertRow"/>
  <rfmt sheetId="11" sqref="A115:F115" start="0" length="0">
    <dxf>
      <border>
        <top style="thin">
          <color indexed="64"/>
        </top>
      </border>
    </dxf>
  </rfmt>
  <rfmt sheetId="11" sqref="A115:F115" start="0" length="0">
    <dxf>
      <border>
        <bottom style="thin">
          <color indexed="64"/>
        </bottom>
      </border>
    </dxf>
  </rfmt>
  <rcc rId="42279" sId="11">
    <nc r="B115">
      <v>14659</v>
    </nc>
  </rcc>
  <rcc rId="42280" sId="11" numFmtId="19">
    <nc r="A115">
      <v>42823</v>
    </nc>
  </rcc>
  <rcc rId="42281" sId="11" numFmtId="34">
    <nc r="E115">
      <v>0.01</v>
    </nc>
  </rcc>
  <rfmt sheetId="11" sqref="F115" start="0" length="0">
    <dxf>
      <border outline="0">
        <bottom/>
      </border>
    </dxf>
  </rfmt>
  <rfmt sheetId="11" sqref="E115" start="0" length="2147483647">
    <dxf>
      <font>
        <color rgb="FFFF0000"/>
      </font>
    </dxf>
  </rfmt>
  <rfmt sheetId="11" sqref="E115" start="0" length="2147483647">
    <dxf>
      <font>
        <b/>
      </font>
    </dxf>
  </rfmt>
  <rfmt sheetId="11" sqref="F115" start="0" length="0">
    <dxf>
      <border>
        <left style="thin">
          <color indexed="64"/>
        </left>
        <right style="thin">
          <color indexed="64"/>
        </right>
        <top style="thin">
          <color indexed="64"/>
        </top>
        <bottom style="thin">
          <color indexed="64"/>
        </bottom>
      </border>
    </dxf>
  </rfmt>
  <rfmt sheetId="11" sqref="F115">
    <dxf>
      <border>
        <left style="thin">
          <color indexed="64"/>
        </left>
        <right style="thin">
          <color indexed="64"/>
        </right>
        <top style="thin">
          <color indexed="64"/>
        </top>
        <bottom style="thin">
          <color indexed="64"/>
        </bottom>
        <vertical style="thin">
          <color indexed="64"/>
        </vertical>
        <horizontal style="thin">
          <color indexed="64"/>
        </horizontal>
      </border>
    </dxf>
  </rfmt>
  <rcc rId="42282" sId="11" odxf="1" dxf="1">
    <nc r="F115">
      <f>F114+D115-E115</f>
    </nc>
    <ndxf>
      <border outline="0">
        <bottom/>
      </border>
    </ndxf>
  </rcc>
  <rcc rId="42283" sId="11" odxf="1" dxf="1">
    <oc r="F116">
      <f>F114+D116-E116</f>
    </oc>
    <nc r="F116">
      <f>F115+D116-E116</f>
    </nc>
    <odxf>
      <border outline="0">
        <top/>
        <bottom style="thin">
          <color indexed="64"/>
        </bottom>
      </border>
    </odxf>
    <ndxf>
      <border outline="0">
        <top style="thin">
          <color indexed="64"/>
        </top>
        <bottom/>
      </border>
    </ndxf>
  </rcc>
  <rcc rId="42284" sId="11" odxf="1" dxf="1">
    <oc r="F117">
      <f>F116+D117-E117</f>
    </oc>
    <nc r="F117">
      <f>F116+D117-E117</f>
    </nc>
    <odxf>
      <border outline="0">
        <bottom style="thin">
          <color indexed="64"/>
        </bottom>
      </border>
    </odxf>
    <ndxf>
      <border outline="0">
        <bottom/>
      </border>
    </ndxf>
  </rcc>
  <rcc rId="42285" sId="11" odxf="1" dxf="1">
    <nc r="F118">
      <f>F117+D118-E118</f>
    </nc>
    <odxf>
      <fill>
        <patternFill patternType="solid">
          <bgColor theme="0"/>
        </patternFill>
      </fill>
      <alignment wrapText="1" readingOrder="0"/>
      <border outline="0">
        <top/>
        <bottom style="thin">
          <color indexed="64"/>
        </bottom>
      </border>
    </odxf>
    <ndxf>
      <fill>
        <patternFill patternType="none">
          <bgColor indexed="65"/>
        </patternFill>
      </fill>
      <alignment wrapText="0" readingOrder="0"/>
      <border outline="0">
        <top style="thin">
          <color indexed="64"/>
        </top>
        <bottom/>
      </border>
    </ndxf>
  </rcc>
  <rfmt sheetId="11" sqref="C115">
    <dxf>
      <fill>
        <patternFill>
          <bgColor theme="0"/>
        </patternFill>
      </fill>
    </dxf>
  </rfmt>
  <rcc rId="42286" sId="11">
    <nc r="C115" t="inlineStr">
      <is>
        <t>NULO</t>
      </is>
    </nc>
  </rcc>
  <rcv guid="{A4F024A0-B144-4722-804A-716CE18877E5}" action="delete"/>
  <rcv guid="{A4F024A0-B144-4722-804A-716CE18877E5}" action="add"/>
</revisions>
</file>

<file path=xl/revisions/revisionLog183.xml><?xml version="1.0" encoding="utf-8"?>
<revisions xmlns="http://schemas.openxmlformats.org/spreadsheetml/2006/main" xmlns:r="http://schemas.openxmlformats.org/officeDocument/2006/relationships">
  <rcc rId="42901" sId="11">
    <oc r="D213">
      <f>SUM(D172:D209)</f>
    </oc>
    <nc r="D213"/>
  </rcc>
  <rcc rId="42902" sId="11">
    <oc r="D214">
      <f>D213</f>
    </oc>
    <nc r="D214">
      <f>D181+D182+D184</f>
    </nc>
  </rcc>
  <rfmt sheetId="11" sqref="D214" start="0" length="2147483647">
    <dxf>
      <font>
        <b/>
      </font>
    </dxf>
  </rfmt>
  <rcc rId="42903" sId="11">
    <oc r="E213">
      <f>SUM(E172:E209)</f>
    </oc>
    <nc r="E213">
      <f>E172+E173+E174+E175+E176+E185+E186+E187+E189+E190+E191+E192+E194+E196+E198+E199+E200+E201+E202+E203+E206+E208+E209</f>
    </nc>
  </rcc>
  <rcc rId="42904" sId="11">
    <nc r="E212">
      <f>E177+E178+E179+E180+E188+E193+E195+E197+E205+E207</f>
    </nc>
  </rcc>
  <rcc rId="42905" sId="11">
    <nc r="E214">
      <f>E212+E213</f>
    </nc>
  </rcc>
  <rfmt sheetId="11" sqref="E212" start="0" length="2147483647">
    <dxf>
      <font>
        <b/>
      </font>
    </dxf>
  </rfmt>
  <rfmt sheetId="11" sqref="E188" start="0" length="2147483647">
    <dxf>
      <font>
        <b/>
      </font>
    </dxf>
  </rfmt>
  <rfmt sheetId="11" sqref="E193" start="0" length="2147483647">
    <dxf>
      <font>
        <b/>
      </font>
    </dxf>
  </rfmt>
  <rfmt sheetId="11" sqref="E195" start="0" length="2147483647">
    <dxf>
      <font>
        <b/>
      </font>
    </dxf>
  </rfmt>
  <rfmt sheetId="11" sqref="E197" start="0" length="2147483647">
    <dxf>
      <font>
        <b/>
      </font>
    </dxf>
  </rfmt>
  <rfmt sheetId="11" sqref="E205" start="0" length="2147483647">
    <dxf>
      <font>
        <b/>
      </font>
    </dxf>
  </rfmt>
  <rcv guid="{A4F024A0-B144-4722-804A-716CE18877E5}" action="delete"/>
  <rcv guid="{A4F024A0-B144-4722-804A-716CE18877E5}" action="add"/>
</revisions>
</file>

<file path=xl/revisions/revisionLog1831.xml><?xml version="1.0" encoding="utf-8"?>
<revisions xmlns="http://schemas.openxmlformats.org/spreadsheetml/2006/main" xmlns:r="http://schemas.openxmlformats.org/officeDocument/2006/relationships">
  <rrc rId="42745" sId="11" ref="A198:XFD198" action="insertRow"/>
  <rfmt sheetId="11" sqref="C198" start="0" length="0">
    <dxf>
      <font>
        <sz val="12"/>
        <color indexed="64"/>
        <name val="Verdana"/>
        <scheme val="none"/>
      </font>
      <alignment horizontal="general" vertical="bottom" readingOrder="0"/>
    </dxf>
  </rfmt>
  <rfmt sheetId="11" sqref="C198" start="0" length="0">
    <dxf>
      <font>
        <b/>
        <i/>
        <sz val="14"/>
        <color indexed="64"/>
        <name val="Times New Roman"/>
        <scheme val="none"/>
      </font>
    </dxf>
  </rfmt>
  <rcc rId="42746" sId="11" xfDxf="1" dxf="1">
    <nc r="C198" t="inlineStr">
      <is>
        <r>
          <t xml:space="preserve">FOTO MOVIL INDUSTRIAL, SRL. </t>
        </r>
        <r>
          <rPr>
            <i/>
            <sz val="14"/>
            <color indexed="64"/>
            <rFont val="Times New Roman"/>
            <family val="1"/>
          </rPr>
          <t>Por confección del arte y diseño de veintinueve (29) Carnets en impresión laminados para los empleados de nuestra institución, s/cotización No.441036 d/f 27/03/17 y s/factura No.478 d/f 03/05/17</t>
        </r>
      </is>
    </nc>
    <ndxf>
      <font>
        <b/>
        <i/>
        <sz val="14"/>
        <name val="Times New Roman"/>
        <scheme val="none"/>
      </font>
    </ndxf>
  </rcc>
  <rfmt sheetId="11" sqref="C198" start="0" length="2147483647">
    <dxf>
      <font>
        <sz val="9"/>
      </font>
    </dxf>
  </rfmt>
  <rfmt sheetId="11" sqref="C198" start="0" length="2147483647">
    <dxf>
      <font>
        <name val="Arial"/>
        <scheme val="none"/>
      </font>
    </dxf>
  </rfmt>
  <rfmt sheetId="11" sqref="C198">
    <dxf>
      <alignment wrapText="1" readingOrder="0"/>
    </dxf>
  </rfmt>
  <rfmt sheetId="11" sqref="C198" start="0" length="2147483647">
    <dxf>
      <font>
        <i val="0"/>
      </font>
    </dxf>
  </rfmt>
  <rcc rId="42747" sId="11" numFmtId="34">
    <nc r="E198">
      <v>4322.25</v>
    </nc>
  </rcc>
  <rcc rId="42748" sId="11">
    <nc r="F198">
      <f>F197+D198-E198</f>
    </nc>
  </rcc>
  <rcc rId="42749" sId="11">
    <oc r="F199">
      <f>F197+D199-E199</f>
    </oc>
    <nc r="F199">
      <f>F198+D199-E199</f>
    </nc>
  </rcc>
  <rfmt sheetId="11" sqref="C198" start="0" length="0">
    <dxf>
      <border>
        <left style="thin">
          <color indexed="64"/>
        </left>
        <right style="thin">
          <color indexed="64"/>
        </right>
        <top style="thin">
          <color indexed="64"/>
        </top>
        <bottom style="thin">
          <color indexed="64"/>
        </bottom>
      </border>
    </dxf>
  </rfmt>
  <rfmt sheetId="11" sqref="C198">
    <dxf>
      <border>
        <left style="thin">
          <color indexed="64"/>
        </left>
        <right style="thin">
          <color indexed="64"/>
        </right>
        <top style="thin">
          <color indexed="64"/>
        </top>
        <bottom style="thin">
          <color indexed="64"/>
        </bottom>
        <vertical style="thin">
          <color indexed="64"/>
        </vertical>
        <horizontal style="thin">
          <color indexed="64"/>
        </horizontal>
      </border>
    </dxf>
  </rfmt>
  <rcc rId="42750" sId="11">
    <nc r="B198">
      <v>14694</v>
    </nc>
  </rcc>
  <rcc rId="42751" sId="11" numFmtId="19">
    <nc r="A198">
      <v>42873</v>
    </nc>
  </rcc>
  <rcv guid="{A4F024A0-B144-4722-804A-716CE18877E5}" action="delete"/>
  <rcv guid="{A4F024A0-B144-4722-804A-716CE18877E5}" action="add"/>
</revisions>
</file>

<file path=xl/revisions/revisionLog18311.xml><?xml version="1.0" encoding="utf-8"?>
<revisions xmlns="http://schemas.openxmlformats.org/spreadsheetml/2006/main" xmlns:r="http://schemas.openxmlformats.org/officeDocument/2006/relationships">
  <rcc rId="42023" sId="11" numFmtId="34">
    <nc r="E87">
      <v>59037.5</v>
    </nc>
  </rcc>
  <rcc rId="42024" sId="11" odxf="1" dxf="1">
    <nc r="F87">
      <f>F86+D87-E87</f>
    </nc>
    <odxf>
      <fill>
        <patternFill patternType="solid">
          <bgColor theme="0"/>
        </patternFill>
      </fill>
      <alignment wrapText="1" readingOrder="0"/>
      <border outline="0">
        <top/>
      </border>
    </odxf>
    <ndxf>
      <fill>
        <patternFill patternType="none">
          <bgColor indexed="65"/>
        </patternFill>
      </fill>
      <alignment wrapText="0" readingOrder="0"/>
      <border outline="0">
        <top style="thin">
          <color indexed="64"/>
        </top>
      </border>
    </ndxf>
  </rcc>
  <rcc rId="42025" sId="11" odxf="1" dxf="1">
    <nc r="F88">
      <f>F87+D88-E88</f>
    </nc>
    <odxf>
      <fill>
        <patternFill patternType="solid">
          <bgColor theme="0"/>
        </patternFill>
      </fill>
      <alignment wrapText="1" readingOrder="0"/>
      <border outline="0">
        <top/>
      </border>
    </odxf>
    <ndxf>
      <fill>
        <patternFill patternType="none">
          <bgColor indexed="65"/>
        </patternFill>
      </fill>
      <alignment wrapText="0" readingOrder="0"/>
      <border outline="0">
        <top style="thin">
          <color indexed="64"/>
        </top>
      </border>
    </ndxf>
  </rcc>
  <rcc rId="42026" sId="11" odxf="1" dxf="1">
    <nc r="F89">
      <f>F88+D89-E89</f>
    </nc>
    <odxf>
      <fill>
        <patternFill patternType="solid">
          <bgColor theme="0"/>
        </patternFill>
      </fill>
      <alignment wrapText="1" readingOrder="0"/>
      <border outline="0">
        <top/>
      </border>
    </odxf>
    <ndxf>
      <fill>
        <patternFill patternType="none">
          <bgColor indexed="65"/>
        </patternFill>
      </fill>
      <alignment wrapText="0" readingOrder="0"/>
      <border outline="0">
        <top style="thin">
          <color indexed="64"/>
        </top>
      </border>
    </ndxf>
  </rcc>
  <rcc rId="42027" sId="11" odxf="1" dxf="1">
    <nc r="F90">
      <f>F89+D90-E90</f>
    </nc>
    <odxf>
      <fill>
        <patternFill patternType="solid">
          <bgColor theme="0"/>
        </patternFill>
      </fill>
      <alignment wrapText="1" readingOrder="0"/>
      <border outline="0">
        <top/>
      </border>
    </odxf>
    <ndxf>
      <fill>
        <patternFill patternType="none">
          <bgColor indexed="65"/>
        </patternFill>
      </fill>
      <alignment wrapText="0" readingOrder="0"/>
      <border outline="0">
        <top style="thin">
          <color indexed="64"/>
        </top>
      </border>
    </ndxf>
  </rcc>
  <rcc rId="42028" sId="11" odxf="1" dxf="1" numFmtId="19">
    <nc r="A87">
      <v>42796</v>
    </nc>
    <odxf>
      <alignment vertical="top" wrapText="1" readingOrder="0"/>
    </odxf>
    <ndxf>
      <alignment vertical="bottom" wrapText="0" readingOrder="0"/>
    </ndxf>
  </rcc>
  <rcc rId="42029" sId="11" odxf="1" dxf="1" numFmtId="19">
    <nc r="A88">
      <v>42796</v>
    </nc>
    <odxf>
      <alignment vertical="top" wrapText="1" readingOrder="0"/>
    </odxf>
    <ndxf>
      <alignment vertical="bottom" wrapText="0" readingOrder="0"/>
    </ndxf>
  </rcc>
  <rcc rId="42030" sId="11" odxf="1" dxf="1" numFmtId="19">
    <nc r="A89">
      <v>42796</v>
    </nc>
    <odxf>
      <alignment horizontal="right" vertical="top" wrapText="1" readingOrder="0"/>
    </odxf>
    <ndxf>
      <alignment horizontal="general" vertical="bottom" wrapText="0" readingOrder="0"/>
    </ndxf>
  </rcc>
  <rcc rId="42031" sId="11" odxf="1" dxf="1" numFmtId="19">
    <nc r="A90">
      <v>42796</v>
    </nc>
    <odxf>
      <alignment vertical="top" wrapText="1" readingOrder="0"/>
    </odxf>
    <ndxf>
      <alignment vertical="bottom" wrapText="0" readingOrder="0"/>
    </ndxf>
  </rcc>
  <rcc rId="42032" sId="11">
    <nc r="B87" t="inlineStr">
      <is>
        <t>TRANSF. 0009</t>
      </is>
    </nc>
  </rcc>
  <rcc rId="42033" sId="11">
    <nc r="B88" t="inlineStr">
      <is>
        <t>TRANSF. 0010</t>
      </is>
    </nc>
  </rcc>
  <rcc rId="42034" sId="11" odxf="1" dxf="1">
    <nc r="B89" t="inlineStr">
      <is>
        <t>TRANSF. 0011</t>
      </is>
    </nc>
    <odxf>
      <font>
        <b/>
        <sz val="9"/>
        <name val="Arial"/>
        <scheme val="none"/>
      </font>
    </odxf>
    <ndxf>
      <font>
        <b val="0"/>
        <sz val="9"/>
        <name val="Arial"/>
        <scheme val="none"/>
      </font>
    </ndxf>
  </rcc>
  <rcc rId="42035" sId="11">
    <nc r="B90" t="inlineStr">
      <is>
        <t>TRANSF. 0012</t>
      </is>
    </nc>
  </rcc>
  <rfmt sheetId="11" sqref="B87:B90" start="0" length="2147483647">
    <dxf>
      <font>
        <b/>
      </font>
    </dxf>
  </rfmt>
  <rfmt sheetId="11" sqref="E87:E90" start="0" length="2147483647">
    <dxf>
      <font>
        <b val="0"/>
      </font>
    </dxf>
  </rfmt>
  <rfmt sheetId="11" sqref="E87:E90" start="0" length="2147483647">
    <dxf>
      <font>
        <color theme="1"/>
      </font>
    </dxf>
  </rfmt>
  <rfmt sheetId="11" sqref="E87:E90" start="0" length="2147483647">
    <dxf>
      <font>
        <b/>
      </font>
    </dxf>
  </rfmt>
  <rcv guid="{A4F024A0-B144-4722-804A-716CE18877E5}" action="delete"/>
  <rcv guid="{A4F024A0-B144-4722-804A-716CE18877E5}" action="add"/>
</revisions>
</file>

<file path=xl/revisions/revisionLog1832.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832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83211.xml><?xml version="1.0" encoding="utf-8"?>
<revisions xmlns="http://schemas.openxmlformats.org/spreadsheetml/2006/main" xmlns:r="http://schemas.openxmlformats.org/officeDocument/2006/relationships">
  <rrc rId="42061" sId="11" ref="A36:XFD36" action="deleteRow">
    <rfmt sheetId="11" xfDxf="1" sqref="A36:XFD36" start="0" length="0"/>
    <rfmt sheetId="11" sqref="A36" start="0" length="0">
      <dxf>
        <font>
          <sz val="9"/>
          <color indexed="64"/>
          <name val="Arial"/>
          <scheme val="none"/>
        </font>
        <numFmt numFmtId="19" formatCode="m/d/yyyy"/>
        <border outline="0">
          <left style="thin">
            <color indexed="64"/>
          </left>
          <right style="thin">
            <color indexed="64"/>
          </right>
          <top style="thin">
            <color indexed="64"/>
          </top>
          <bottom style="thin">
            <color indexed="64"/>
          </bottom>
        </border>
      </dxf>
    </rfmt>
    <rfmt sheetId="11" sqref="B36" start="0" length="0">
      <dxf>
        <font>
          <b/>
          <sz val="9"/>
          <color theme="1"/>
          <name val="Arial"/>
          <scheme val="none"/>
        </font>
        <numFmt numFmtId="30" formatCode="@"/>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dxf>
    </rfmt>
    <rfmt sheetId="11" sqref="C36" start="0" length="0">
      <dxf>
        <font>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D36" start="0" length="0">
      <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1" s="1" sqref="E36" start="0" length="0">
      <dxf>
        <font>
          <sz val="9"/>
          <color indexed="64"/>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dxf>
    </rfmt>
    <rfmt sheetId="11" s="1" sqref="F36" start="0" length="0">
      <dxf>
        <font>
          <sz val="9"/>
          <color indexed="64"/>
          <name val="Arial"/>
          <scheme val="none"/>
        </font>
        <numFmt numFmtId="167" formatCode="_-* #,##0.00\ _p_t_a_-;\-* #,##0.00\ _p_t_a_-;_-* &quot;-&quot;??\ _p_t_a_-;_-@_-"/>
        <alignment horizontal="center" readingOrder="0"/>
        <border outline="0">
          <left style="thin">
            <color indexed="64"/>
          </left>
          <right style="thin">
            <color indexed="64"/>
          </right>
          <top style="thin">
            <color indexed="64"/>
          </top>
          <bottom style="thin">
            <color indexed="64"/>
          </bottom>
        </border>
      </dxf>
    </rfmt>
    <rfmt sheetId="11" sqref="G36" start="0" length="0">
      <dxf>
        <font>
          <sz val="9"/>
          <color indexed="64"/>
          <name val="Verdana"/>
          <scheme val="none"/>
        </font>
        <fill>
          <patternFill patternType="solid">
            <bgColor theme="0"/>
          </patternFill>
        </fill>
      </dxf>
    </rfmt>
    <rfmt sheetId="11" sqref="H36" start="0" length="0">
      <dxf>
        <fill>
          <patternFill patternType="solid">
            <bgColor theme="0"/>
          </patternFill>
        </fill>
      </dxf>
    </rfmt>
  </rrc>
  <rrc rId="42062" sId="11" ref="A36:XFD36" action="deleteRow">
    <undo index="0" exp="area" dr="D5:D36" r="D37" sId="11"/>
    <rfmt sheetId="11" xfDxf="1" sqref="A36:XFD36" start="0" length="0"/>
    <rfmt sheetId="11" sqref="A36" start="0" length="0">
      <dxf>
        <font>
          <sz val="9"/>
          <color indexed="64"/>
          <name val="Arial"/>
          <scheme val="none"/>
        </font>
        <numFmt numFmtId="19" formatCode="m/d/yyyy"/>
        <border outline="0">
          <left style="thin">
            <color indexed="64"/>
          </left>
          <right style="thin">
            <color indexed="64"/>
          </right>
          <top style="thin">
            <color indexed="64"/>
          </top>
          <bottom style="thin">
            <color indexed="64"/>
          </bottom>
        </border>
      </dxf>
    </rfmt>
    <rfmt sheetId="11" sqref="B36" start="0" length="0">
      <dxf>
        <font>
          <b/>
          <sz val="9"/>
          <color theme="1"/>
          <name val="Arial"/>
          <scheme val="none"/>
        </font>
        <numFmt numFmtId="30" formatCode="@"/>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dxf>
    </rfmt>
    <rfmt sheetId="11" sqref="C36" start="0" length="0">
      <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D36" start="0" length="0">
      <dxf>
        <font>
          <b/>
          <sz val="9"/>
          <color indexed="64"/>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1" sqref="E36" start="0" length="0">
      <dxf>
        <font>
          <sz val="9"/>
          <color indexed="64"/>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dxf>
    </rfmt>
    <rfmt sheetId="11" s="1" sqref="F36" start="0" length="0">
      <dxf>
        <font>
          <sz val="9"/>
          <color indexed="64"/>
          <name val="Arial"/>
          <scheme val="none"/>
        </font>
        <numFmt numFmtId="167" formatCode="_-* #,##0.00\ _p_t_a_-;\-* #,##0.00\ _p_t_a_-;_-* &quot;-&quot;??\ _p_t_a_-;_-@_-"/>
        <alignment horizontal="center" readingOrder="0"/>
        <border outline="0">
          <left style="thin">
            <color indexed="64"/>
          </left>
          <right style="thin">
            <color indexed="64"/>
          </right>
          <top style="thin">
            <color indexed="64"/>
          </top>
          <bottom style="thin">
            <color indexed="64"/>
          </bottom>
        </border>
      </dxf>
    </rfmt>
    <rfmt sheetId="11" sqref="G36" start="0" length="0">
      <dxf>
        <font>
          <sz val="9"/>
          <color indexed="64"/>
          <name val="Verdana"/>
          <scheme val="none"/>
        </font>
        <fill>
          <patternFill patternType="solid">
            <bgColor theme="0"/>
          </patternFill>
        </fill>
      </dxf>
    </rfmt>
    <rfmt sheetId="11" sqref="H36" start="0" length="0">
      <dxf>
        <fill>
          <patternFill patternType="solid">
            <bgColor theme="0"/>
          </patternFill>
        </fill>
      </dxf>
    </rfmt>
  </rrc>
  <rfmt sheetId="11" sqref="E35" start="0" length="2147483647">
    <dxf>
      <font>
        <b/>
      </font>
    </dxf>
  </rfmt>
  <rcc rId="42063" sId="11" odxf="1" dxf="1">
    <nc r="E36">
      <f>SUM(E6:E35)</f>
    </nc>
    <odxf>
      <font>
        <sz val="9"/>
        <color rgb="FFFF0000"/>
        <name val="Arial"/>
        <scheme val="none"/>
      </font>
    </odxf>
    <ndxf>
      <font>
        <sz val="9"/>
        <color theme="1"/>
        <name val="Arial"/>
        <scheme val="none"/>
      </font>
    </ndxf>
  </rcc>
  <rrc rId="42064" sId="11" ref="A35:XFD35" action="deleteRow">
    <undo index="0" exp="area" dr="E6:E35" r="E36" sId="11"/>
    <undo index="0" exp="area" dr="D5:D35" r="D36" sId="11"/>
    <rfmt sheetId="11" xfDxf="1" sqref="A35:XFD35" start="0" length="0"/>
    <rfmt sheetId="11" sqref="A35" start="0" length="0">
      <dxf>
        <font>
          <sz val="9"/>
          <color indexed="64"/>
          <name val="Arial"/>
          <scheme val="none"/>
        </font>
        <numFmt numFmtId="19" formatCode="m/d/yyyy"/>
        <border outline="0">
          <left style="thin">
            <color indexed="64"/>
          </left>
          <right style="thin">
            <color indexed="64"/>
          </right>
          <top style="thin">
            <color indexed="64"/>
          </top>
          <bottom style="thin">
            <color indexed="64"/>
          </bottom>
        </border>
      </dxf>
    </rfmt>
    <rfmt sheetId="11" sqref="B35" start="0" length="0">
      <dxf>
        <font>
          <b/>
          <sz val="9"/>
          <color theme="1"/>
          <name val="Arial"/>
          <scheme val="none"/>
        </font>
        <numFmt numFmtId="30" formatCode="@"/>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dxf>
    </rfmt>
    <rfmt sheetId="11" sqref="D35" start="0" length="0">
      <dxf>
        <font>
          <sz val="9"/>
          <color indexed="64"/>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cc rId="0" sId="11" s="1" dxf="1">
      <nc r="E35">
        <f>SUM(E5:E34)</f>
      </nc>
      <ndxf>
        <font>
          <b/>
          <sz val="9"/>
          <color theme="1"/>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ndxf>
    </rcc>
    <rfmt sheetId="11" s="1" sqref="F35" start="0" length="0">
      <dxf>
        <font>
          <sz val="9"/>
          <color indexed="64"/>
          <name val="Arial"/>
          <scheme val="none"/>
        </font>
        <numFmt numFmtId="167" formatCode="_-* #,##0.00\ _p_t_a_-;\-* #,##0.00\ _p_t_a_-;_-* &quot;-&quot;??\ _p_t_a_-;_-@_-"/>
        <alignment horizontal="center" readingOrder="0"/>
        <border outline="0">
          <left style="thin">
            <color indexed="64"/>
          </left>
          <right style="thin">
            <color indexed="64"/>
          </right>
          <top style="thin">
            <color indexed="64"/>
          </top>
          <bottom style="thin">
            <color indexed="64"/>
          </bottom>
        </border>
      </dxf>
    </rfmt>
    <rfmt sheetId="11" sqref="G35" start="0" length="0">
      <dxf>
        <font>
          <sz val="9"/>
          <color indexed="64"/>
          <name val="Verdana"/>
          <scheme val="none"/>
        </font>
        <fill>
          <patternFill patternType="solid">
            <bgColor theme="0"/>
          </patternFill>
        </fill>
      </dxf>
    </rfmt>
    <rfmt sheetId="11" sqref="H35" start="0" length="0">
      <dxf>
        <fill>
          <patternFill patternType="solid">
            <bgColor theme="0"/>
          </patternFill>
        </fill>
      </dxf>
    </rfmt>
  </rrc>
</revisions>
</file>

<file path=xl/revisions/revisionLog184.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841.xml><?xml version="1.0" encoding="utf-8"?>
<revisions xmlns="http://schemas.openxmlformats.org/spreadsheetml/2006/main" xmlns:r="http://schemas.openxmlformats.org/officeDocument/2006/relationships">
  <rrc rId="42245" sId="11" ref="A111:XFD111" action="insertRow"/>
  <rfmt sheetId="11" sqref="C111" start="0" length="0">
    <dxf>
      <font>
        <b val="0"/>
        <sz val="12"/>
        <color indexed="64"/>
        <name val="Verdana"/>
        <scheme val="none"/>
      </font>
      <fill>
        <patternFill patternType="none">
          <bgColor indexed="65"/>
        </patternFill>
      </fill>
      <alignment horizontal="general" vertical="bottom" readingOrder="0"/>
      <border outline="0">
        <left/>
        <right/>
        <top/>
        <bottom/>
      </border>
    </dxf>
  </rfmt>
  <rfmt sheetId="11" sqref="C111" start="0" length="0">
    <dxf>
      <font>
        <b/>
        <i/>
        <sz val="14"/>
        <color indexed="64"/>
        <name val="Times New Roman"/>
        <scheme val="none"/>
      </font>
    </dxf>
  </rfmt>
  <rcc rId="42246" sId="11" xfDxf="1" dxf="1">
    <nc r="C111" t="inlineStr">
      <is>
        <r>
          <t>FUNDACION EDUCATIVA ORIENTAL, INC. 3er</t>
        </r>
        <r>
          <rPr>
            <i/>
            <sz val="14"/>
            <color indexed="64"/>
            <rFont val="Times New Roman"/>
            <family val="1"/>
          </rPr>
          <t xml:space="preserve">. pago correspondiente  al Cuatrimestre Mayo-Agosto 2017, para cubrir estudios en la carrera de Licenciatura de Contabilidad  a la empleada Anafranc De Los Santos Arias, cédula de identidad 001-1717387-2, Auxiliar Administrativo de nuestra institución, según factura #109 d/f 23/03/16 y documentación anexa. </t>
        </r>
      </is>
    </nc>
    <ndxf>
      <font>
        <b/>
        <i/>
        <sz val="14"/>
        <name val="Times New Roman"/>
        <scheme val="none"/>
      </font>
    </ndxf>
  </rcc>
  <rfmt sheetId="11" sqref="C111">
    <dxf>
      <alignment wrapText="1" readingOrder="0"/>
    </dxf>
  </rfmt>
  <rfmt sheetId="11" sqref="C111" start="0" length="2147483647">
    <dxf>
      <font>
        <i val="0"/>
      </font>
    </dxf>
  </rfmt>
  <rfmt sheetId="11" sqref="C111" start="0" length="2147483647">
    <dxf>
      <font>
        <sz val="10"/>
      </font>
    </dxf>
  </rfmt>
  <rfmt sheetId="11" sqref="C111" start="0" length="2147483647">
    <dxf>
      <font>
        <name val="Arial"/>
        <scheme val="none"/>
      </font>
    </dxf>
  </rfmt>
  <rfmt sheetId="11" sqref="B109:B112" start="0" length="0">
    <dxf>
      <border>
        <right style="thin">
          <color indexed="64"/>
        </right>
      </border>
    </dxf>
  </rfmt>
  <rfmt sheetId="11" sqref="B109:B112">
    <dxf>
      <border>
        <left style="thin">
          <color indexed="64"/>
        </left>
        <right style="thin">
          <color indexed="64"/>
        </right>
        <vertical style="thin">
          <color indexed="64"/>
        </vertical>
      </border>
    </dxf>
  </rfmt>
  <rfmt sheetId="11" sqref="C111">
    <dxf>
      <alignment wrapText="0" readingOrder="0"/>
    </dxf>
  </rfmt>
  <rfmt sheetId="11" sqref="C111">
    <dxf>
      <alignment wrapText="1" readingOrder="0"/>
    </dxf>
  </rfmt>
  <rcc rId="42247" sId="11">
    <nc r="B111">
      <v>14655</v>
    </nc>
  </rcc>
  <rcc rId="42248" sId="11" numFmtId="19">
    <nc r="A111">
      <v>42818</v>
    </nc>
  </rcc>
</revisions>
</file>

<file path=xl/revisions/revisionLog18411.xml><?xml version="1.0" encoding="utf-8"?>
<revisions xmlns="http://schemas.openxmlformats.org/spreadsheetml/2006/main" xmlns:r="http://schemas.openxmlformats.org/officeDocument/2006/relationships">
  <rfmt sheetId="11" sqref="C101" start="0" length="0">
    <dxf>
      <font>
        <b val="0"/>
        <sz val="12"/>
        <color indexed="64"/>
        <name val="Verdana"/>
        <scheme val="none"/>
      </font>
      <fill>
        <patternFill patternType="none">
          <bgColor indexed="65"/>
        </patternFill>
      </fill>
      <alignment horizontal="general" vertical="bottom" wrapText="0" readingOrder="0"/>
      <border outline="0">
        <left/>
        <right/>
        <top/>
        <bottom/>
      </border>
    </dxf>
  </rfmt>
  <rfmt sheetId="11" sqref="C101" start="0" length="0">
    <dxf>
      <font>
        <b/>
        <i/>
        <sz val="14"/>
        <color indexed="64"/>
        <name val="Times New Roman"/>
        <scheme val="none"/>
      </font>
    </dxf>
  </rfmt>
  <rcc rId="42150" sId="11" xfDxf="1" dxf="1">
    <nc r="C101" t="inlineStr">
      <is>
        <r>
          <t>COLECTOR DE IMPUESTOS INTERNOS</t>
        </r>
        <r>
          <rPr>
            <i/>
            <sz val="14"/>
            <color indexed="64"/>
            <rFont val="Times New Roman"/>
            <family val="1"/>
          </rPr>
          <t>. Pago retenciones por servicios profesionales,otros servicios a proveedores del estado y otras retenciones, correspondiente al mes de febrero/17</t>
        </r>
      </is>
    </nc>
    <ndxf>
      <font>
        <b/>
        <i/>
        <sz val="14"/>
        <name val="Times New Roman"/>
        <scheme val="none"/>
      </font>
    </ndxf>
  </rcc>
  <rfmt sheetId="11" sqref="C101" start="0" length="2147483647">
    <dxf>
      <font>
        <sz val="9"/>
      </font>
    </dxf>
  </rfmt>
  <rfmt sheetId="11" sqref="C101" start="0" length="2147483647">
    <dxf>
      <font>
        <name val="Arial"/>
        <scheme val="none"/>
      </font>
    </dxf>
  </rfmt>
  <rfmt sheetId="11" sqref="C101">
    <dxf>
      <alignment wrapText="1" readingOrder="0"/>
    </dxf>
  </rfmt>
  <rfmt sheetId="11" sqref="C101" start="0" length="2147483647">
    <dxf>
      <font>
        <i val="0"/>
      </font>
    </dxf>
  </rfmt>
  <rcc rId="42151" sId="11" numFmtId="34">
    <nc r="E101">
      <v>1883.25</v>
    </nc>
  </rcc>
  <rfmt sheetId="11" sqref="A100:F103" start="0" length="2147483647">
    <dxf>
      <font/>
    </dxf>
  </rfmt>
  <rfmt sheetId="11" sqref="A100:F103" start="0" length="2147483647">
    <dxf>
      <font/>
    </dxf>
  </rfmt>
  <rcc rId="42152" sId="11">
    <nc r="B101">
      <v>14645</v>
    </nc>
  </rcc>
  <rcc rId="42153" sId="11" numFmtId="19">
    <nc r="A101">
      <v>42807</v>
    </nc>
  </rcc>
  <rfmt sheetId="11" sqref="C101" start="0" length="0">
    <dxf>
      <border>
        <left style="thin">
          <color indexed="64"/>
        </left>
        <right style="thin">
          <color indexed="64"/>
        </right>
        <top style="thin">
          <color indexed="64"/>
        </top>
        <bottom style="thin">
          <color indexed="64"/>
        </bottom>
      </border>
    </dxf>
  </rfmt>
  <rfmt sheetId="11" sqref="C101">
    <dxf>
      <border>
        <left style="thin">
          <color indexed="64"/>
        </left>
        <right style="thin">
          <color indexed="64"/>
        </right>
        <top style="thin">
          <color indexed="64"/>
        </top>
        <bottom style="thin">
          <color indexed="64"/>
        </bottom>
        <vertical style="thin">
          <color indexed="64"/>
        </vertical>
        <horizontal style="thin">
          <color indexed="64"/>
        </horizontal>
      </border>
    </dxf>
  </rfmt>
  <rcv guid="{A4F024A0-B144-4722-804A-716CE18877E5}" action="delete"/>
  <rcv guid="{A4F024A0-B144-4722-804A-716CE18877E5}" action="add"/>
</revisions>
</file>

<file path=xl/revisions/revisionLog185.xml><?xml version="1.0" encoding="utf-8"?>
<revisions xmlns="http://schemas.openxmlformats.org/spreadsheetml/2006/main" xmlns:r="http://schemas.openxmlformats.org/officeDocument/2006/relationships">
  <rfmt sheetId="11" sqref="A209">
    <dxf>
      <alignment horizontal="right" readingOrder="0"/>
    </dxf>
  </rfmt>
  <rcv guid="{A4F024A0-B144-4722-804A-716CE18877E5}" action="delete"/>
  <rcv guid="{A4F024A0-B144-4722-804A-716CE18877E5}" action="add"/>
</revisions>
</file>

<file path=xl/revisions/revisionLog1851.xml><?xml version="1.0" encoding="utf-8"?>
<revisions xmlns="http://schemas.openxmlformats.org/spreadsheetml/2006/main" xmlns:r="http://schemas.openxmlformats.org/officeDocument/2006/relationships">
  <rcc rId="42263" sId="11">
    <nc r="B113">
      <v>14657</v>
    </nc>
  </rcc>
  <rfmt sheetId="11" sqref="B113" start="0" length="2147483647">
    <dxf>
      <font>
        <b val="0"/>
      </font>
    </dxf>
  </rfmt>
  <rcv guid="{A4F024A0-B144-4722-804A-716CE18877E5}" action="delete"/>
  <rcv guid="{A4F024A0-B144-4722-804A-716CE18877E5}" action="add"/>
</revisions>
</file>

<file path=xl/revisions/revisionLog186.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87.xml><?xml version="1.0" encoding="utf-8"?>
<revisions xmlns="http://schemas.openxmlformats.org/spreadsheetml/2006/main" xmlns:r="http://schemas.openxmlformats.org/officeDocument/2006/relationships">
  <rfmt sheetId="11" sqref="C218" start="0" length="0">
    <dxf>
      <font>
        <b val="0"/>
        <sz val="12"/>
        <color indexed="64"/>
        <name val="Verdana"/>
        <scheme val="none"/>
      </font>
      <fill>
        <patternFill patternType="none">
          <bgColor indexed="65"/>
        </patternFill>
      </fill>
      <alignment vertical="bottom" wrapText="0" readingOrder="0"/>
      <border outline="0">
        <left/>
        <right/>
        <top/>
        <bottom/>
      </border>
    </dxf>
  </rfmt>
  <rfmt sheetId="11" sqref="C218" start="0" length="0">
    <dxf>
      <font>
        <i/>
        <sz val="14"/>
        <color indexed="64"/>
        <name val="Times New Roman"/>
        <scheme val="none"/>
      </font>
    </dxf>
  </rfmt>
  <rfmt sheetId="11" xfDxf="1" sqref="C218" start="0" length="0">
    <dxf>
      <font>
        <i/>
        <sz val="14"/>
        <name val="Times New Roman"/>
        <scheme val="none"/>
      </font>
      <alignment horizontal="justify" readingOrder="0"/>
    </dxf>
  </rfmt>
  <rfmt sheetId="11" sqref="C218" start="0" length="2147483647">
    <dxf>
      <font>
        <sz val="10"/>
      </font>
    </dxf>
  </rfmt>
  <rfmt sheetId="11" sqref="C218" start="0" length="2147483647">
    <dxf>
      <font>
        <name val="Arial"/>
        <scheme val="none"/>
      </font>
    </dxf>
  </rfmt>
  <rfmt sheetId="11" sqref="C218" start="0" length="2147483647">
    <dxf>
      <font>
        <i val="0"/>
      </font>
    </dxf>
  </rfmt>
  <rcc rId="42859" sId="11">
    <nc r="B218" t="inlineStr">
      <is>
        <t>TRANSF. 00029</t>
      </is>
    </nc>
  </rcc>
  <rcc rId="42860" sId="11" numFmtId="19">
    <nc r="A218">
      <v>42892</v>
    </nc>
  </rcc>
  <rcc rId="42861" sId="11" numFmtId="34">
    <nc r="E218">
      <v>59350</v>
    </nc>
  </rcc>
  <rfmt sheetId="11" sqref="E218" start="0" length="2147483647">
    <dxf>
      <font>
        <color theme="1"/>
      </font>
    </dxf>
  </rfmt>
  <rfmt sheetId="11" sqref="E218" start="0" length="2147483647">
    <dxf>
      <font>
        <b val="0"/>
      </font>
    </dxf>
  </rfmt>
  <rcc rId="42862" sId="11">
    <nc r="B219" t="inlineStr">
      <is>
        <t>TRANSF. 00030</t>
      </is>
    </nc>
  </rcc>
  <rcc rId="42863" sId="11">
    <nc r="B220" t="inlineStr">
      <is>
        <t>TRANSF. 00031</t>
      </is>
    </nc>
  </rcc>
  <rcc rId="42864" sId="11">
    <nc r="B221" t="inlineStr">
      <is>
        <t>TRANSF. 00032</t>
      </is>
    </nc>
  </rcc>
  <rcc rId="42865" sId="11" numFmtId="19">
    <nc r="A219">
      <v>42892</v>
    </nc>
  </rcc>
  <rcc rId="42866" sId="11" numFmtId="19">
    <nc r="A220">
      <v>42892</v>
    </nc>
  </rcc>
  <rcc rId="42867" sId="11" numFmtId="19">
    <nc r="A221">
      <v>42892</v>
    </nc>
  </rcc>
  <rcc rId="42868" sId="11">
    <nc r="C218" t="inlineStr">
      <is>
        <r>
          <t xml:space="preserve">RD$59,350.00 (U$1,250.00 a una tasa de RD 47.48) a nombre de </t>
        </r>
        <r>
          <rPr>
            <b/>
            <sz val="10"/>
            <color rgb="FFFF0000"/>
            <rFont val="Arial"/>
            <family val="2"/>
          </rPr>
          <t>FELIPE ELMY ERNESTO PEGUERO PÉREZ</t>
        </r>
        <r>
          <rPr>
            <b/>
            <sz val="10"/>
            <color indexed="64"/>
            <rFont val="Arial"/>
            <family val="2"/>
          </rPr>
          <t>,</t>
        </r>
        <r>
          <rPr>
            <sz val="10"/>
            <color indexed="64"/>
            <rFont val="Arial"/>
            <family val="2"/>
          </rPr>
          <t xml:space="preserve"> como 35vo. desembolso para cubrir manutencion en la realización de estudios de </t>
        </r>
        <r>
          <rPr>
            <b/>
            <sz val="10"/>
            <color indexed="64"/>
            <rFont val="Arial"/>
            <family val="2"/>
          </rPr>
          <t>Doctorado en Economía Agrícola</t>
        </r>
        <r>
          <rPr>
            <sz val="10"/>
            <color indexed="64"/>
            <rFont val="Arial"/>
            <family val="2"/>
          </rPr>
          <t>, en la Universidad de Luisiana, Estados Unidos, según contrato 045-14 y cronograma anexo.</t>
        </r>
      </is>
    </nc>
  </rcc>
  <rfmt sheetId="11" sqref="C219" start="0" length="0">
    <dxf>
      <font>
        <sz val="12"/>
        <color indexed="64"/>
        <name val="Verdana"/>
        <scheme val="none"/>
      </font>
      <fill>
        <patternFill patternType="none">
          <bgColor indexed="65"/>
        </patternFill>
      </fill>
      <alignment vertical="bottom" wrapText="0" readingOrder="0"/>
      <border outline="0">
        <left/>
        <right/>
        <top/>
        <bottom/>
      </border>
    </dxf>
  </rfmt>
  <rfmt sheetId="11" sqref="C219" start="0" length="0">
    <dxf>
      <font>
        <i/>
        <sz val="14"/>
        <color indexed="64"/>
        <name val="Times New Roman"/>
        <scheme val="none"/>
      </font>
    </dxf>
  </rfmt>
  <rfmt sheetId="11" xfDxf="1" sqref="C219" start="0" length="0">
    <dxf>
      <font>
        <i/>
        <sz val="14"/>
        <name val="Times New Roman"/>
        <scheme val="none"/>
      </font>
      <alignment horizontal="justify" readingOrder="0"/>
    </dxf>
  </rfmt>
  <rfmt sheetId="11" sqref="C219" start="0" length="2147483647">
    <dxf>
      <font>
        <sz val="10"/>
      </font>
    </dxf>
  </rfmt>
  <rfmt sheetId="11" sqref="C219" start="0" length="2147483647">
    <dxf>
      <font>
        <i val="0"/>
      </font>
    </dxf>
  </rfmt>
  <rfmt sheetId="11" sqref="C219" start="0" length="2147483647">
    <dxf>
      <font>
        <name val="Arial"/>
        <scheme val="none"/>
      </font>
    </dxf>
  </rfmt>
  <rcc rId="42869" sId="11" numFmtId="34">
    <nc r="E219">
      <v>52228</v>
    </nc>
  </rcc>
  <rcc rId="42870" sId="11">
    <nc r="C219" t="inlineStr">
      <is>
        <r>
          <t xml:space="preserve">RD$52,228.00 (US$1,100.00 a una tasa de RD$47.48) a nombre de </t>
        </r>
        <r>
          <rPr>
            <b/>
            <sz val="10"/>
            <color rgb="FFFF0000"/>
            <rFont val="Arial"/>
            <family val="2"/>
          </rPr>
          <t>JOSE MIGUEL GARCIA PEÑA,</t>
        </r>
        <r>
          <rPr>
            <sz val="10"/>
            <color indexed="64"/>
            <rFont val="Arial"/>
            <family val="2"/>
          </rPr>
          <t xml:space="preserve"> 36vo. desembolso para cubrir manutención, como aporte de CONIAF en estadía estudios de Doctorado en “Biología” en la Universidad de Puerto Rico, Río Piedra, según contrato 035-2014, cronograma y documentación anexo. </t>
        </r>
      </is>
    </nc>
  </rcc>
  <rfmt sheetId="11" sqref="C220" start="0" length="0">
    <dxf>
      <font>
        <b val="0"/>
        <sz val="12"/>
        <color indexed="64"/>
        <name val="Verdana"/>
        <scheme val="none"/>
      </font>
      <fill>
        <patternFill patternType="none">
          <bgColor indexed="65"/>
        </patternFill>
      </fill>
      <alignment vertical="bottom" wrapText="0" readingOrder="0"/>
      <border outline="0">
        <left/>
        <right/>
        <top/>
        <bottom/>
      </border>
    </dxf>
  </rfmt>
  <rfmt sheetId="11" sqref="C220" start="0" length="0">
    <dxf>
      <font>
        <i/>
        <sz val="14"/>
        <color indexed="64"/>
        <name val="Times New Roman"/>
        <scheme val="none"/>
      </font>
    </dxf>
  </rfmt>
  <rfmt sheetId="11" xfDxf="1" sqref="C220" start="0" length="0">
    <dxf>
      <font>
        <i/>
        <sz val="14"/>
        <name val="Times New Roman"/>
        <scheme val="none"/>
      </font>
    </dxf>
  </rfmt>
  <rfmt sheetId="11" sqref="C220">
    <dxf>
      <alignment wrapText="1" readingOrder="0"/>
    </dxf>
  </rfmt>
  <rfmt sheetId="11" sqref="C220" start="0" length="2147483647">
    <dxf>
      <font>
        <sz val="10"/>
      </font>
    </dxf>
  </rfmt>
  <rfmt sheetId="11" sqref="C220" start="0" length="2147483647">
    <dxf>
      <font>
        <name val="Arial"/>
        <scheme val="none"/>
      </font>
    </dxf>
  </rfmt>
  <rfmt sheetId="11" sqref="C220" start="0" length="2147483647">
    <dxf>
      <font>
        <i val="0"/>
      </font>
    </dxf>
  </rfmt>
  <rcc rId="42871" sId="11">
    <nc r="C220" t="inlineStr">
      <is>
        <r>
          <t xml:space="preserve">RD$61,724.00 (U$1,300.00 a una tasa de RD$47.48) a  favor de </t>
        </r>
        <r>
          <rPr>
            <b/>
            <sz val="10"/>
            <color rgb="FFFF0000"/>
            <rFont val="Arial"/>
            <family val="2"/>
          </rPr>
          <t>PAULA VIRGINIA PEREZ PEREZ</t>
        </r>
        <r>
          <rPr>
            <sz val="10"/>
            <color rgb="FFFF0000"/>
            <rFont val="Arial"/>
            <family val="2"/>
          </rPr>
          <t>.</t>
        </r>
        <r>
          <rPr>
            <sz val="10"/>
            <color indexed="64"/>
            <rFont val="Arial"/>
            <family val="2"/>
          </rPr>
          <t xml:space="preserve"> 37vo. desembolso como aporte del CONIAF para cubrir manutencion en estudios en el Programa de Doctorado en Empaque, Universidad de Michigan State, EE.UU, s/contrato 029-2014, cronograma y documentación anexa. </t>
        </r>
      </is>
    </nc>
  </rcc>
  <rcc rId="42872" sId="11" numFmtId="34">
    <nc r="E220">
      <v>61724</v>
    </nc>
  </rcc>
  <rcc rId="42873" sId="11" odxf="1" dxf="1">
    <nc r="F220">
      <f>F219+D220-E220</f>
    </nc>
    <odxf>
      <fill>
        <patternFill patternType="solid">
          <bgColor theme="0"/>
        </patternFill>
      </fill>
    </odxf>
    <ndxf>
      <fill>
        <patternFill patternType="none">
          <bgColor indexed="65"/>
        </patternFill>
      </fill>
    </ndxf>
  </rcc>
  <rcc rId="42874" sId="11" odxf="1" dxf="1">
    <nc r="F221">
      <f>F220+D221-E221</f>
    </nc>
    <odxf>
      <fill>
        <patternFill patternType="solid">
          <bgColor theme="0"/>
        </patternFill>
      </fill>
      <border outline="0">
        <top/>
      </border>
    </odxf>
    <ndxf>
      <fill>
        <patternFill patternType="none">
          <bgColor indexed="65"/>
        </patternFill>
      </fill>
      <border outline="0">
        <top style="thin">
          <color indexed="64"/>
        </top>
      </border>
    </ndxf>
  </rcc>
  <rcc rId="42875" sId="11" odxf="1" dxf="1">
    <nc r="F222">
      <f>F221+D222-E222</f>
    </nc>
    <odxf>
      <fill>
        <patternFill patternType="solid">
          <bgColor theme="0"/>
        </patternFill>
      </fill>
      <border outline="0">
        <top/>
      </border>
    </odxf>
    <ndxf>
      <fill>
        <patternFill patternType="none">
          <bgColor indexed="65"/>
        </patternFill>
      </fill>
      <border outline="0">
        <top style="thin">
          <color indexed="64"/>
        </top>
      </border>
    </ndxf>
  </rcc>
  <rcc rId="42876" sId="11" odxf="1" dxf="1">
    <nc r="F223">
      <f>F222+D223-E223</f>
    </nc>
    <odxf>
      <fill>
        <patternFill patternType="solid">
          <bgColor theme="0"/>
        </patternFill>
      </fill>
      <border outline="0">
        <top/>
      </border>
    </odxf>
    <ndxf>
      <fill>
        <patternFill patternType="none">
          <bgColor indexed="65"/>
        </patternFill>
      </fill>
      <border outline="0">
        <top style="thin">
          <color indexed="64"/>
        </top>
      </border>
    </ndxf>
  </rcc>
  <rfmt sheetId="11" sqref="C218:C222">
    <dxf>
      <border>
        <left style="thin">
          <color indexed="64"/>
        </left>
        <right style="thin">
          <color indexed="64"/>
        </right>
        <vertical style="thin">
          <color indexed="64"/>
        </vertical>
      </border>
    </dxf>
  </rfmt>
  <rfmt sheetId="11" sqref="C221" start="0" length="0">
    <dxf>
      <font>
        <b val="0"/>
        <sz val="12"/>
        <color indexed="64"/>
        <name val="Verdana"/>
        <scheme val="none"/>
      </font>
      <fill>
        <patternFill patternType="none">
          <bgColor indexed="65"/>
        </patternFill>
      </fill>
      <alignment vertical="bottom" wrapText="0" readingOrder="0"/>
      <border outline="0">
        <left/>
        <right/>
        <top/>
        <bottom/>
      </border>
    </dxf>
  </rfmt>
  <rfmt sheetId="11" sqref="C221" start="0" length="0">
    <dxf>
      <font>
        <i/>
        <sz val="14"/>
        <color indexed="64"/>
        <name val="Times New Roman"/>
        <scheme val="none"/>
      </font>
    </dxf>
  </rfmt>
  <rfmt sheetId="11" xfDxf="1" sqref="C221" start="0" length="0">
    <dxf>
      <font>
        <i/>
        <sz val="14"/>
        <name val="Times New Roman"/>
        <scheme val="none"/>
      </font>
    </dxf>
  </rfmt>
  <rfmt sheetId="11" sqref="C221" start="0" length="2147483647">
    <dxf>
      <font>
        <i val="0"/>
      </font>
    </dxf>
  </rfmt>
  <rfmt sheetId="11" sqref="C221" start="0" length="2147483647">
    <dxf>
      <font>
        <name val="Arial"/>
        <scheme val="none"/>
      </font>
    </dxf>
  </rfmt>
  <rfmt sheetId="11" sqref="C221" start="0" length="2147483647">
    <dxf>
      <font>
        <sz val="10"/>
      </font>
    </dxf>
  </rfmt>
  <rfmt sheetId="11" sqref="C221">
    <dxf>
      <alignment wrapText="1" readingOrder="0"/>
    </dxf>
  </rfmt>
  <rcc rId="42877" sId="11">
    <nc r="C221" t="inlineStr">
      <is>
        <r>
          <t>RD$18,992.00 (US$400.00 a una tasa de RD$47.48) a nombre de</t>
        </r>
        <r>
          <rPr>
            <sz val="10"/>
            <color rgb="FFFF0000"/>
            <rFont val="Arial"/>
            <family val="2"/>
          </rPr>
          <t xml:space="preserve"> </t>
        </r>
        <r>
          <rPr>
            <b/>
            <sz val="10"/>
            <color rgb="FFFF0000"/>
            <rFont val="Arial"/>
            <family val="2"/>
          </rPr>
          <t>JENNY ROSA ELVIRA RODRIGUEZ JIMENEZ</t>
        </r>
        <r>
          <rPr>
            <sz val="10"/>
            <color rgb="FFFF0000"/>
            <rFont val="Arial"/>
            <family val="2"/>
          </rPr>
          <t xml:space="preserve">. </t>
        </r>
        <r>
          <rPr>
            <sz val="10"/>
            <color indexed="64"/>
            <rFont val="Arial"/>
            <family val="2"/>
          </rPr>
          <t>37vo. desembolso para cubrir manutención como aporte de CONIAF por estadia en estudios de Doctorado en “Ciencias con Acentuación en Alimentos” en la Universidad Autónoma de Nuevo León, México, según contrato 031-2014, cronograma y documentación anexo.</t>
        </r>
      </is>
    </nc>
  </rcc>
  <rcc rId="42878" sId="11" numFmtId="34">
    <nc r="E221">
      <v>18992</v>
    </nc>
  </rcc>
  <rcv guid="{5EBE4193-7345-4348-8FA0-5B4E92B2210A}" action="delete"/>
  <rcv guid="{5EBE4193-7345-4348-8FA0-5B4E92B2210A}" action="add"/>
</revisions>
</file>

<file path=xl/revisions/revisionLog19.xml><?xml version="1.0" encoding="utf-8"?>
<revisions xmlns="http://schemas.openxmlformats.org/spreadsheetml/2006/main" xmlns:r="http://schemas.openxmlformats.org/officeDocument/2006/relationships">
  <rfmt sheetId="11" sqref="C144" start="0" length="0">
    <dxf>
      <font>
        <b val="0"/>
        <sz val="12"/>
        <color indexed="64"/>
        <name val="Verdana"/>
        <scheme val="none"/>
      </font>
      <fill>
        <patternFill patternType="none">
          <bgColor indexed="65"/>
        </patternFill>
      </fill>
      <alignment vertical="bottom" wrapText="0" readingOrder="0"/>
      <border outline="0">
        <left/>
        <right/>
        <top/>
        <bottom/>
      </border>
    </dxf>
  </rfmt>
  <rfmt sheetId="11" sqref="C144" start="0" length="0">
    <dxf>
      <font>
        <b/>
        <i/>
        <sz val="14"/>
        <color indexed="64"/>
        <name val="Times New Roman"/>
        <scheme val="none"/>
      </font>
    </dxf>
  </rfmt>
  <rfmt sheetId="11" xfDxf="1" sqref="C144" start="0" length="0">
    <dxf>
      <font>
        <b/>
        <i/>
        <sz val="14"/>
        <name val="Times New Roman"/>
        <scheme val="none"/>
      </font>
    </dxf>
  </rfmt>
  <rfmt sheetId="11" sqref="C144" start="0" length="2147483647">
    <dxf>
      <font>
        <sz val="9"/>
      </font>
    </dxf>
  </rfmt>
  <rfmt sheetId="11" sqref="C144" start="0" length="2147483647">
    <dxf>
      <font>
        <name val="Arial"/>
        <scheme val="none"/>
      </font>
    </dxf>
  </rfmt>
  <rfmt sheetId="11" sqref="C144" start="0" length="2147483647">
    <dxf>
      <font>
        <i val="0"/>
      </font>
    </dxf>
  </rfmt>
  <rfmt sheetId="11" sqref="C144">
    <dxf>
      <alignment wrapText="1" readingOrder="0"/>
    </dxf>
  </rfmt>
  <rcc rId="42413" sId="11">
    <nc r="C144" t="inlineStr">
      <is>
        <r>
          <t>COLECTOR DE IMPUESTOS INTERNOS</t>
        </r>
        <r>
          <rPr>
            <sz val="9"/>
            <color indexed="64"/>
            <rFont val="Arial"/>
            <family val="2"/>
          </rPr>
          <t xml:space="preserve">. Pago retención Impuestos sobre la Renta del empleado </t>
        </r>
        <r>
          <rPr>
            <b/>
            <sz val="9"/>
            <color rgb="FFFF0000"/>
            <rFont val="Arial"/>
            <family val="2"/>
          </rPr>
          <t>Carlos Manuel Antonio Sanquintin Beras</t>
        </r>
        <r>
          <rPr>
            <sz val="9"/>
            <color indexed="64"/>
            <rFont val="Arial"/>
            <family val="2"/>
          </rPr>
          <t>, Asessor de la Dirección Ejecutiva de esta institución, correspondiente al mes de febrero/17</t>
        </r>
      </is>
    </nc>
  </rcc>
  <rcc rId="42414" sId="11" numFmtId="34">
    <nc r="E144">
      <v>18198.46</v>
    </nc>
  </rcc>
  <rcc rId="42415" sId="11">
    <nc r="F144">
      <f>F143+D144-E144</f>
    </nc>
  </rcc>
  <rcc rId="42416" sId="11">
    <nc r="B144">
      <v>14672</v>
    </nc>
  </rcc>
  <rcc rId="42417" sId="11" numFmtId="19">
    <nc r="A144">
      <v>42843</v>
    </nc>
  </rcc>
  <rfmt sheetId="11" sqref="B144" start="0" length="2147483647">
    <dxf>
      <font>
        <b/>
      </font>
    </dxf>
  </rfmt>
  <rcv guid="{A4F024A0-B144-4722-804A-716CE18877E5}" action="delete"/>
  <rcv guid="{A4F024A0-B144-4722-804A-716CE18877E5}" action="add"/>
</revisions>
</file>

<file path=xl/revisions/revisionLog191.xml><?xml version="1.0" encoding="utf-8"?>
<revisions xmlns="http://schemas.openxmlformats.org/spreadsheetml/2006/main" xmlns:r="http://schemas.openxmlformats.org/officeDocument/2006/relationships">
  <rcc rId="42160" sId="11" odxf="1" dxf="1">
    <nc r="C103" t="inlineStr">
      <is>
        <r>
          <t>JOSE ANTONIO  NOVA  VASQUEZ, Cedula de Identidad No.001-0007066-3</t>
        </r>
        <r>
          <rPr>
            <sz val="9"/>
            <color indexed="64"/>
            <rFont val="Arial"/>
            <family val="2"/>
          </rPr>
          <t xml:space="preserve">, Enc. Depto. de Medio Ambiente y Recursos Naturales, para cubrir apoyo logístico en la realización de curso sobre </t>
        </r>
        <r>
          <rPr>
            <b/>
            <sz val="9"/>
            <color indexed="64"/>
            <rFont val="Arial"/>
            <family val="2"/>
          </rPr>
          <t>“Empoderamiento y Asociatividad”</t>
        </r>
        <r>
          <rPr>
            <sz val="9"/>
            <color indexed="64"/>
            <rFont val="Arial"/>
            <family val="2"/>
          </rPr>
          <t>, el cual será realizado los días 16 y 17 de marzo 2017, en la Comunidad de Tábara Arriba, Provincia de Azua</t>
        </r>
      </is>
    </nc>
    <odxf>
      <font>
        <b val="0"/>
        <sz val="9"/>
        <name val="Arial"/>
        <scheme val="none"/>
      </font>
      <fill>
        <patternFill patternType="solid">
          <bgColor theme="0"/>
        </patternFill>
      </fill>
      <border outline="0">
        <left style="thin">
          <color indexed="64"/>
        </left>
        <right style="thin">
          <color indexed="64"/>
        </right>
        <top style="thin">
          <color indexed="64"/>
        </top>
        <bottom style="thin">
          <color indexed="64"/>
        </bottom>
      </border>
    </odxf>
    <ndxf>
      <font>
        <b/>
        <sz val="9"/>
        <name val="Arial"/>
        <scheme val="none"/>
      </font>
      <fill>
        <patternFill patternType="none">
          <bgColor indexed="65"/>
        </patternFill>
      </fill>
      <border outline="0">
        <left/>
        <right/>
        <top/>
        <bottom/>
      </border>
    </ndxf>
  </rcc>
  <rcc rId="42161" sId="11">
    <nc r="B103">
      <v>14647</v>
    </nc>
  </rcc>
  <rfmt sheetId="11" sqref="C102" start="0" length="0">
    <dxf>
      <border>
        <left style="thin">
          <color indexed="64"/>
        </left>
        <right style="thin">
          <color indexed="64"/>
        </right>
        <top style="thin">
          <color indexed="64"/>
        </top>
        <bottom style="thin">
          <color indexed="64"/>
        </bottom>
      </border>
    </dxf>
  </rfmt>
  <rfmt sheetId="11" sqref="C102">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11" sqref="C102" start="0" length="0">
    <dxf>
      <font>
        <b val="0"/>
        <sz val="12"/>
        <color indexed="64"/>
        <name val="Verdana"/>
        <scheme val="none"/>
      </font>
      <alignment vertical="bottom" wrapText="0" readingOrder="0"/>
      <border outline="0">
        <left/>
        <right/>
        <top/>
        <bottom/>
      </border>
    </dxf>
  </rfmt>
  <rfmt sheetId="11" sqref="C102" start="0" length="0">
    <dxf>
      <font>
        <b/>
        <i/>
        <sz val="14"/>
        <color indexed="64"/>
        <name val="Times New Roman"/>
        <scheme val="none"/>
      </font>
    </dxf>
  </rfmt>
  <rcc rId="42162" sId="11" xfDxf="1" dxf="1">
    <oc r="C102" t="inlineStr">
      <is>
        <r>
          <t>JOSE ANTONIO  NOVA  VASQUEZ, Cedula de Identidad No.001-0007066-3</t>
        </r>
        <r>
          <rPr>
            <sz val="9"/>
            <color indexed="64"/>
            <rFont val="Arial"/>
            <family val="2"/>
          </rPr>
          <t xml:space="preserve">, Enc. Depto. de Medio Ambiente y Recursos Naturales, para cubrir apoyo logístico en la realización de curso sobre </t>
        </r>
        <r>
          <rPr>
            <b/>
            <sz val="9"/>
            <color indexed="64"/>
            <rFont val="Arial"/>
            <family val="2"/>
          </rPr>
          <t>“Empoderamiento y Asociatividad”</t>
        </r>
        <r>
          <rPr>
            <sz val="9"/>
            <color indexed="64"/>
            <rFont val="Arial"/>
            <family val="2"/>
          </rPr>
          <t>, el cual será realizado los días 16 y 17 de marzo 2017, en la Comunidad de Tábara Arriba, Provincia de Azua</t>
        </r>
      </is>
    </oc>
    <nc r="C102" t="inlineStr">
      <is>
        <r>
          <t>SEGUROS BANRESERVAS</t>
        </r>
        <r>
          <rPr>
            <i/>
            <sz val="14"/>
            <color indexed="64"/>
            <rFont val="Times New Roman"/>
            <family val="1"/>
          </rPr>
          <t xml:space="preserve"> </t>
        </r>
        <r>
          <rPr>
            <b/>
            <i/>
            <sz val="14"/>
            <color indexed="64"/>
            <rFont val="Times New Roman"/>
            <family val="1"/>
          </rPr>
          <t xml:space="preserve">. </t>
        </r>
        <r>
          <rPr>
            <i/>
            <sz val="14"/>
            <color indexed="64"/>
            <rFont val="Times New Roman"/>
            <family val="1"/>
          </rPr>
          <t>Pago 30% de la factura No.619252 d/f  17/01/17 como aporte del CONIAF a la póliza de seguro 2-2-501-0186426 para la renovación del vehículo marca Toyota, Corola LE, año 2015, placa No. A700509, chasis 5YFBURHE4FP265326, durante el periodo del 17/03/17 al 17/03/18, propiedad de Patria Martínez Almonte, Encaragada Depto. Administrativa y Financiera de nuestra institución</t>
        </r>
      </is>
    </nc>
    <ndxf>
      <font>
        <b/>
        <i/>
        <sz val="14"/>
        <name val="Times New Roman"/>
        <scheme val="none"/>
      </font>
    </ndxf>
  </rcc>
  <rfmt sheetId="11" sqref="C102" start="0" length="2147483647">
    <dxf>
      <font>
        <sz val="9"/>
      </font>
    </dxf>
  </rfmt>
  <rfmt sheetId="11" sqref="C102" start="0" length="2147483647">
    <dxf>
      <font>
        <name val="Arial"/>
        <scheme val="none"/>
      </font>
    </dxf>
  </rfmt>
  <rfmt sheetId="11" sqref="C102">
    <dxf>
      <alignment wrapText="1" readingOrder="0"/>
    </dxf>
  </rfmt>
  <rfmt sheetId="11" sqref="C102" start="0" length="2147483647">
    <dxf>
      <font>
        <i val="0"/>
      </font>
    </dxf>
  </rfmt>
  <rcc rId="42163" sId="11" numFmtId="34">
    <nc r="E103">
      <v>25000</v>
    </nc>
  </rcc>
  <rfmt sheetId="11" sqref="C102" start="0" length="0">
    <dxf>
      <border>
        <left style="thin">
          <color indexed="64"/>
        </left>
        <right style="thin">
          <color indexed="64"/>
        </right>
        <top style="thin">
          <color indexed="64"/>
        </top>
        <bottom style="thin">
          <color indexed="64"/>
        </bottom>
      </border>
    </dxf>
  </rfmt>
  <rfmt sheetId="11" sqref="C102">
    <dxf>
      <border>
        <left style="thin">
          <color indexed="64"/>
        </left>
        <right style="thin">
          <color indexed="64"/>
        </right>
        <top style="thin">
          <color indexed="64"/>
        </top>
        <bottom style="thin">
          <color indexed="64"/>
        </bottom>
        <vertical style="thin">
          <color indexed="64"/>
        </vertical>
        <horizontal style="thin">
          <color indexed="64"/>
        </horizontal>
      </border>
    </dxf>
  </rfmt>
  <rcc rId="42164" sId="11" numFmtId="34">
    <oc r="E102">
      <v>25000</v>
    </oc>
    <nc r="E102">
      <v>12389.26</v>
    </nc>
  </rcc>
  <rcc rId="42165" sId="11" odxf="1" dxf="1">
    <nc r="F103">
      <f>F102+D103-E103</f>
    </nc>
    <odxf>
      <fill>
        <patternFill patternType="solid">
          <bgColor theme="0"/>
        </patternFill>
      </fill>
      <alignment wrapText="1" readingOrder="0"/>
      <border outline="0">
        <top/>
      </border>
    </odxf>
    <ndxf>
      <fill>
        <patternFill patternType="none">
          <bgColor indexed="65"/>
        </patternFill>
      </fill>
      <alignment wrapText="0" readingOrder="0"/>
      <border outline="0">
        <top style="thin">
          <color indexed="64"/>
        </top>
      </border>
    </ndxf>
  </rcc>
  <rcc rId="42166" sId="11" numFmtId="19">
    <nc r="A103">
      <v>42807</v>
    </nc>
  </rcc>
  <rfmt sheetId="11" sqref="C102">
    <dxf>
      <fill>
        <patternFill patternType="solid">
          <bgColor rgb="FFFFFF00"/>
        </patternFill>
      </fill>
    </dxf>
  </rfmt>
  <rcv guid="{A4F024A0-B144-4722-804A-716CE18877E5}" action="delete"/>
  <rcv guid="{A4F024A0-B144-4722-804A-716CE18877E5}" action="add"/>
</revisions>
</file>

<file path=xl/revisions/revisionLog19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9111.xml><?xml version="1.0" encoding="utf-8"?>
<revisions xmlns="http://schemas.openxmlformats.org/spreadsheetml/2006/main" xmlns:r="http://schemas.openxmlformats.org/officeDocument/2006/relationships">
  <rfmt sheetId="11" sqref="C29">
    <dxf>
      <fill>
        <patternFill patternType="solid">
          <bgColor rgb="FFFFFF00"/>
        </patternFill>
      </fill>
    </dxf>
  </rfmt>
  <rcv guid="{A4F024A0-B144-4722-804A-716CE18877E5}" action="delete"/>
  <rcv guid="{A4F024A0-B144-4722-804A-716CE18877E5}" action="add"/>
</revisions>
</file>

<file path=xl/revisions/revisionLog191111.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91112.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9112.xml><?xml version="1.0" encoding="utf-8"?>
<revisions xmlns="http://schemas.openxmlformats.org/spreadsheetml/2006/main" xmlns:r="http://schemas.openxmlformats.org/officeDocument/2006/relationships">
  <rcc rId="41661" sId="11" numFmtId="19">
    <nc r="A27">
      <v>42755</v>
    </nc>
  </rcc>
  <rfmt sheetId="11" sqref="C27" start="0" length="0">
    <dxf>
      <font>
        <sz val="12"/>
        <color indexed="64"/>
        <name val="Verdana"/>
        <scheme val="none"/>
      </font>
      <fill>
        <patternFill patternType="none">
          <bgColor indexed="65"/>
        </patternFill>
      </fill>
      <alignment vertical="bottom" wrapText="0" readingOrder="0"/>
      <border outline="0">
        <left/>
        <right/>
        <top/>
        <bottom/>
      </border>
    </dxf>
  </rfmt>
  <rfmt sheetId="11" sqref="C27" start="0" length="0">
    <dxf>
      <font>
        <b/>
        <i/>
        <sz val="14"/>
        <color indexed="64"/>
        <name val="Times New Roman"/>
        <scheme val="none"/>
      </font>
    </dxf>
  </rfmt>
  <rcc rId="41662" sId="11" xfDxf="1" dxf="1">
    <nc r="C27" t="inlineStr">
      <is>
        <r>
          <t>ZOILA MERCEDES FERNANDEZ.</t>
        </r>
        <r>
          <rPr>
            <i/>
            <sz val="14"/>
            <color indexed="64"/>
            <rFont val="Times New Roman"/>
            <family val="1"/>
          </rPr>
          <t xml:space="preserve"> Por concepto de pago de almuerzo Buffet para realizar un encuentro para evaluar las actividades realizadas en el año 2016, con empleados y técnicos del sector, a realizarse el 27/12/16 en los salones de la institucion en horario de 9:00 a.m a 3:00 p.m., s/c No. 2016-97 d/f 22/12/16, factura #149 d/f 27/12/16 y documentación  anexa. </t>
        </r>
      </is>
    </nc>
    <ndxf>
      <font>
        <b/>
        <i/>
        <sz val="14"/>
        <name val="Times New Roman"/>
        <scheme val="none"/>
      </font>
      <alignment horizontal="justify" readingOrder="0"/>
    </ndxf>
  </rcc>
  <rfmt sheetId="11" sqref="C27">
    <dxf>
      <fill>
        <patternFill patternType="solid">
          <bgColor rgb="FFFFFF00"/>
        </patternFill>
      </fill>
    </dxf>
  </rfmt>
  <rfmt sheetId="11" sqref="C27" start="0" length="2147483647">
    <dxf>
      <font>
        <sz val="10"/>
      </font>
    </dxf>
  </rfmt>
  <rfmt sheetId="11" sqref="C27" start="0" length="2147483647">
    <dxf>
      <font>
        <i val="0"/>
      </font>
    </dxf>
  </rfmt>
  <rfmt sheetId="11" sqref="C27" start="0" length="2147483647">
    <dxf>
      <font>
        <name val="Arial"/>
        <scheme val="none"/>
      </font>
    </dxf>
  </rfmt>
  <rcc rId="41663" sId="11" numFmtId="34">
    <nc r="E27">
      <v>36267.15</v>
    </nc>
  </rcc>
  <rcc rId="41664" sId="11" odxf="1" dxf="1">
    <nc r="F27">
      <f>F26+D27-E27</f>
    </nc>
    <odxf>
      <font>
        <b/>
        <sz val="9"/>
        <name val="Arial"/>
        <scheme val="none"/>
      </font>
      <border outline="0">
        <top/>
      </border>
    </odxf>
    <ndxf>
      <font>
        <b val="0"/>
        <sz val="9"/>
        <name val="Arial"/>
        <scheme val="none"/>
      </font>
      <border outline="0">
        <top style="thin">
          <color indexed="64"/>
        </top>
      </border>
    </ndxf>
  </rcc>
  <rcc rId="41665" sId="11" odxf="1" dxf="1">
    <nc r="F28">
      <f>F27+D28-E28</f>
    </nc>
    <odxf>
      <font>
        <b/>
        <sz val="9"/>
        <name val="Arial"/>
        <scheme val="none"/>
      </font>
      <border outline="0">
        <top/>
      </border>
    </odxf>
    <ndxf>
      <font>
        <b val="0"/>
        <sz val="9"/>
        <name val="Arial"/>
        <scheme val="none"/>
      </font>
      <border outline="0">
        <top style="thin">
          <color indexed="64"/>
        </top>
      </border>
    </ndxf>
  </rcc>
  <rcc rId="41666" sId="11">
    <nc r="B27" t="inlineStr">
      <is>
        <t>14598</t>
      </is>
    </nc>
  </rcc>
  <rfmt sheetId="11" sqref="C26:C28">
    <dxf>
      <border>
        <left style="thin">
          <color indexed="64"/>
        </left>
        <right style="thin">
          <color indexed="64"/>
        </right>
        <vertical style="thin">
          <color indexed="64"/>
        </vertical>
      </border>
    </dxf>
  </rfmt>
  <rcv guid="{5EBE4193-7345-4348-8FA0-5B4E92B2210A}" action="delete"/>
  <rcv guid="{5EBE4193-7345-4348-8FA0-5B4E92B2210A}" action="add"/>
</revisions>
</file>

<file path=xl/revisions/revisionLog1912.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913.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92.xml><?xml version="1.0" encoding="utf-8"?>
<revisions xmlns="http://schemas.openxmlformats.org/spreadsheetml/2006/main" xmlns:r="http://schemas.openxmlformats.org/officeDocument/2006/relationships">
  <rcv guid="{A4F024A0-B144-4722-804A-716CE18877E5}" action="delete"/>
  <rcv guid="{A4F024A0-B144-4722-804A-716CE18877E5}" action="add"/>
</revisions>
</file>

<file path=xl/revisions/revisionLog1921.xml><?xml version="1.0" encoding="utf-8"?>
<revisions xmlns="http://schemas.openxmlformats.org/spreadsheetml/2006/main" xmlns:r="http://schemas.openxmlformats.org/officeDocument/2006/relationships">
  <rfmt sheetId="11" sqref="C85" start="0" length="0">
    <dxf>
      <font>
        <sz val="12"/>
        <color indexed="64"/>
        <name val="Verdana"/>
        <scheme val="none"/>
      </font>
      <fill>
        <patternFill patternType="none">
          <bgColor indexed="65"/>
        </patternFill>
      </fill>
      <alignment horizontal="general" vertical="bottom" readingOrder="0"/>
      <border outline="0">
        <left/>
        <right/>
        <top/>
        <bottom/>
      </border>
    </dxf>
  </rfmt>
  <rfmt sheetId="11" sqref="C85" start="0" length="0">
    <dxf>
      <font>
        <b/>
        <i/>
        <sz val="14"/>
        <color indexed="64"/>
        <name val="Times New Roman"/>
        <scheme val="none"/>
      </font>
    </dxf>
  </rfmt>
  <rfmt sheetId="11" xfDxf="1" sqref="C85" start="0" length="0">
    <dxf>
      <font>
        <b/>
        <i/>
        <sz val="14"/>
        <name val="Times New Roman"/>
        <scheme val="none"/>
      </font>
    </dxf>
  </rfmt>
  <rfmt sheetId="11" sqref="C85" start="0" length="2147483647">
    <dxf>
      <font>
        <sz val="9"/>
      </font>
    </dxf>
  </rfmt>
  <rfmt sheetId="11" sqref="C85" start="0" length="2147483647">
    <dxf>
      <font>
        <name val="Arial"/>
        <scheme val="none"/>
      </font>
    </dxf>
  </rfmt>
  <rfmt sheetId="11" sqref="C85" start="0" length="2147483647">
    <dxf>
      <font>
        <i val="0"/>
      </font>
    </dxf>
  </rfmt>
  <rfmt sheetId="11" sqref="C85">
    <dxf>
      <alignment wrapText="1" readingOrder="0"/>
    </dxf>
  </rfmt>
  <rcc rId="42011" sId="11">
    <nc r="C85" t="inlineStr">
      <is>
        <r>
          <t xml:space="preserve">JUAN MODESTO CHAVEZ VARGAS, Director Ejecutivo, </t>
        </r>
        <r>
          <rPr>
            <sz val="9"/>
            <color indexed="64"/>
            <rFont val="Arial"/>
            <family val="2"/>
          </rPr>
          <t xml:space="preserve"> Pago por reembolso debido que cuando fueron a retirar el vehículo Nissan Frontier, año 2017 de nuetra institución a Santo Domingo Motors Company, S.A., el viernes 24/02/2017 en la tardes, el cheque #14629 d/f 24/02/17 tenia un error y no fue recibido por la compañía, según recibo de pago #1400010961 d/f 24/02/17</t>
        </r>
      </is>
    </nc>
  </rcc>
  <rcc rId="42012" sId="11" numFmtId="34">
    <nc r="E85">
      <v>3285.65</v>
    </nc>
  </rcc>
  <rcc rId="42013" sId="11" odxf="1" dxf="1">
    <nc r="F85">
      <f>F84+D85-E85</f>
    </nc>
    <odxf>
      <fill>
        <patternFill patternType="solid">
          <bgColor theme="0"/>
        </patternFill>
      </fill>
      <border outline="0">
        <top/>
      </border>
    </odxf>
    <ndxf>
      <fill>
        <patternFill patternType="none">
          <bgColor indexed="65"/>
        </patternFill>
      </fill>
      <border outline="0">
        <top style="thin">
          <color indexed="64"/>
        </top>
      </border>
    </ndxf>
  </rcc>
  <rcc rId="42014" sId="11" odxf="1" dxf="1">
    <nc r="F86">
      <f>F85+D86-E86</f>
    </nc>
    <odxf>
      <fill>
        <patternFill patternType="solid">
          <bgColor theme="0"/>
        </patternFill>
      </fill>
      <border outline="0">
        <top/>
      </border>
    </odxf>
    <ndxf>
      <fill>
        <patternFill patternType="none">
          <bgColor indexed="65"/>
        </patternFill>
      </fill>
      <border outline="0">
        <top style="thin">
          <color indexed="64"/>
        </top>
      </border>
    </ndxf>
  </rcc>
  <rfmt sheetId="11" sqref="C84" start="0" length="0">
    <dxf>
      <border>
        <left style="thin">
          <color indexed="64"/>
        </left>
        <right style="thin">
          <color indexed="64"/>
        </right>
        <top style="thin">
          <color indexed="64"/>
        </top>
        <bottom style="thin">
          <color indexed="64"/>
        </bottom>
      </border>
    </dxf>
  </rfmt>
  <rcc rId="42015" sId="11">
    <nc r="B85">
      <v>14632</v>
    </nc>
  </rcc>
  <rcc rId="42016" sId="11" odxf="1" dxf="1" numFmtId="19">
    <nc r="A85">
      <v>42795</v>
    </nc>
    <odxf>
      <fill>
        <patternFill patternType="solid">
          <bgColor theme="0"/>
        </patternFill>
      </fill>
    </odxf>
    <ndxf>
      <fill>
        <patternFill patternType="none">
          <bgColor indexed="65"/>
        </patternFill>
      </fill>
    </ndxf>
  </rcc>
  <rcv guid="{A4F024A0-B144-4722-804A-716CE18877E5}" action="delete"/>
  <rcv guid="{A4F024A0-B144-4722-804A-716CE18877E5}" action="add"/>
</revisions>
</file>

<file path=xl/revisions/revisionLog19211.xml><?xml version="1.0" encoding="utf-8"?>
<revisions xmlns="http://schemas.openxmlformats.org/spreadsheetml/2006/main" xmlns:r="http://schemas.openxmlformats.org/officeDocument/2006/relationships">
  <rrc rId="41759" sId="11" ref="A39:XFD39" action="deleteRow">
    <rfmt sheetId="11" xfDxf="1" sqref="A39:XFD39" start="0" length="0"/>
    <rfmt sheetId="11" sqref="A39" start="0" length="0">
      <dxf>
        <font>
          <sz val="9"/>
          <color indexed="64"/>
          <name val="Arial"/>
          <scheme val="none"/>
        </font>
        <numFmt numFmtId="19" formatCode="dd/mm/yyyy"/>
        <border outline="0">
          <left style="thin">
            <color indexed="64"/>
          </left>
          <right style="thin">
            <color indexed="64"/>
          </right>
          <top style="thin">
            <color indexed="64"/>
          </top>
          <bottom style="thin">
            <color indexed="64"/>
          </bottom>
        </border>
      </dxf>
    </rfmt>
    <rfmt sheetId="11" sqref="B39" start="0" length="0">
      <dxf>
        <font>
          <sz val="9"/>
          <color theme="1"/>
          <name val="Arial"/>
          <scheme val="none"/>
        </font>
        <numFmt numFmtId="30" formatCode="@"/>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dxf>
    </rfmt>
    <rfmt sheetId="11" sqref="C39" start="0" length="0">
      <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D39" start="0" length="0">
      <dxf>
        <font>
          <b/>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1" s="1" sqref="E39" start="0" length="0">
      <dxf>
        <font>
          <sz val="9"/>
          <color theme="1"/>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dxf>
    </rfmt>
    <rfmt sheetId="11" s="1" sqref="F39" start="0" length="0">
      <dxf>
        <font>
          <b/>
          <sz val="9"/>
          <color indexed="64"/>
          <name val="Arial"/>
          <scheme val="none"/>
        </font>
        <numFmt numFmtId="167" formatCode="_-* #,##0.00\ _p_t_a_-;\-* #,##0.00\ _p_t_a_-;_-* &quot;-&quot;??\ _p_t_a_-;_-@_-"/>
        <alignment horizontal="center" readingOrder="0"/>
        <border outline="0">
          <left style="thin">
            <color indexed="64"/>
          </left>
          <right style="thin">
            <color indexed="64"/>
          </right>
          <bottom style="thin">
            <color indexed="64"/>
          </bottom>
        </border>
      </dxf>
    </rfmt>
    <rfmt sheetId="11" sqref="G39" start="0" length="0">
      <dxf>
        <font>
          <sz val="9"/>
          <color indexed="64"/>
          <name val="Verdana"/>
          <scheme val="none"/>
        </font>
        <fill>
          <patternFill patternType="solid">
            <bgColor theme="0"/>
          </patternFill>
        </fill>
      </dxf>
    </rfmt>
    <rfmt sheetId="11" sqref="H39" start="0" length="0">
      <dxf>
        <fill>
          <patternFill patternType="solid">
            <bgColor theme="0"/>
          </patternFill>
        </fill>
      </dxf>
    </rfmt>
  </rrc>
  <rrc rId="41760" sId="11" ref="A39:XFD39" action="deleteRow">
    <rfmt sheetId="11" xfDxf="1" sqref="A39:XFD39" start="0" length="0"/>
    <rfmt sheetId="11" sqref="A39" start="0" length="0">
      <dxf>
        <font>
          <sz val="9"/>
          <color indexed="64"/>
          <name val="Arial"/>
          <scheme val="none"/>
        </font>
        <numFmt numFmtId="19" formatCode="dd/mm/yyyy"/>
        <border outline="0">
          <left style="thin">
            <color indexed="64"/>
          </left>
          <right style="thin">
            <color indexed="64"/>
          </right>
          <top style="thin">
            <color indexed="64"/>
          </top>
          <bottom style="thin">
            <color indexed="64"/>
          </bottom>
        </border>
      </dxf>
    </rfmt>
    <rfmt sheetId="11" sqref="B39" start="0" length="0">
      <dxf>
        <font>
          <b/>
          <sz val="9"/>
          <color theme="1"/>
          <name val="Arial"/>
          <scheme val="none"/>
        </font>
        <numFmt numFmtId="30" formatCode="@"/>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dxf>
    </rfmt>
    <rfmt sheetId="11" sqref="C39" start="0" length="0">
      <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D39" start="0" length="0">
      <dxf>
        <font>
          <b/>
          <sz val="9"/>
          <color indexed="64"/>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1" sqref="E39" start="0" length="0">
      <dxf>
        <font>
          <sz val="9"/>
          <color theme="1"/>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dxf>
    </rfmt>
    <rfmt sheetId="11" s="1" sqref="F39" start="0" length="0">
      <dxf>
        <font>
          <b/>
          <sz val="9"/>
          <color indexed="64"/>
          <name val="Arial"/>
          <scheme val="none"/>
        </font>
        <numFmt numFmtId="167" formatCode="_-* #,##0.00\ _p_t_a_-;\-* #,##0.00\ _p_t_a_-;_-* &quot;-&quot;??\ _p_t_a_-;_-@_-"/>
        <alignment horizontal="center" readingOrder="0"/>
        <border outline="0">
          <left style="thin">
            <color indexed="64"/>
          </left>
          <right style="thin">
            <color indexed="64"/>
          </right>
          <bottom style="thin">
            <color indexed="64"/>
          </bottom>
        </border>
      </dxf>
    </rfmt>
    <rfmt sheetId="11" sqref="G39" start="0" length="0">
      <dxf>
        <font>
          <sz val="9"/>
          <color indexed="64"/>
          <name val="Verdana"/>
          <scheme val="none"/>
        </font>
        <fill>
          <patternFill patternType="solid">
            <bgColor theme="0"/>
          </patternFill>
        </fill>
      </dxf>
    </rfmt>
    <rfmt sheetId="11" sqref="H39" start="0" length="0">
      <dxf>
        <fill>
          <patternFill patternType="solid">
            <bgColor theme="0"/>
          </patternFill>
        </fill>
      </dxf>
    </rfmt>
  </rrc>
  <rrc rId="41761" sId="11" ref="A39:XFD39" action="deleteRow">
    <rfmt sheetId="11" xfDxf="1" sqref="A39:XFD39" start="0" length="0"/>
    <rfmt sheetId="11" sqref="A39" start="0" length="0">
      <dxf>
        <font>
          <sz val="9"/>
          <color indexed="64"/>
          <name val="Arial"/>
          <scheme val="none"/>
        </font>
        <numFmt numFmtId="19" formatCode="dd/mm/yyyy"/>
        <border outline="0">
          <left style="thin">
            <color indexed="64"/>
          </left>
          <right style="thin">
            <color indexed="64"/>
          </right>
          <top style="thin">
            <color indexed="64"/>
          </top>
          <bottom style="thin">
            <color indexed="64"/>
          </bottom>
        </border>
      </dxf>
    </rfmt>
    <rfmt sheetId="11" sqref="B39" start="0" length="0">
      <dxf>
        <font>
          <b/>
          <sz val="9"/>
          <color theme="1"/>
          <name val="Arial"/>
          <scheme val="none"/>
        </font>
        <numFmt numFmtId="30" formatCode="@"/>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dxf>
    </rfmt>
    <rfmt sheetId="11" sqref="C39" start="0" length="0">
      <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D39" start="0" length="0">
      <dxf>
        <font>
          <b/>
          <sz val="9"/>
          <color indexed="64"/>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1" sqref="E39" start="0" length="0">
      <dxf>
        <font>
          <sz val="9"/>
          <color theme="1"/>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dxf>
    </rfmt>
    <rfmt sheetId="11" s="1" sqref="F39" start="0" length="0">
      <dxf>
        <font>
          <b/>
          <sz val="9"/>
          <color indexed="64"/>
          <name val="Arial"/>
          <scheme val="none"/>
        </font>
        <numFmt numFmtId="167" formatCode="_-* #,##0.00\ _p_t_a_-;\-* #,##0.00\ _p_t_a_-;_-* &quot;-&quot;??\ _p_t_a_-;_-@_-"/>
        <alignment horizontal="center" readingOrder="0"/>
        <border outline="0">
          <left style="thin">
            <color indexed="64"/>
          </left>
          <right style="thin">
            <color indexed="64"/>
          </right>
          <bottom style="thin">
            <color indexed="64"/>
          </bottom>
        </border>
      </dxf>
    </rfmt>
    <rfmt sheetId="11" sqref="G39" start="0" length="0">
      <dxf>
        <font>
          <sz val="9"/>
          <color indexed="64"/>
          <name val="Verdana"/>
          <scheme val="none"/>
        </font>
        <fill>
          <patternFill patternType="solid">
            <bgColor theme="0"/>
          </patternFill>
        </fill>
      </dxf>
    </rfmt>
    <rfmt sheetId="11" sqref="H39" start="0" length="0">
      <dxf>
        <fill>
          <patternFill patternType="solid">
            <bgColor theme="0"/>
          </patternFill>
        </fill>
      </dxf>
    </rfmt>
  </rrc>
  <rrc rId="41762" sId="11" ref="A39:XFD39" action="deleteRow">
    <rfmt sheetId="11" xfDxf="1" sqref="A39:XFD39" start="0" length="0"/>
    <rfmt sheetId="11" sqref="A39" start="0" length="0">
      <dxf>
        <font>
          <sz val="9"/>
          <color indexed="64"/>
          <name val="Arial"/>
          <scheme val="none"/>
        </font>
        <numFmt numFmtId="19" formatCode="dd/mm/yyyy"/>
        <fill>
          <patternFill patternType="solid">
            <bgColor theme="0"/>
          </patternFill>
        </fill>
        <border outline="0">
          <left style="thin">
            <color indexed="64"/>
          </left>
          <right style="thin">
            <color indexed="64"/>
          </right>
          <top style="thin">
            <color indexed="64"/>
          </top>
          <bottom style="thin">
            <color indexed="64"/>
          </bottom>
        </border>
      </dxf>
    </rfmt>
    <rfmt sheetId="11" sqref="B39" start="0" length="0">
      <dxf>
        <font>
          <sz val="9"/>
          <color theme="1"/>
          <name val="Arial"/>
          <scheme val="none"/>
        </font>
        <numFmt numFmtId="30" formatCode="@"/>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dxf>
    </rfmt>
    <rfmt sheetId="11" sqref="C39" start="0" length="0">
      <dxf>
        <font>
          <b/>
          <sz val="9"/>
          <color indexed="64"/>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11" sqref="D39" start="0" length="0">
      <dxf>
        <font>
          <sz val="9"/>
          <color indexed="64"/>
          <name val="Arial"/>
          <scheme val="none"/>
        </font>
      </dxf>
    </rfmt>
    <rfmt sheetId="11" sqref="E39" start="0" length="0">
      <dxf>
        <font>
          <b/>
          <sz val="9"/>
          <color indexed="64"/>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1" sqref="F39" start="0" length="0">
      <dxf>
        <font>
          <b/>
          <sz val="9"/>
          <color indexed="64"/>
          <name val="Arial"/>
          <scheme val="none"/>
        </font>
        <numFmt numFmtId="167" formatCode="_-* #,##0.00\ _p_t_a_-;\-* #,##0.00\ _p_t_a_-;_-* &quot;-&quot;??\ _p_t_a_-;_-@_-"/>
        <alignment horizontal="center" readingOrder="0"/>
        <border outline="0">
          <left style="thin">
            <color indexed="64"/>
          </left>
          <right style="thin">
            <color indexed="64"/>
          </right>
          <bottom style="thin">
            <color indexed="64"/>
          </bottom>
        </border>
      </dxf>
    </rfmt>
    <rfmt sheetId="11" sqref="G39" start="0" length="0">
      <dxf>
        <font>
          <sz val="9"/>
          <color indexed="64"/>
          <name val="Verdana"/>
          <scheme val="none"/>
        </font>
        <fill>
          <patternFill patternType="solid">
            <bgColor theme="0"/>
          </patternFill>
        </fill>
      </dxf>
    </rfmt>
    <rfmt sheetId="11" sqref="H39" start="0" length="0">
      <dxf>
        <fill>
          <patternFill patternType="solid">
            <bgColor theme="0"/>
          </patternFill>
        </fill>
      </dxf>
    </rfmt>
  </rrc>
  <rrc rId="41763" sId="11" ref="A39:XFD39" action="deleteRow">
    <rfmt sheetId="11" xfDxf="1" sqref="A39:XFD39" start="0" length="0"/>
    <rfmt sheetId="11" sqref="A39" start="0" length="0">
      <dxf>
        <font>
          <sz val="9"/>
          <color indexed="64"/>
          <name val="Arial"/>
          <scheme val="none"/>
        </font>
        <numFmt numFmtId="19" formatCode="dd/mm/yyyy"/>
        <fill>
          <patternFill patternType="solid">
            <bgColor theme="0"/>
          </patternFill>
        </fill>
        <border outline="0">
          <left style="thin">
            <color indexed="64"/>
          </left>
          <right style="thin">
            <color indexed="64"/>
          </right>
          <top style="thin">
            <color indexed="64"/>
          </top>
          <bottom style="thin">
            <color indexed="64"/>
          </bottom>
        </border>
      </dxf>
    </rfmt>
    <rfmt sheetId="11" sqref="B39" start="0" length="0">
      <dxf>
        <font>
          <sz val="9"/>
          <color indexed="64"/>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fmt sheetId="11" sqref="C39" start="0" length="0">
      <dxf>
        <font>
          <b/>
          <sz val="9"/>
          <color indexed="64"/>
          <name val="Arial"/>
          <scheme val="none"/>
        </font>
        <fill>
          <patternFill patternType="solid">
            <bgColor theme="0"/>
          </patternFill>
        </fill>
        <alignment horizontal="left" vertical="top" wrapText="1" readingOrder="0"/>
        <border outline="0">
          <left style="thin">
            <color indexed="64"/>
          </left>
          <right style="thin">
            <color indexed="64"/>
          </right>
          <top style="thin">
            <color indexed="64"/>
          </top>
          <bottom style="thin">
            <color indexed="64"/>
          </bottom>
        </border>
      </dxf>
    </rfmt>
    <rfmt sheetId="11" sqref="D39" start="0" length="0">
      <dxf>
        <font>
          <b/>
          <sz val="9"/>
          <color indexed="64"/>
          <name val="Arial"/>
          <scheme val="none"/>
        </font>
        <numFmt numFmtId="167" formatCode="_-* #,##0.00\ _p_t_a_-;\-* #,##0.00\ _p_t_a_-;_-* &quot;-&quot;??\ _p_t_a_-;_-@_-"/>
        <fill>
          <patternFill patternType="solid">
            <bgColor theme="0"/>
          </patternFill>
        </fill>
        <border outline="0">
          <left style="thin">
            <color indexed="64"/>
          </left>
          <right style="thin">
            <color indexed="64"/>
          </right>
          <top style="thin">
            <color indexed="64"/>
          </top>
          <bottom style="thin">
            <color indexed="64"/>
          </bottom>
        </border>
      </dxf>
    </rfmt>
    <rfmt sheetId="11" s="1" sqref="E39" start="0" length="0">
      <dxf>
        <font>
          <b/>
          <sz val="9"/>
          <color indexed="64"/>
          <name val="Arial"/>
          <scheme val="none"/>
        </font>
        <numFmt numFmtId="167" formatCode="_-* #,##0.00\ _p_t_a_-;\-* #,##0.00\ _p_t_a_-;_-* &quot;-&quot;??\ _p_t_a_-;_-@_-"/>
        <fill>
          <patternFill patternType="solid">
            <bgColor theme="0"/>
          </patternFill>
        </fill>
        <alignment horizontal="center" readingOrder="0"/>
        <border outline="0">
          <left style="thin">
            <color indexed="64"/>
          </left>
          <right style="thin">
            <color indexed="64"/>
          </right>
          <top style="thin">
            <color indexed="64"/>
          </top>
          <bottom style="thin">
            <color indexed="64"/>
          </bottom>
        </border>
      </dxf>
    </rfmt>
    <rfmt sheetId="11" sqref="F39" start="0" length="0">
      <dxf>
        <font>
          <sz val="9"/>
          <color indexed="64"/>
          <name val="Arial"/>
          <scheme val="none"/>
        </font>
        <numFmt numFmtId="167" formatCode="_-* #,##0.00\ _p_t_a_-;\-* #,##0.00\ _p_t_a_-;_-* &quot;-&quot;??\ _p_t_a_-;_-@_-"/>
        <fill>
          <patternFill patternType="solid">
            <bgColor theme="0"/>
          </patternFill>
        </fill>
        <alignment horizontal="center" vertical="top" readingOrder="0"/>
        <border outline="0">
          <left style="thin">
            <color indexed="64"/>
          </left>
          <right style="thin">
            <color indexed="64"/>
          </right>
          <top style="thin">
            <color indexed="64"/>
          </top>
          <bottom style="thin">
            <color indexed="64"/>
          </bottom>
        </border>
      </dxf>
    </rfmt>
    <rfmt sheetId="11" sqref="G39" start="0" length="0">
      <dxf>
        <font>
          <sz val="9"/>
          <color indexed="64"/>
          <name val="Verdana"/>
          <scheme val="none"/>
        </font>
        <fill>
          <patternFill patternType="solid">
            <bgColor theme="0"/>
          </patternFill>
        </fill>
      </dxf>
    </rfmt>
    <rfmt sheetId="11" sqref="H39" start="0" length="0">
      <dxf>
        <fill>
          <patternFill patternType="solid">
            <bgColor theme="0"/>
          </patternFill>
        </fill>
      </dxf>
    </rfmt>
  </rrc>
  <rrc rId="41764" sId="11" ref="A50:XFD50" action="insertRow"/>
  <rfmt sheetId="11" sqref="C50">
    <dxf>
      <fill>
        <patternFill>
          <bgColor theme="0"/>
        </patternFill>
      </fill>
    </dxf>
  </rfmt>
  <rfmt sheetId="11" sqref="C47:C52">
    <dxf>
      <border>
        <left style="thin">
          <color indexed="64"/>
        </left>
        <right style="thin">
          <color indexed="64"/>
        </right>
        <vertical style="thin">
          <color indexed="64"/>
        </vertical>
      </border>
    </dxf>
  </rfmt>
  <rcc rId="41765" sId="11">
    <nc r="A50" t="inlineStr">
      <is>
        <t>03/02/017</t>
      </is>
    </nc>
  </rcc>
  <rcc rId="41766" sId="11" numFmtId="19">
    <oc r="A51">
      <v>42768</v>
    </oc>
    <nc r="A51">
      <v>42769</v>
    </nc>
  </rcc>
  <rfmt sheetId="11" sqref="A50">
    <dxf>
      <alignment horizontal="right" readingOrder="0"/>
    </dxf>
  </rfmt>
  <rcc rId="41767" sId="11">
    <nc r="B50" t="inlineStr">
      <is>
        <t>TRANSF. 0008</t>
      </is>
    </nc>
  </rcc>
  <rcc rId="41768" sId="11" numFmtId="34">
    <nc r="E50">
      <v>18792</v>
    </nc>
  </rcc>
  <rcc rId="41769" sId="11">
    <oc r="F49">
      <f>F48+D49-E49</f>
    </oc>
    <nc r="F49">
      <f>F48+D49-E49</f>
    </nc>
  </rcc>
  <rcc rId="41770" sId="11">
    <nc r="F50">
      <f>F49+D50-E50</f>
    </nc>
  </rcc>
  <rcc rId="41771" sId="11">
    <oc r="F51">
      <f>F49+D51-E51</f>
    </oc>
    <nc r="F51">
      <f>F50+D51-E51</f>
    </nc>
  </rcc>
  <rcc rId="41772" sId="11">
    <nc r="F52">
      <f>F51+D52-E52</f>
    </nc>
  </rcc>
  <rfmt sheetId="11" sqref="C50" start="0" length="0">
    <dxf>
      <font>
        <b val="0"/>
        <sz val="12"/>
        <color indexed="64"/>
        <name val="Verdana"/>
        <scheme val="none"/>
      </font>
      <fill>
        <patternFill patternType="none">
          <bgColor indexed="65"/>
        </patternFill>
      </fill>
      <alignment vertical="bottom" wrapText="0" readingOrder="0"/>
      <border outline="0">
        <left/>
        <right/>
        <top/>
        <bottom/>
      </border>
    </dxf>
  </rfmt>
  <rfmt sheetId="11" sqref="C50" start="0" length="0">
    <dxf>
      <font>
        <i/>
        <sz val="14"/>
        <color indexed="64"/>
        <name val="Times New Roman"/>
        <scheme val="none"/>
      </font>
    </dxf>
  </rfmt>
  <rfmt sheetId="11" xfDxf="1" sqref="C50" start="0" length="0">
    <dxf>
      <font>
        <i/>
        <sz val="14"/>
        <name val="Times New Roman"/>
        <scheme val="none"/>
      </font>
    </dxf>
  </rfmt>
  <rfmt sheetId="11" sqref="C50">
    <dxf>
      <alignment wrapText="1" readingOrder="0"/>
    </dxf>
  </rfmt>
  <rfmt sheetId="11" sqref="C50" start="0" length="2147483647">
    <dxf>
      <font>
        <sz val="10"/>
      </font>
    </dxf>
  </rfmt>
  <rfmt sheetId="11" sqref="C50" start="0" length="2147483647">
    <dxf>
      <font>
        <i val="0"/>
      </font>
    </dxf>
  </rfmt>
  <rfmt sheetId="11" sqref="C50" start="0" length="2147483647">
    <dxf>
      <font>
        <name val="Arial"/>
        <scheme val="none"/>
      </font>
    </dxf>
  </rfmt>
  <rcc rId="41773" sId="11">
    <nc r="C50" t="inlineStr">
      <is>
        <r>
          <t>RD$18,792.00 (US$400.00 a una tasa de RD$46.98) a nombre de</t>
        </r>
        <r>
          <rPr>
            <sz val="10"/>
            <color rgb="FFFF0000"/>
            <rFont val="Arial"/>
            <family val="2"/>
          </rPr>
          <t xml:space="preserve"> </t>
        </r>
        <r>
          <rPr>
            <b/>
            <sz val="10"/>
            <color rgb="FFFF0000"/>
            <rFont val="Arial"/>
            <family val="2"/>
          </rPr>
          <t>JENNY ROSA ELVIRA RODRIGUEZ JIMENEZ</t>
        </r>
        <r>
          <rPr>
            <sz val="10"/>
            <color rgb="FFFF0000"/>
            <rFont val="Arial"/>
            <family val="2"/>
          </rPr>
          <t>.</t>
        </r>
        <r>
          <rPr>
            <sz val="10"/>
            <color indexed="64"/>
            <rFont val="Arial"/>
            <family val="2"/>
          </rPr>
          <t xml:space="preserve"> 32vo. desembolso para cubrir manutención como aporte de CONIAF por estadia en estudios de Doctorado en “Ciencias con Acentuación en Alimentos” en la Universidad Autónoma de Nuevo León, México, según contrato 031-2014, cronograma y documentación anexo.</t>
        </r>
      </is>
    </nc>
  </rcc>
  <rcv guid="{A4F024A0-B144-4722-804A-716CE18877E5}" action="delete"/>
  <rcv guid="{A4F024A0-B144-4722-804A-716CE18877E5}" action="add"/>
</revisions>
</file>

<file path=xl/revisions/userNames.xml><?xml version="1.0" encoding="utf-8"?>
<users xmlns="http://schemas.openxmlformats.org/spreadsheetml/2006/main" xmlns:r="http://schemas.openxmlformats.org/officeDocument/2006/relationships" count="7">
  <userInfo guid="{6B11ACC9-ED10-4197-B448-EB38A32AE96B}" name="marlene ramirez" id="-675871866" dateTime="2017-01-10T09:43:27"/>
  <userInfo guid="{4523EDBA-78C4-4973-B08C-31B522F2907F}" name="Andreina" id="-1952899815" dateTime="2017-03-22T10:31:39"/>
  <userInfo guid="{63AB534A-0D86-403C-835A-7458F25D3FE1}" name="marlene ramirez" id="-675849029" dateTime="2017-03-30T08:45:09"/>
  <userInfo guid="{44D1E019-B01F-495D-9FE7-EC5E7388172D}" name="marlene ramirez" id="-675871730" dateTime="2017-04-05T11:27:08"/>
  <userInfo guid="{351C9DD6-76DD-4CC1-9BFE-70E79EDA9422}" name="marlene ramirez" id="-675848960" dateTime="2017-06-08T12:19:18"/>
  <userInfo guid="{84352295-5308-47B6-BA8C-588019AFFDCF}" name="marlene ramirez" id="-675868704" dateTime="2017-06-19T09:17:57"/>
  <userInfo guid="{C65B3381-64A7-4ABA-9517-589A8000A96E}" name="RosannaPC" id="-1173148620" dateTime="2017-06-20T10:28:09"/>
</user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89.bin"/><Relationship Id="rId3" Type="http://schemas.openxmlformats.org/officeDocument/2006/relationships/printerSettings" Target="../printerSettings/printerSettings84.bin"/><Relationship Id="rId7" Type="http://schemas.openxmlformats.org/officeDocument/2006/relationships/printerSettings" Target="../printerSettings/printerSettings88.bin"/><Relationship Id="rId2" Type="http://schemas.openxmlformats.org/officeDocument/2006/relationships/printerSettings" Target="../printerSettings/printerSettings83.bin"/><Relationship Id="rId1" Type="http://schemas.openxmlformats.org/officeDocument/2006/relationships/printerSettings" Target="../printerSettings/printerSettings82.bin"/><Relationship Id="rId6" Type="http://schemas.openxmlformats.org/officeDocument/2006/relationships/printerSettings" Target="../printerSettings/printerSettings87.bin"/><Relationship Id="rId5" Type="http://schemas.openxmlformats.org/officeDocument/2006/relationships/printerSettings" Target="../printerSettings/printerSettings86.bin"/><Relationship Id="rId4" Type="http://schemas.openxmlformats.org/officeDocument/2006/relationships/printerSettings" Target="../printerSettings/printerSettings85.bin"/><Relationship Id="rId9" Type="http://schemas.openxmlformats.org/officeDocument/2006/relationships/printerSettings" Target="../printerSettings/printerSettings90.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98.bin"/><Relationship Id="rId3" Type="http://schemas.openxmlformats.org/officeDocument/2006/relationships/printerSettings" Target="../printerSettings/printerSettings93.bin"/><Relationship Id="rId7" Type="http://schemas.openxmlformats.org/officeDocument/2006/relationships/printerSettings" Target="../printerSettings/printerSettings97.bin"/><Relationship Id="rId2" Type="http://schemas.openxmlformats.org/officeDocument/2006/relationships/printerSettings" Target="../printerSettings/printerSettings92.bin"/><Relationship Id="rId1" Type="http://schemas.openxmlformats.org/officeDocument/2006/relationships/printerSettings" Target="../printerSettings/printerSettings91.bin"/><Relationship Id="rId6" Type="http://schemas.openxmlformats.org/officeDocument/2006/relationships/printerSettings" Target="../printerSettings/printerSettings96.bin"/><Relationship Id="rId5" Type="http://schemas.openxmlformats.org/officeDocument/2006/relationships/printerSettings" Target="../printerSettings/printerSettings95.bin"/><Relationship Id="rId4" Type="http://schemas.openxmlformats.org/officeDocument/2006/relationships/printerSettings" Target="../printerSettings/printerSettings94.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106.bin"/><Relationship Id="rId3" Type="http://schemas.openxmlformats.org/officeDocument/2006/relationships/printerSettings" Target="../printerSettings/printerSettings101.bin"/><Relationship Id="rId7" Type="http://schemas.openxmlformats.org/officeDocument/2006/relationships/printerSettings" Target="../printerSettings/printerSettings105.bin"/><Relationship Id="rId2" Type="http://schemas.openxmlformats.org/officeDocument/2006/relationships/printerSettings" Target="../printerSettings/printerSettings100.bin"/><Relationship Id="rId1" Type="http://schemas.openxmlformats.org/officeDocument/2006/relationships/printerSettings" Target="../printerSettings/printerSettings99.bin"/><Relationship Id="rId6" Type="http://schemas.openxmlformats.org/officeDocument/2006/relationships/printerSettings" Target="../printerSettings/printerSettings104.bin"/><Relationship Id="rId5" Type="http://schemas.openxmlformats.org/officeDocument/2006/relationships/printerSettings" Target="../printerSettings/printerSettings103.bin"/><Relationship Id="rId4" Type="http://schemas.openxmlformats.org/officeDocument/2006/relationships/printerSettings" Target="../printerSettings/printerSettings102.bin"/><Relationship Id="rId9" Type="http://schemas.openxmlformats.org/officeDocument/2006/relationships/printerSettings" Target="../printerSettings/printerSettings107.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115.bin"/><Relationship Id="rId3" Type="http://schemas.openxmlformats.org/officeDocument/2006/relationships/printerSettings" Target="../printerSettings/printerSettings110.bin"/><Relationship Id="rId7" Type="http://schemas.openxmlformats.org/officeDocument/2006/relationships/printerSettings" Target="../printerSettings/printerSettings114.bin"/><Relationship Id="rId2" Type="http://schemas.openxmlformats.org/officeDocument/2006/relationships/printerSettings" Target="../printerSettings/printerSettings109.bin"/><Relationship Id="rId1" Type="http://schemas.openxmlformats.org/officeDocument/2006/relationships/printerSettings" Target="../printerSettings/printerSettings108.bin"/><Relationship Id="rId6" Type="http://schemas.openxmlformats.org/officeDocument/2006/relationships/printerSettings" Target="../printerSettings/printerSettings113.bin"/><Relationship Id="rId5" Type="http://schemas.openxmlformats.org/officeDocument/2006/relationships/printerSettings" Target="../printerSettings/printerSettings112.bin"/><Relationship Id="rId4" Type="http://schemas.openxmlformats.org/officeDocument/2006/relationships/printerSettings" Target="../printerSettings/printerSettings111.bin"/><Relationship Id="rId9" Type="http://schemas.openxmlformats.org/officeDocument/2006/relationships/printerSettings" Target="../printerSettings/printerSettings116.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124.bin"/><Relationship Id="rId3" Type="http://schemas.openxmlformats.org/officeDocument/2006/relationships/printerSettings" Target="../printerSettings/printerSettings119.bin"/><Relationship Id="rId7" Type="http://schemas.openxmlformats.org/officeDocument/2006/relationships/printerSettings" Target="../printerSettings/printerSettings123.bin"/><Relationship Id="rId2" Type="http://schemas.openxmlformats.org/officeDocument/2006/relationships/printerSettings" Target="../printerSettings/printerSettings118.bin"/><Relationship Id="rId1" Type="http://schemas.openxmlformats.org/officeDocument/2006/relationships/printerSettings" Target="../printerSettings/printerSettings117.bin"/><Relationship Id="rId6" Type="http://schemas.openxmlformats.org/officeDocument/2006/relationships/printerSettings" Target="../printerSettings/printerSettings122.bin"/><Relationship Id="rId5" Type="http://schemas.openxmlformats.org/officeDocument/2006/relationships/printerSettings" Target="../printerSettings/printerSettings121.bin"/><Relationship Id="rId4" Type="http://schemas.openxmlformats.org/officeDocument/2006/relationships/printerSettings" Target="../printerSettings/printerSettings120.bin"/><Relationship Id="rId9" Type="http://schemas.openxmlformats.org/officeDocument/2006/relationships/printerSettings" Target="../printerSettings/printerSettings125.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28.bin"/><Relationship Id="rId2" Type="http://schemas.openxmlformats.org/officeDocument/2006/relationships/printerSettings" Target="../printerSettings/printerSettings127.bin"/><Relationship Id="rId1" Type="http://schemas.openxmlformats.org/officeDocument/2006/relationships/printerSettings" Target="../printerSettings/printerSettings126.bin"/><Relationship Id="rId4" Type="http://schemas.openxmlformats.org/officeDocument/2006/relationships/printerSettings" Target="../printerSettings/printerSettings12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7.bin"/><Relationship Id="rId3" Type="http://schemas.openxmlformats.org/officeDocument/2006/relationships/printerSettings" Target="../printerSettings/printerSettings12.bin"/><Relationship Id="rId7" Type="http://schemas.openxmlformats.org/officeDocument/2006/relationships/printerSettings" Target="../printerSettings/printerSettings16.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printerSettings" Target="../printerSettings/printerSettings15.bin"/><Relationship Id="rId5" Type="http://schemas.openxmlformats.org/officeDocument/2006/relationships/printerSettings" Target="../printerSettings/printerSettings14.bin"/><Relationship Id="rId4" Type="http://schemas.openxmlformats.org/officeDocument/2006/relationships/printerSettings" Target="../printerSettings/printerSettings13.bin"/><Relationship Id="rId9"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6.bin"/><Relationship Id="rId3" Type="http://schemas.openxmlformats.org/officeDocument/2006/relationships/printerSettings" Target="../printerSettings/printerSettings21.bin"/><Relationship Id="rId7" Type="http://schemas.openxmlformats.org/officeDocument/2006/relationships/printerSettings" Target="../printerSettings/printerSettings25.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 Id="rId9"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5.bin"/><Relationship Id="rId3" Type="http://schemas.openxmlformats.org/officeDocument/2006/relationships/printerSettings" Target="../printerSettings/printerSettings30.bin"/><Relationship Id="rId7" Type="http://schemas.openxmlformats.org/officeDocument/2006/relationships/printerSettings" Target="../printerSettings/printerSettings34.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6" Type="http://schemas.openxmlformats.org/officeDocument/2006/relationships/printerSettings" Target="../printerSettings/printerSettings33.bin"/><Relationship Id="rId5" Type="http://schemas.openxmlformats.org/officeDocument/2006/relationships/printerSettings" Target="../printerSettings/printerSettings32.bin"/><Relationship Id="rId4" Type="http://schemas.openxmlformats.org/officeDocument/2006/relationships/printerSettings" Target="../printerSettings/printerSettings31.bin"/><Relationship Id="rId9"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44.bin"/><Relationship Id="rId3" Type="http://schemas.openxmlformats.org/officeDocument/2006/relationships/printerSettings" Target="../printerSettings/printerSettings39.bin"/><Relationship Id="rId7" Type="http://schemas.openxmlformats.org/officeDocument/2006/relationships/printerSettings" Target="../printerSettings/printerSettings43.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 Id="rId9" Type="http://schemas.openxmlformats.org/officeDocument/2006/relationships/printerSettings" Target="../printerSettings/printerSettings45.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53.bin"/><Relationship Id="rId3" Type="http://schemas.openxmlformats.org/officeDocument/2006/relationships/printerSettings" Target="../printerSettings/printerSettings48.bin"/><Relationship Id="rId7" Type="http://schemas.openxmlformats.org/officeDocument/2006/relationships/printerSettings" Target="../printerSettings/printerSettings52.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6" Type="http://schemas.openxmlformats.org/officeDocument/2006/relationships/printerSettings" Target="../printerSettings/printerSettings51.bin"/><Relationship Id="rId5" Type="http://schemas.openxmlformats.org/officeDocument/2006/relationships/printerSettings" Target="../printerSettings/printerSettings50.bin"/><Relationship Id="rId4" Type="http://schemas.openxmlformats.org/officeDocument/2006/relationships/printerSettings" Target="../printerSettings/printerSettings49.bin"/><Relationship Id="rId9" Type="http://schemas.openxmlformats.org/officeDocument/2006/relationships/printerSettings" Target="../printerSettings/printerSettings54.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62.bin"/><Relationship Id="rId3" Type="http://schemas.openxmlformats.org/officeDocument/2006/relationships/printerSettings" Target="../printerSettings/printerSettings57.bin"/><Relationship Id="rId7" Type="http://schemas.openxmlformats.org/officeDocument/2006/relationships/printerSettings" Target="../printerSettings/printerSettings61.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6" Type="http://schemas.openxmlformats.org/officeDocument/2006/relationships/printerSettings" Target="../printerSettings/printerSettings60.bin"/><Relationship Id="rId5" Type="http://schemas.openxmlformats.org/officeDocument/2006/relationships/printerSettings" Target="../printerSettings/printerSettings59.bin"/><Relationship Id="rId4" Type="http://schemas.openxmlformats.org/officeDocument/2006/relationships/printerSettings" Target="../printerSettings/printerSettings58.bin"/><Relationship Id="rId9" Type="http://schemas.openxmlformats.org/officeDocument/2006/relationships/printerSettings" Target="../printerSettings/printerSettings63.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71.bin"/><Relationship Id="rId3" Type="http://schemas.openxmlformats.org/officeDocument/2006/relationships/printerSettings" Target="../printerSettings/printerSettings66.bin"/><Relationship Id="rId7" Type="http://schemas.openxmlformats.org/officeDocument/2006/relationships/printerSettings" Target="../printerSettings/printerSettings70.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 Id="rId6" Type="http://schemas.openxmlformats.org/officeDocument/2006/relationships/printerSettings" Target="../printerSettings/printerSettings69.bin"/><Relationship Id="rId5" Type="http://schemas.openxmlformats.org/officeDocument/2006/relationships/printerSettings" Target="../printerSettings/printerSettings68.bin"/><Relationship Id="rId4" Type="http://schemas.openxmlformats.org/officeDocument/2006/relationships/printerSettings" Target="../printerSettings/printerSettings67.bin"/><Relationship Id="rId9" Type="http://schemas.openxmlformats.org/officeDocument/2006/relationships/printerSettings" Target="../printerSettings/printerSettings72.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80.bin"/><Relationship Id="rId3" Type="http://schemas.openxmlformats.org/officeDocument/2006/relationships/printerSettings" Target="../printerSettings/printerSettings75.bin"/><Relationship Id="rId7" Type="http://schemas.openxmlformats.org/officeDocument/2006/relationships/printerSettings" Target="../printerSettings/printerSettings79.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5" Type="http://schemas.openxmlformats.org/officeDocument/2006/relationships/printerSettings" Target="../printerSettings/printerSettings77.bin"/><Relationship Id="rId4" Type="http://schemas.openxmlformats.org/officeDocument/2006/relationships/printerSettings" Target="../printerSettings/printerSettings76.bin"/><Relationship Id="rId9" Type="http://schemas.openxmlformats.org/officeDocument/2006/relationships/printerSettings" Target="../printerSettings/printerSettings81.bin"/></Relationships>
</file>

<file path=xl/worksheets/sheet1.xml><?xml version="1.0" encoding="utf-8"?>
<worksheet xmlns="http://schemas.openxmlformats.org/spreadsheetml/2006/main" xmlns:r="http://schemas.openxmlformats.org/officeDocument/2006/relationships">
  <sheetPr>
    <outlinePr summaryBelow="0" summaryRight="0"/>
    <pageSetUpPr autoPageBreaks="0"/>
  </sheetPr>
  <dimension ref="A1:H3191"/>
  <sheetViews>
    <sheetView workbookViewId="0"/>
  </sheetViews>
  <sheetFormatPr baseColWidth="10" defaultColWidth="11.19921875" defaultRowHeight="15"/>
  <cols>
    <col min="1" max="1" width="9" customWidth="1"/>
    <col min="2" max="2" width="6.59765625" customWidth="1"/>
    <col min="3" max="3" width="43.59765625" customWidth="1"/>
    <col min="4" max="4" width="13.59765625" customWidth="1"/>
    <col min="5" max="5" width="13.59765625" style="55" customWidth="1"/>
    <col min="6" max="6" width="13.59765625" customWidth="1"/>
    <col min="7" max="7" width="3.8984375" bestFit="1" customWidth="1"/>
  </cols>
  <sheetData>
    <row r="1" spans="1:6">
      <c r="A1" s="1"/>
      <c r="B1" s="910" t="s">
        <v>2519</v>
      </c>
      <c r="C1" s="910"/>
      <c r="D1" s="910"/>
      <c r="E1" s="910"/>
      <c r="F1" s="910"/>
    </row>
    <row r="2" spans="1:6">
      <c r="A2" s="1"/>
      <c r="B2" s="910"/>
      <c r="C2" s="910"/>
      <c r="D2" s="910"/>
      <c r="E2" s="910"/>
      <c r="F2" s="910"/>
    </row>
    <row r="4" spans="1:6">
      <c r="A4" s="22" t="s">
        <v>2520</v>
      </c>
      <c r="B4" s="22" t="s">
        <v>2521</v>
      </c>
      <c r="C4" s="22" t="s">
        <v>2523</v>
      </c>
      <c r="D4" s="23" t="s">
        <v>1383</v>
      </c>
      <c r="E4" s="305" t="s">
        <v>1382</v>
      </c>
      <c r="F4" s="22" t="s">
        <v>1144</v>
      </c>
    </row>
    <row r="5" spans="1:6">
      <c r="A5" s="5"/>
      <c r="B5" s="5"/>
      <c r="C5" s="5" t="s">
        <v>206</v>
      </c>
      <c r="D5" s="258"/>
      <c r="E5" s="306" t="s">
        <v>1379</v>
      </c>
      <c r="F5" s="258">
        <v>11101341.99</v>
      </c>
    </row>
    <row r="6" spans="1:6">
      <c r="A6" s="47">
        <v>38292</v>
      </c>
      <c r="B6" s="2">
        <v>3366</v>
      </c>
      <c r="C6" s="2" t="s">
        <v>1041</v>
      </c>
      <c r="D6" s="39"/>
      <c r="E6" s="54">
        <v>9087.81</v>
      </c>
      <c r="F6" s="39">
        <f t="shared" ref="F6:F28" si="0">+F5-E6</f>
        <v>11092254.18</v>
      </c>
    </row>
    <row r="7" spans="1:6">
      <c r="A7" s="47">
        <v>38292</v>
      </c>
      <c r="B7" s="2">
        <v>3367</v>
      </c>
      <c r="C7" s="2" t="s">
        <v>1222</v>
      </c>
      <c r="D7" s="39"/>
      <c r="E7" s="54">
        <v>0</v>
      </c>
      <c r="F7" s="39">
        <f t="shared" si="0"/>
        <v>11092254.18</v>
      </c>
    </row>
    <row r="8" spans="1:6">
      <c r="A8" s="40"/>
      <c r="B8" s="2">
        <v>3368</v>
      </c>
      <c r="C8" s="2" t="s">
        <v>1223</v>
      </c>
      <c r="D8" s="39"/>
      <c r="E8" s="54">
        <v>13200</v>
      </c>
      <c r="F8" s="39">
        <f t="shared" si="0"/>
        <v>11079054.18</v>
      </c>
    </row>
    <row r="9" spans="1:6">
      <c r="A9" s="40" t="s">
        <v>1224</v>
      </c>
      <c r="B9" s="2">
        <v>3369</v>
      </c>
      <c r="C9" s="2" t="s">
        <v>191</v>
      </c>
      <c r="D9" s="39"/>
      <c r="E9" s="54">
        <v>58882</v>
      </c>
      <c r="F9" s="39">
        <f t="shared" si="0"/>
        <v>11020172.18</v>
      </c>
    </row>
    <row r="10" spans="1:6">
      <c r="A10" s="47"/>
      <c r="B10" s="2">
        <v>3370</v>
      </c>
      <c r="C10" s="2" t="s">
        <v>192</v>
      </c>
      <c r="D10" s="39"/>
      <c r="E10" s="307">
        <v>32606.400000000001</v>
      </c>
      <c r="F10" s="259">
        <f t="shared" si="0"/>
        <v>10987565.779999999</v>
      </c>
    </row>
    <row r="11" spans="1:6">
      <c r="A11" s="47">
        <v>38293</v>
      </c>
      <c r="B11" s="2">
        <v>3371</v>
      </c>
      <c r="C11" s="2" t="s">
        <v>193</v>
      </c>
      <c r="D11" s="39"/>
      <c r="E11" s="307">
        <v>5000000</v>
      </c>
      <c r="F11" s="259">
        <f t="shared" si="0"/>
        <v>5987565.7799999993</v>
      </c>
    </row>
    <row r="12" spans="1:6">
      <c r="A12" s="40"/>
      <c r="B12" s="2">
        <v>3372</v>
      </c>
      <c r="C12" s="2" t="s">
        <v>194</v>
      </c>
      <c r="D12" s="39"/>
      <c r="E12" s="307">
        <v>3000000</v>
      </c>
      <c r="F12" s="259">
        <f t="shared" si="0"/>
        <v>2987565.7799999993</v>
      </c>
    </row>
    <row r="13" spans="1:6">
      <c r="A13" s="47">
        <v>38293</v>
      </c>
      <c r="B13" s="2">
        <v>3373</v>
      </c>
      <c r="C13" s="2" t="s">
        <v>195</v>
      </c>
      <c r="D13" s="39"/>
      <c r="E13" s="307">
        <v>19279.2</v>
      </c>
      <c r="F13" s="259">
        <f t="shared" si="0"/>
        <v>2968286.5799999991</v>
      </c>
    </row>
    <row r="14" spans="1:6">
      <c r="A14" s="47">
        <v>38293</v>
      </c>
      <c r="B14" s="2">
        <v>3374</v>
      </c>
      <c r="C14" s="2" t="s">
        <v>196</v>
      </c>
      <c r="D14" s="39"/>
      <c r="E14" s="307">
        <v>2143.6799999999998</v>
      </c>
      <c r="F14" s="259">
        <f t="shared" si="0"/>
        <v>2966142.899999999</v>
      </c>
    </row>
    <row r="15" spans="1:6">
      <c r="A15" s="47">
        <v>38293</v>
      </c>
      <c r="B15" s="2">
        <v>3375</v>
      </c>
      <c r="C15" s="2" t="s">
        <v>197</v>
      </c>
      <c r="D15" s="39"/>
      <c r="E15" s="307">
        <v>2850</v>
      </c>
      <c r="F15" s="259">
        <f t="shared" si="0"/>
        <v>2963292.899999999</v>
      </c>
    </row>
    <row r="16" spans="1:6">
      <c r="A16" s="47">
        <v>38294</v>
      </c>
      <c r="B16" s="2">
        <v>3376</v>
      </c>
      <c r="C16" s="2" t="s">
        <v>112</v>
      </c>
      <c r="D16" s="39"/>
      <c r="E16" s="307">
        <v>34751.019999999997</v>
      </c>
      <c r="F16" s="259">
        <f t="shared" si="0"/>
        <v>2928541.879999999</v>
      </c>
    </row>
    <row r="17" spans="1:6">
      <c r="A17" s="47">
        <v>38294</v>
      </c>
      <c r="B17" s="2">
        <v>3377</v>
      </c>
      <c r="C17" s="2" t="s">
        <v>113</v>
      </c>
      <c r="D17" s="39"/>
      <c r="E17" s="307">
        <v>251137</v>
      </c>
      <c r="F17" s="259">
        <f t="shared" si="0"/>
        <v>2677404.879999999</v>
      </c>
    </row>
    <row r="18" spans="1:6">
      <c r="A18" s="47">
        <v>38295</v>
      </c>
      <c r="B18" s="2">
        <v>3378</v>
      </c>
      <c r="C18" s="2" t="s">
        <v>114</v>
      </c>
      <c r="D18" s="39"/>
      <c r="E18" s="307">
        <v>27869.439999999999</v>
      </c>
      <c r="F18" s="259">
        <f t="shared" si="0"/>
        <v>2649535.439999999</v>
      </c>
    </row>
    <row r="19" spans="1:6">
      <c r="A19" s="47">
        <v>38295</v>
      </c>
      <c r="B19" s="2">
        <v>3379</v>
      </c>
      <c r="C19" s="2" t="s">
        <v>1509</v>
      </c>
      <c r="D19" s="39"/>
      <c r="E19" s="307">
        <v>989.95</v>
      </c>
      <c r="F19" s="259">
        <f t="shared" si="0"/>
        <v>2648545.4899999988</v>
      </c>
    </row>
    <row r="20" spans="1:6">
      <c r="A20" s="47">
        <v>38295</v>
      </c>
      <c r="B20" s="2">
        <v>3380</v>
      </c>
      <c r="C20" s="2" t="s">
        <v>1511</v>
      </c>
      <c r="D20" s="39"/>
      <c r="E20" s="307">
        <v>10400</v>
      </c>
      <c r="F20" s="259">
        <f t="shared" si="0"/>
        <v>2638145.4899999988</v>
      </c>
    </row>
    <row r="21" spans="1:6">
      <c r="A21" s="47">
        <v>38296</v>
      </c>
      <c r="B21" s="2">
        <v>3381</v>
      </c>
      <c r="C21" s="2" t="s">
        <v>1512</v>
      </c>
      <c r="D21" s="39"/>
      <c r="E21" s="307">
        <v>0</v>
      </c>
      <c r="F21" s="259">
        <f t="shared" si="0"/>
        <v>2638145.4899999988</v>
      </c>
    </row>
    <row r="22" spans="1:6">
      <c r="A22" s="47">
        <v>38299</v>
      </c>
      <c r="B22" s="2">
        <v>3382</v>
      </c>
      <c r="C22" s="2" t="s">
        <v>236</v>
      </c>
      <c r="D22" s="39"/>
      <c r="E22" s="307">
        <v>1590</v>
      </c>
      <c r="F22" s="259">
        <f t="shared" si="0"/>
        <v>2636555.4899999988</v>
      </c>
    </row>
    <row r="23" spans="1:6">
      <c r="A23" s="47">
        <v>38299</v>
      </c>
      <c r="B23" s="2">
        <v>3383</v>
      </c>
      <c r="C23" s="2" t="s">
        <v>237</v>
      </c>
      <c r="D23" s="39"/>
      <c r="E23" s="307">
        <v>63789.3</v>
      </c>
      <c r="F23" s="259">
        <f t="shared" si="0"/>
        <v>2572766.189999999</v>
      </c>
    </row>
    <row r="24" spans="1:6">
      <c r="A24" s="47">
        <v>38299</v>
      </c>
      <c r="B24" s="2">
        <v>3384</v>
      </c>
      <c r="C24" s="2" t="s">
        <v>238</v>
      </c>
      <c r="D24" s="39"/>
      <c r="E24" s="307">
        <v>43570.36</v>
      </c>
      <c r="F24" s="259">
        <f t="shared" si="0"/>
        <v>2529195.8299999991</v>
      </c>
    </row>
    <row r="25" spans="1:6">
      <c r="A25" s="47">
        <v>38300</v>
      </c>
      <c r="B25" s="2">
        <v>3385</v>
      </c>
      <c r="C25" s="2" t="s">
        <v>239</v>
      </c>
      <c r="D25" s="39"/>
      <c r="E25" s="307">
        <v>3137.5</v>
      </c>
      <c r="F25" s="259">
        <f t="shared" si="0"/>
        <v>2526058.3299999991</v>
      </c>
    </row>
    <row r="26" spans="1:6">
      <c r="A26" s="47">
        <v>38302</v>
      </c>
      <c r="B26" s="2">
        <v>3386</v>
      </c>
      <c r="C26" s="2" t="s">
        <v>240</v>
      </c>
      <c r="D26" s="39"/>
      <c r="E26" s="307">
        <v>985</v>
      </c>
      <c r="F26" s="259">
        <f t="shared" si="0"/>
        <v>2525073.3299999991</v>
      </c>
    </row>
    <row r="27" spans="1:6">
      <c r="A27" s="47">
        <v>38306</v>
      </c>
      <c r="B27" s="2">
        <v>3387</v>
      </c>
      <c r="C27" s="2" t="s">
        <v>241</v>
      </c>
      <c r="D27" s="39"/>
      <c r="E27" s="307">
        <v>2150</v>
      </c>
      <c r="F27" s="259">
        <f t="shared" si="0"/>
        <v>2522923.3299999991</v>
      </c>
    </row>
    <row r="28" spans="1:6">
      <c r="A28" s="47">
        <v>38307</v>
      </c>
      <c r="B28" s="2">
        <v>3388</v>
      </c>
      <c r="C28" s="2" t="s">
        <v>242</v>
      </c>
      <c r="D28" s="39"/>
      <c r="E28" s="307">
        <v>660</v>
      </c>
      <c r="F28" s="259">
        <f t="shared" si="0"/>
        <v>2522263.3299999991</v>
      </c>
    </row>
    <row r="29" spans="1:6" ht="409.6" customHeight="1">
      <c r="A29" s="40"/>
      <c r="B29" s="2">
        <v>3389</v>
      </c>
      <c r="C29" s="2"/>
      <c r="D29" s="260"/>
      <c r="E29" s="54"/>
      <c r="F29" s="39"/>
    </row>
    <row r="30" spans="1:6" ht="409.6" customHeight="1">
      <c r="A30" s="40" t="s">
        <v>1224</v>
      </c>
      <c r="B30" s="2"/>
      <c r="C30" s="2"/>
      <c r="D30" s="39"/>
      <c r="E30" s="54"/>
      <c r="F30" s="39"/>
    </row>
    <row r="31" spans="1:6" ht="409.6" customHeight="1">
      <c r="A31" s="47"/>
      <c r="B31" s="2"/>
      <c r="C31" s="2"/>
      <c r="D31" s="39"/>
      <c r="E31" s="54"/>
      <c r="F31" s="39"/>
    </row>
    <row r="32" spans="1:6" ht="409.6" customHeight="1">
      <c r="A32" s="40"/>
      <c r="B32" s="2"/>
      <c r="C32" s="2"/>
      <c r="D32" s="39"/>
      <c r="E32" s="54"/>
      <c r="F32" s="39"/>
    </row>
    <row r="33" spans="1:6" ht="15" customHeight="1">
      <c r="A33" s="40"/>
      <c r="B33" s="2"/>
      <c r="C33" s="2"/>
      <c r="D33" s="39"/>
      <c r="E33" s="54"/>
      <c r="F33" s="39"/>
    </row>
    <row r="34" spans="1:6">
      <c r="A34" s="47">
        <v>38307</v>
      </c>
      <c r="B34" s="2">
        <v>3389</v>
      </c>
      <c r="C34" s="2" t="s">
        <v>243</v>
      </c>
      <c r="D34" s="39"/>
      <c r="E34" s="54">
        <v>660</v>
      </c>
      <c r="F34" s="39">
        <f>+F28-E34</f>
        <v>2521603.3299999991</v>
      </c>
    </row>
    <row r="35" spans="1:6">
      <c r="A35" s="40" t="s">
        <v>1224</v>
      </c>
      <c r="B35" s="2">
        <v>3390</v>
      </c>
      <c r="C35" s="2" t="s">
        <v>346</v>
      </c>
      <c r="D35" s="39"/>
      <c r="E35" s="54">
        <v>235736.67</v>
      </c>
      <c r="F35" s="39">
        <f t="shared" ref="F35:F50" si="1">+F34-E35</f>
        <v>2285866.6599999992</v>
      </c>
    </row>
    <row r="36" spans="1:6">
      <c r="A36" s="47">
        <v>38307</v>
      </c>
      <c r="B36" s="2">
        <v>3391</v>
      </c>
      <c r="C36" s="2" t="s">
        <v>347</v>
      </c>
      <c r="D36" s="39"/>
      <c r="E36" s="54">
        <v>1658.8</v>
      </c>
      <c r="F36" s="39">
        <f t="shared" si="1"/>
        <v>2284207.8599999994</v>
      </c>
    </row>
    <row r="37" spans="1:6">
      <c r="A37" s="47">
        <v>38308</v>
      </c>
      <c r="B37" s="2">
        <v>3392</v>
      </c>
      <c r="C37" s="2" t="s">
        <v>591</v>
      </c>
      <c r="D37" s="39"/>
      <c r="E37" s="307">
        <v>1658</v>
      </c>
      <c r="F37" s="259">
        <f t="shared" si="1"/>
        <v>2282549.8599999994</v>
      </c>
    </row>
    <row r="38" spans="1:6">
      <c r="A38" s="47">
        <v>38309</v>
      </c>
      <c r="B38" s="2">
        <v>3393</v>
      </c>
      <c r="C38" s="2" t="s">
        <v>592</v>
      </c>
      <c r="D38" s="39"/>
      <c r="E38" s="307">
        <v>7100.68</v>
      </c>
      <c r="F38" s="259">
        <f t="shared" si="1"/>
        <v>2275449.1799999992</v>
      </c>
    </row>
    <row r="39" spans="1:6">
      <c r="A39" s="47">
        <v>38313</v>
      </c>
      <c r="B39" s="2">
        <v>3394</v>
      </c>
      <c r="C39" s="2" t="s">
        <v>593</v>
      </c>
      <c r="D39" s="39"/>
      <c r="E39" s="307">
        <v>77924.5</v>
      </c>
      <c r="F39" s="259">
        <f t="shared" si="1"/>
        <v>2197524.6799999992</v>
      </c>
    </row>
    <row r="40" spans="1:6">
      <c r="A40" s="47">
        <v>38313</v>
      </c>
      <c r="B40" s="2">
        <v>3395</v>
      </c>
      <c r="C40" s="2" t="s">
        <v>594</v>
      </c>
      <c r="D40" s="39"/>
      <c r="E40" s="307">
        <v>2545</v>
      </c>
      <c r="F40" s="259">
        <f t="shared" si="1"/>
        <v>2194979.6799999992</v>
      </c>
    </row>
    <row r="41" spans="1:6">
      <c r="A41" s="47"/>
      <c r="B41" s="2">
        <v>3396</v>
      </c>
      <c r="C41" s="2" t="s">
        <v>595</v>
      </c>
      <c r="D41" s="39"/>
      <c r="E41" s="307">
        <v>4872</v>
      </c>
      <c r="F41" s="259">
        <f t="shared" si="1"/>
        <v>2190107.6799999992</v>
      </c>
    </row>
    <row r="42" spans="1:6">
      <c r="A42" s="47">
        <v>38313</v>
      </c>
      <c r="B42" s="2">
        <v>3397</v>
      </c>
      <c r="C42" s="2" t="s">
        <v>596</v>
      </c>
      <c r="D42" s="39"/>
      <c r="E42" s="307">
        <v>3125</v>
      </c>
      <c r="F42" s="259">
        <f t="shared" si="1"/>
        <v>2186982.6799999992</v>
      </c>
    </row>
    <row r="43" spans="1:6">
      <c r="A43" s="47">
        <v>38313</v>
      </c>
      <c r="B43" s="2">
        <v>3398</v>
      </c>
      <c r="C43" s="2" t="s">
        <v>597</v>
      </c>
      <c r="D43" s="39"/>
      <c r="E43" s="307">
        <v>11500</v>
      </c>
      <c r="F43" s="259">
        <f t="shared" si="1"/>
        <v>2175482.6799999992</v>
      </c>
    </row>
    <row r="44" spans="1:6">
      <c r="A44" s="47">
        <v>38313</v>
      </c>
      <c r="B44" s="2">
        <v>3399</v>
      </c>
      <c r="C44" s="2" t="s">
        <v>598</v>
      </c>
      <c r="D44" s="39"/>
      <c r="E44" s="307">
        <v>18000</v>
      </c>
      <c r="F44" s="259">
        <f t="shared" si="1"/>
        <v>2157482.6799999992</v>
      </c>
    </row>
    <row r="45" spans="1:6">
      <c r="A45" s="47">
        <v>38313</v>
      </c>
      <c r="B45" s="2">
        <v>3400</v>
      </c>
      <c r="C45" s="2" t="s">
        <v>599</v>
      </c>
      <c r="D45" s="39"/>
      <c r="E45" s="307">
        <v>27000</v>
      </c>
      <c r="F45" s="259">
        <f t="shared" si="1"/>
        <v>2130482.6799999992</v>
      </c>
    </row>
    <row r="46" spans="1:6">
      <c r="A46" s="47"/>
      <c r="B46" s="2">
        <v>3401</v>
      </c>
      <c r="C46" s="2" t="s">
        <v>600</v>
      </c>
      <c r="D46" s="39"/>
      <c r="E46" s="307">
        <v>2700</v>
      </c>
      <c r="F46" s="259">
        <f t="shared" si="1"/>
        <v>2127782.6799999992</v>
      </c>
    </row>
    <row r="47" spans="1:6">
      <c r="A47" s="40"/>
      <c r="B47" s="2">
        <v>3402</v>
      </c>
      <c r="C47" s="2" t="s">
        <v>601</v>
      </c>
      <c r="D47" s="39"/>
      <c r="E47" s="307">
        <v>16200</v>
      </c>
      <c r="F47" s="259">
        <f t="shared" si="1"/>
        <v>2111582.6799999992</v>
      </c>
    </row>
    <row r="48" spans="1:6">
      <c r="A48" s="40"/>
      <c r="B48" s="2">
        <v>3403</v>
      </c>
      <c r="C48" s="2" t="s">
        <v>602</v>
      </c>
      <c r="D48" s="39"/>
      <c r="E48" s="307">
        <v>8000</v>
      </c>
      <c r="F48" s="259">
        <f t="shared" si="1"/>
        <v>2103582.6799999992</v>
      </c>
    </row>
    <row r="49" spans="1:6">
      <c r="A49" s="40"/>
      <c r="B49" s="2">
        <v>3404</v>
      </c>
      <c r="C49" s="2" t="s">
        <v>603</v>
      </c>
      <c r="D49" s="39"/>
      <c r="E49" s="307">
        <v>3000</v>
      </c>
      <c r="F49" s="259">
        <f t="shared" si="1"/>
        <v>2100582.6799999992</v>
      </c>
    </row>
    <row r="50" spans="1:6">
      <c r="A50" s="40" t="s">
        <v>1224</v>
      </c>
      <c r="B50" s="2">
        <v>3405</v>
      </c>
      <c r="C50" s="2" t="s">
        <v>604</v>
      </c>
      <c r="D50" s="39"/>
      <c r="E50" s="307">
        <v>3000</v>
      </c>
      <c r="F50" s="259">
        <f t="shared" si="1"/>
        <v>2097582.6799999992</v>
      </c>
    </row>
    <row r="51" spans="1:6" ht="15" customHeight="1">
      <c r="A51" s="47"/>
      <c r="B51" s="2"/>
      <c r="C51" s="2"/>
      <c r="D51" s="39"/>
      <c r="E51" s="54"/>
      <c r="F51" s="39"/>
    </row>
    <row r="52" spans="1:6">
      <c r="A52" s="47">
        <v>38313</v>
      </c>
      <c r="B52" s="2">
        <v>3406</v>
      </c>
      <c r="C52" s="2" t="s">
        <v>605</v>
      </c>
      <c r="D52" s="39"/>
      <c r="E52" s="307">
        <v>600</v>
      </c>
      <c r="F52" s="259">
        <f>+F50-E52</f>
        <v>2096982.6799999992</v>
      </c>
    </row>
    <row r="53" spans="1:6">
      <c r="A53" s="40"/>
      <c r="B53" s="2">
        <v>3407</v>
      </c>
      <c r="C53" s="2" t="s">
        <v>606</v>
      </c>
      <c r="D53" s="39"/>
      <c r="E53" s="307">
        <v>600</v>
      </c>
      <c r="F53" s="259">
        <f t="shared" ref="F53:F61" si="2">+F52-E53</f>
        <v>2096382.6799999992</v>
      </c>
    </row>
    <row r="54" spans="1:6">
      <c r="A54" s="40"/>
      <c r="B54" s="2">
        <v>3408</v>
      </c>
      <c r="C54" s="2" t="s">
        <v>607</v>
      </c>
      <c r="D54" s="39"/>
      <c r="E54" s="307">
        <v>2000</v>
      </c>
      <c r="F54" s="259">
        <f t="shared" si="2"/>
        <v>2094382.6799999992</v>
      </c>
    </row>
    <row r="55" spans="1:6">
      <c r="A55" s="40" t="s">
        <v>1224</v>
      </c>
      <c r="B55" s="2">
        <v>3409</v>
      </c>
      <c r="C55" s="2" t="s">
        <v>706</v>
      </c>
      <c r="D55" s="39"/>
      <c r="E55" s="307">
        <v>15000</v>
      </c>
      <c r="F55" s="259">
        <f t="shared" si="2"/>
        <v>2079382.6799999992</v>
      </c>
    </row>
    <row r="56" spans="1:6">
      <c r="A56" s="47"/>
      <c r="B56" s="2">
        <v>3410</v>
      </c>
      <c r="C56" s="2" t="s">
        <v>243</v>
      </c>
      <c r="D56" s="39"/>
      <c r="E56" s="307">
        <v>31566.45</v>
      </c>
      <c r="F56" s="259">
        <f t="shared" si="2"/>
        <v>2047816.2299999993</v>
      </c>
    </row>
    <row r="57" spans="1:6">
      <c r="A57" s="40"/>
      <c r="B57" s="2">
        <v>3411</v>
      </c>
      <c r="C57" s="2" t="s">
        <v>592</v>
      </c>
      <c r="D57" s="39"/>
      <c r="E57" s="307">
        <v>23725</v>
      </c>
      <c r="F57" s="259">
        <f t="shared" si="2"/>
        <v>2024091.2299999993</v>
      </c>
    </row>
    <row r="58" spans="1:6">
      <c r="A58" s="40"/>
      <c r="B58" s="2">
        <v>3412</v>
      </c>
      <c r="C58" s="2" t="s">
        <v>1974</v>
      </c>
      <c r="D58" s="39"/>
      <c r="E58" s="307">
        <v>11829.6</v>
      </c>
      <c r="F58" s="259">
        <f t="shared" si="2"/>
        <v>2012261.6299999992</v>
      </c>
    </row>
    <row r="59" spans="1:6">
      <c r="A59" s="40"/>
      <c r="B59" s="2">
        <v>3413</v>
      </c>
      <c r="C59" s="2" t="s">
        <v>1975</v>
      </c>
      <c r="D59" s="39"/>
      <c r="E59" s="307">
        <v>20790.75</v>
      </c>
      <c r="F59" s="259">
        <f t="shared" si="2"/>
        <v>1991470.8799999992</v>
      </c>
    </row>
    <row r="60" spans="1:6">
      <c r="A60" s="40" t="s">
        <v>1224</v>
      </c>
      <c r="B60" s="2">
        <v>3414</v>
      </c>
      <c r="C60" s="2" t="s">
        <v>1976</v>
      </c>
      <c r="D60" s="39"/>
      <c r="E60" s="307">
        <v>5861.68</v>
      </c>
      <c r="F60" s="259">
        <f t="shared" si="2"/>
        <v>1985609.1999999993</v>
      </c>
    </row>
    <row r="61" spans="1:6">
      <c r="A61" s="47">
        <v>38314</v>
      </c>
      <c r="B61" s="2">
        <v>3415</v>
      </c>
      <c r="C61" s="2" t="s">
        <v>1977</v>
      </c>
      <c r="D61" s="39"/>
      <c r="E61" s="307">
        <v>24348.32</v>
      </c>
      <c r="F61" s="259">
        <f t="shared" si="2"/>
        <v>1961260.8799999992</v>
      </c>
    </row>
    <row r="62" spans="1:6">
      <c r="A62" s="6" t="s">
        <v>1384</v>
      </c>
      <c r="B62" s="2"/>
      <c r="C62" s="4" t="s">
        <v>1385</v>
      </c>
      <c r="D62" s="39">
        <v>2802878.2</v>
      </c>
      <c r="E62" s="307"/>
      <c r="F62" s="259">
        <f>+F61+D62</f>
        <v>4764139.0799999991</v>
      </c>
    </row>
    <row r="63" spans="1:6">
      <c r="A63" s="47">
        <v>38315</v>
      </c>
      <c r="B63" s="2">
        <v>3416</v>
      </c>
      <c r="C63" s="2" t="s">
        <v>1978</v>
      </c>
      <c r="D63" s="39"/>
      <c r="E63" s="307">
        <v>4261.49</v>
      </c>
      <c r="F63" s="259">
        <f t="shared" ref="F63:F76" si="3">+F62-E63</f>
        <v>4759877.5899999989</v>
      </c>
    </row>
    <row r="64" spans="1:6">
      <c r="A64" s="47">
        <v>38316</v>
      </c>
      <c r="B64" s="2">
        <v>3417</v>
      </c>
      <c r="C64" s="2" t="s">
        <v>1979</v>
      </c>
      <c r="D64" s="39"/>
      <c r="E64" s="307">
        <v>5355</v>
      </c>
      <c r="F64" s="259">
        <f t="shared" si="3"/>
        <v>4754522.5899999989</v>
      </c>
    </row>
    <row r="65" spans="1:6">
      <c r="A65" s="47">
        <v>38316</v>
      </c>
      <c r="B65" s="2">
        <v>3418</v>
      </c>
      <c r="C65" s="2" t="s">
        <v>1409</v>
      </c>
      <c r="D65" s="39"/>
      <c r="E65" s="307">
        <v>14650</v>
      </c>
      <c r="F65" s="259">
        <f t="shared" si="3"/>
        <v>4739872.5899999989</v>
      </c>
    </row>
    <row r="66" spans="1:6">
      <c r="A66" s="47">
        <v>38316</v>
      </c>
      <c r="B66" s="2">
        <v>3419</v>
      </c>
      <c r="C66" s="2" t="s">
        <v>1410</v>
      </c>
      <c r="D66" s="39"/>
      <c r="E66" s="307">
        <v>18764.45</v>
      </c>
      <c r="F66" s="259">
        <f t="shared" si="3"/>
        <v>4721108.1399999987</v>
      </c>
    </row>
    <row r="67" spans="1:6">
      <c r="A67" s="47"/>
      <c r="B67" s="2">
        <v>3420</v>
      </c>
      <c r="C67" s="2" t="s">
        <v>1411</v>
      </c>
      <c r="D67" s="39"/>
      <c r="E67" s="307">
        <v>10900</v>
      </c>
      <c r="F67" s="259">
        <f t="shared" si="3"/>
        <v>4710208.1399999987</v>
      </c>
    </row>
    <row r="68" spans="1:6">
      <c r="A68" s="47">
        <v>38316</v>
      </c>
      <c r="B68" s="2">
        <v>3421</v>
      </c>
      <c r="C68" s="2" t="s">
        <v>1411</v>
      </c>
      <c r="D68" s="39"/>
      <c r="E68" s="307">
        <v>10000</v>
      </c>
      <c r="F68" s="259">
        <f t="shared" si="3"/>
        <v>4700208.1399999987</v>
      </c>
    </row>
    <row r="69" spans="1:6">
      <c r="A69" s="47">
        <v>38316</v>
      </c>
      <c r="B69" s="2">
        <v>3422</v>
      </c>
      <c r="C69" s="2" t="s">
        <v>239</v>
      </c>
      <c r="D69" s="39"/>
      <c r="E69" s="307">
        <v>5328.27</v>
      </c>
      <c r="F69" s="259">
        <f t="shared" si="3"/>
        <v>4694879.8699999992</v>
      </c>
    </row>
    <row r="70" spans="1:6">
      <c r="A70" s="2"/>
      <c r="B70" s="2">
        <v>3423</v>
      </c>
      <c r="C70" s="2" t="s">
        <v>1412</v>
      </c>
      <c r="D70" s="39"/>
      <c r="E70" s="307">
        <v>4000</v>
      </c>
      <c r="F70" s="261">
        <f t="shared" si="3"/>
        <v>4690879.8699999992</v>
      </c>
    </row>
    <row r="71" spans="1:6">
      <c r="A71" s="2" t="s">
        <v>1224</v>
      </c>
      <c r="B71" s="2">
        <v>3424</v>
      </c>
      <c r="C71" s="2" t="s">
        <v>1459</v>
      </c>
      <c r="D71" s="39"/>
      <c r="E71" s="307">
        <v>10000</v>
      </c>
      <c r="F71" s="261">
        <f t="shared" si="3"/>
        <v>4680879.8699999992</v>
      </c>
    </row>
    <row r="72" spans="1:6">
      <c r="A72" s="2" t="s">
        <v>1224</v>
      </c>
      <c r="B72" s="2">
        <v>3425</v>
      </c>
      <c r="C72" s="2" t="s">
        <v>1373</v>
      </c>
      <c r="D72" s="39"/>
      <c r="E72" s="307">
        <v>13350</v>
      </c>
      <c r="F72" s="261">
        <f t="shared" si="3"/>
        <v>4667529.8699999992</v>
      </c>
    </row>
    <row r="73" spans="1:6">
      <c r="A73" s="2" t="s">
        <v>1224</v>
      </c>
      <c r="B73" s="2">
        <v>3426</v>
      </c>
      <c r="C73" s="2" t="s">
        <v>1374</v>
      </c>
      <c r="D73" s="39"/>
      <c r="E73" s="307">
        <v>4497.1899999999996</v>
      </c>
      <c r="F73" s="261">
        <f t="shared" si="3"/>
        <v>4663032.6799999988</v>
      </c>
    </row>
    <row r="74" spans="1:6">
      <c r="A74" s="2" t="s">
        <v>1224</v>
      </c>
      <c r="B74" s="2">
        <v>3427</v>
      </c>
      <c r="C74" s="2" t="s">
        <v>242</v>
      </c>
      <c r="D74" s="39"/>
      <c r="E74" s="307">
        <v>881.28</v>
      </c>
      <c r="F74" s="261">
        <f t="shared" si="3"/>
        <v>4662151.3999999985</v>
      </c>
    </row>
    <row r="75" spans="1:6">
      <c r="A75" s="2" t="s">
        <v>1224</v>
      </c>
      <c r="B75" s="2">
        <v>3428</v>
      </c>
      <c r="C75" s="2" t="s">
        <v>1375</v>
      </c>
      <c r="D75" s="39"/>
      <c r="E75" s="307">
        <v>881.28</v>
      </c>
      <c r="F75" s="261">
        <f t="shared" si="3"/>
        <v>4661270.1199999982</v>
      </c>
    </row>
    <row r="76" spans="1:6">
      <c r="A76" s="2" t="s">
        <v>1224</v>
      </c>
      <c r="B76" s="2">
        <v>3429</v>
      </c>
      <c r="C76" s="2" t="s">
        <v>1376</v>
      </c>
      <c r="D76" s="39"/>
      <c r="E76" s="307">
        <v>4800</v>
      </c>
      <c r="F76" s="261">
        <f t="shared" si="3"/>
        <v>4656470.1199999982</v>
      </c>
    </row>
    <row r="77" spans="1:6">
      <c r="A77" s="2" t="s">
        <v>1224</v>
      </c>
      <c r="B77" s="2">
        <v>3430</v>
      </c>
      <c r="C77" s="2" t="s">
        <v>1377</v>
      </c>
      <c r="D77" s="39"/>
      <c r="E77" s="307">
        <v>881.28</v>
      </c>
      <c r="F77" s="261">
        <f>+F76-E76</f>
        <v>4651670.1199999982</v>
      </c>
    </row>
    <row r="78" spans="1:6">
      <c r="A78" s="2" t="s">
        <v>1224</v>
      </c>
      <c r="B78" s="2">
        <v>3431</v>
      </c>
      <c r="C78" s="2" t="s">
        <v>239</v>
      </c>
      <c r="D78" s="39"/>
      <c r="E78" s="307">
        <v>691.2</v>
      </c>
      <c r="F78" s="261">
        <f>+F77-E78</f>
        <v>4650978.9199999981</v>
      </c>
    </row>
    <row r="79" spans="1:6">
      <c r="A79" s="47">
        <v>38321</v>
      </c>
      <c r="B79" s="2">
        <v>3432</v>
      </c>
      <c r="C79" s="2" t="s">
        <v>1378</v>
      </c>
      <c r="D79" s="39"/>
      <c r="E79" s="307">
        <v>13500</v>
      </c>
      <c r="F79" s="261">
        <f>+F78-E79</f>
        <v>4637478.9199999981</v>
      </c>
    </row>
    <row r="80" spans="1:6">
      <c r="A80" s="2" t="s">
        <v>1224</v>
      </c>
      <c r="B80" s="2">
        <v>3433</v>
      </c>
      <c r="C80" s="4" t="s">
        <v>1381</v>
      </c>
      <c r="D80" s="39"/>
      <c r="E80" s="54">
        <v>9845</v>
      </c>
      <c r="F80" s="257">
        <f>+F79-E80</f>
        <v>4627633.9199999981</v>
      </c>
    </row>
    <row r="81" spans="1:6">
      <c r="A81" s="2" t="s">
        <v>1224</v>
      </c>
      <c r="B81" s="2" t="s">
        <v>1224</v>
      </c>
      <c r="C81" s="4" t="s">
        <v>1380</v>
      </c>
      <c r="D81" s="125">
        <f>SUM(D62:D80)</f>
        <v>2802878.2</v>
      </c>
      <c r="E81" s="126">
        <f>SUM(E6:E80)</f>
        <v>9272667.5499999933</v>
      </c>
      <c r="F81" s="257"/>
    </row>
    <row r="82" spans="1:6" ht="15" customHeight="1">
      <c r="A82" s="2" t="s">
        <v>1224</v>
      </c>
      <c r="B82" s="2"/>
      <c r="C82" s="2"/>
      <c r="D82" s="39"/>
      <c r="E82" s="54"/>
      <c r="F82" s="39"/>
    </row>
    <row r="83" spans="1:6">
      <c r="A83" s="2" t="s">
        <v>1224</v>
      </c>
      <c r="B83" s="2"/>
      <c r="C83" s="2" t="s">
        <v>1386</v>
      </c>
      <c r="D83" s="39">
        <v>741188.76</v>
      </c>
      <c r="E83" s="54"/>
      <c r="F83" s="39">
        <v>3886465.16</v>
      </c>
    </row>
    <row r="84" spans="1:6">
      <c r="A84" s="2" t="s">
        <v>1224</v>
      </c>
      <c r="B84" s="2"/>
      <c r="C84" s="2" t="s">
        <v>1387</v>
      </c>
      <c r="D84" s="39"/>
      <c r="E84" s="54">
        <v>19226.560000000001</v>
      </c>
      <c r="F84" s="39">
        <f>+F83-E84</f>
        <v>3867238.6</v>
      </c>
    </row>
    <row r="85" spans="1:6">
      <c r="A85" s="2"/>
      <c r="B85" s="2"/>
      <c r="C85" s="2" t="s">
        <v>910</v>
      </c>
      <c r="D85" s="39"/>
      <c r="E85" s="54">
        <v>48900</v>
      </c>
      <c r="F85" s="39">
        <f>+F84-E85</f>
        <v>3818338.6</v>
      </c>
    </row>
    <row r="86" spans="1:6">
      <c r="A86" s="2"/>
      <c r="B86" s="2"/>
      <c r="C86" s="2"/>
      <c r="D86" s="39"/>
      <c r="E86" s="54"/>
      <c r="F86" s="39">
        <v>5092184.38</v>
      </c>
    </row>
    <row r="87" spans="1:6">
      <c r="A87" s="2"/>
      <c r="B87" s="2"/>
      <c r="C87" s="2"/>
      <c r="D87" s="39"/>
      <c r="E87" s="54"/>
      <c r="F87" s="39"/>
    </row>
    <row r="88" spans="1:6">
      <c r="A88" s="2"/>
      <c r="B88" s="2"/>
      <c r="C88" s="2" t="s">
        <v>1145</v>
      </c>
      <c r="D88" s="125">
        <f>SUM(D81:D85)</f>
        <v>3544066.96</v>
      </c>
      <c r="E88" s="126">
        <f>SUM(E81:E85)</f>
        <v>9340794.1099999938</v>
      </c>
      <c r="F88" s="39"/>
    </row>
    <row r="89" spans="1:6">
      <c r="A89" s="2"/>
      <c r="B89" s="2"/>
      <c r="C89" s="2"/>
      <c r="D89" s="125"/>
      <c r="E89" s="126"/>
      <c r="F89" s="39"/>
    </row>
    <row r="90" spans="1:6">
      <c r="A90" s="5"/>
      <c r="B90" s="5"/>
      <c r="C90" s="5" t="s">
        <v>1693</v>
      </c>
      <c r="D90" s="258"/>
      <c r="E90" s="306"/>
      <c r="F90" s="39">
        <v>5092184.38</v>
      </c>
    </row>
    <row r="91" spans="1:6">
      <c r="A91" s="2" t="s">
        <v>1388</v>
      </c>
      <c r="B91" s="2">
        <v>3434</v>
      </c>
      <c r="C91" s="4" t="s">
        <v>1792</v>
      </c>
      <c r="D91" s="39"/>
      <c r="E91" s="54">
        <v>32606.400000000001</v>
      </c>
      <c r="F91" s="39">
        <f>+F85-E91</f>
        <v>3785732.2</v>
      </c>
    </row>
    <row r="92" spans="1:6">
      <c r="A92" s="2" t="s">
        <v>1224</v>
      </c>
      <c r="B92" s="2">
        <v>3435</v>
      </c>
      <c r="C92" s="2" t="s">
        <v>1793</v>
      </c>
      <c r="D92" s="39"/>
      <c r="E92" s="54">
        <v>30404.38</v>
      </c>
      <c r="F92" s="39">
        <f t="shared" ref="F92:F135" si="4">+F91-E92</f>
        <v>3755327.8200000003</v>
      </c>
    </row>
    <row r="93" spans="1:6">
      <c r="A93" s="2" t="s">
        <v>1224</v>
      </c>
      <c r="B93" s="2">
        <v>3436</v>
      </c>
      <c r="C93" s="2" t="s">
        <v>1793</v>
      </c>
      <c r="D93" s="39"/>
      <c r="E93" s="54">
        <v>34037.300000000003</v>
      </c>
      <c r="F93" s="39">
        <f t="shared" si="4"/>
        <v>3721290.5200000005</v>
      </c>
    </row>
    <row r="94" spans="1:6">
      <c r="A94" s="2" t="s">
        <v>1224</v>
      </c>
      <c r="B94" s="2">
        <v>3437</v>
      </c>
      <c r="C94" s="2" t="s">
        <v>1794</v>
      </c>
      <c r="D94" s="39"/>
      <c r="E94" s="54">
        <v>34841.74</v>
      </c>
      <c r="F94" s="39">
        <f t="shared" si="4"/>
        <v>3686448.7800000003</v>
      </c>
    </row>
    <row r="95" spans="1:6">
      <c r="A95" s="2" t="s">
        <v>1224</v>
      </c>
      <c r="B95" s="2">
        <v>3438</v>
      </c>
      <c r="C95" s="2" t="s">
        <v>896</v>
      </c>
      <c r="D95" s="39"/>
      <c r="E95" s="54">
        <v>51978</v>
      </c>
      <c r="F95" s="39">
        <f t="shared" si="4"/>
        <v>3634470.7800000003</v>
      </c>
    </row>
    <row r="96" spans="1:6">
      <c r="A96" s="2" t="s">
        <v>1224</v>
      </c>
      <c r="B96" s="2">
        <v>3439</v>
      </c>
      <c r="C96" s="2" t="s">
        <v>1795</v>
      </c>
      <c r="D96" s="39"/>
      <c r="E96" s="54">
        <v>4663.2</v>
      </c>
      <c r="F96" s="39">
        <f t="shared" si="4"/>
        <v>3629807.58</v>
      </c>
    </row>
    <row r="97" spans="1:6">
      <c r="A97" s="2" t="s">
        <v>1224</v>
      </c>
      <c r="B97" s="2">
        <v>3440</v>
      </c>
      <c r="C97" s="2" t="s">
        <v>1411</v>
      </c>
      <c r="D97" s="39"/>
      <c r="E97" s="54">
        <v>30000</v>
      </c>
      <c r="F97" s="39">
        <f t="shared" si="4"/>
        <v>3599807.58</v>
      </c>
    </row>
    <row r="98" spans="1:6">
      <c r="A98" s="2" t="s">
        <v>1224</v>
      </c>
      <c r="B98" s="2">
        <v>3441</v>
      </c>
      <c r="C98" s="2" t="s">
        <v>1381</v>
      </c>
      <c r="D98" s="39"/>
      <c r="E98" s="54">
        <v>1350.24</v>
      </c>
      <c r="F98" s="39">
        <f t="shared" si="4"/>
        <v>3598457.34</v>
      </c>
    </row>
    <row r="99" spans="1:6">
      <c r="A99" s="2" t="s">
        <v>1224</v>
      </c>
      <c r="B99" s="2">
        <v>3442</v>
      </c>
      <c r="C99" s="2" t="s">
        <v>211</v>
      </c>
      <c r="D99" s="39"/>
      <c r="E99" s="54">
        <v>3759.05</v>
      </c>
      <c r="F99" s="39">
        <f t="shared" si="4"/>
        <v>3594698.29</v>
      </c>
    </row>
    <row r="100" spans="1:6">
      <c r="A100" s="2" t="s">
        <v>1224</v>
      </c>
      <c r="B100" s="4">
        <v>3443</v>
      </c>
      <c r="C100" s="4" t="s">
        <v>212</v>
      </c>
      <c r="D100" s="39"/>
      <c r="E100" s="307">
        <v>24489</v>
      </c>
      <c r="F100" s="39">
        <f t="shared" si="4"/>
        <v>3570209.29</v>
      </c>
    </row>
    <row r="101" spans="1:6">
      <c r="A101" s="2" t="s">
        <v>1224</v>
      </c>
      <c r="B101" s="4">
        <v>3444</v>
      </c>
      <c r="C101" s="4" t="s">
        <v>846</v>
      </c>
      <c r="D101" s="39"/>
      <c r="E101" s="307">
        <v>6900</v>
      </c>
      <c r="F101" s="39">
        <f t="shared" si="4"/>
        <v>3563309.29</v>
      </c>
    </row>
    <row r="102" spans="1:6">
      <c r="A102" s="2" t="s">
        <v>1224</v>
      </c>
      <c r="B102" s="4">
        <v>3445</v>
      </c>
      <c r="C102" s="4" t="s">
        <v>847</v>
      </c>
      <c r="D102" s="39"/>
      <c r="E102" s="307">
        <v>3000</v>
      </c>
      <c r="F102" s="39">
        <f t="shared" si="4"/>
        <v>3560309.29</v>
      </c>
    </row>
    <row r="103" spans="1:6">
      <c r="A103" s="2" t="s">
        <v>1224</v>
      </c>
      <c r="B103" s="4">
        <v>3446</v>
      </c>
      <c r="C103" s="4" t="s">
        <v>848</v>
      </c>
      <c r="D103" s="39"/>
      <c r="E103" s="307">
        <v>3000</v>
      </c>
      <c r="F103" s="39">
        <f t="shared" si="4"/>
        <v>3557309.29</v>
      </c>
    </row>
    <row r="104" spans="1:6">
      <c r="A104" s="2" t="s">
        <v>1224</v>
      </c>
      <c r="B104" s="4">
        <v>3447</v>
      </c>
      <c r="C104" s="4" t="s">
        <v>606</v>
      </c>
      <c r="D104" s="39"/>
      <c r="E104" s="307">
        <v>3000</v>
      </c>
      <c r="F104" s="39">
        <f t="shared" si="4"/>
        <v>3554309.29</v>
      </c>
    </row>
    <row r="105" spans="1:6">
      <c r="A105" s="2" t="s">
        <v>1224</v>
      </c>
      <c r="B105" s="4">
        <v>3448</v>
      </c>
      <c r="C105" s="4" t="s">
        <v>849</v>
      </c>
      <c r="D105" s="39"/>
      <c r="E105" s="307">
        <v>3000</v>
      </c>
      <c r="F105" s="39">
        <f t="shared" si="4"/>
        <v>3551309.29</v>
      </c>
    </row>
    <row r="106" spans="1:6">
      <c r="A106" s="2" t="s">
        <v>1224</v>
      </c>
      <c r="B106" s="4">
        <v>3449</v>
      </c>
      <c r="C106" s="4" t="s">
        <v>850</v>
      </c>
      <c r="D106" s="39"/>
      <c r="E106" s="307">
        <v>3000</v>
      </c>
      <c r="F106" s="39">
        <f t="shared" si="4"/>
        <v>3548309.29</v>
      </c>
    </row>
    <row r="107" spans="1:6">
      <c r="A107" s="2" t="s">
        <v>1224</v>
      </c>
      <c r="B107" s="4">
        <v>3450</v>
      </c>
      <c r="C107" s="4" t="s">
        <v>851</v>
      </c>
      <c r="D107" s="39"/>
      <c r="E107" s="307">
        <v>3000</v>
      </c>
      <c r="F107" s="39">
        <f t="shared" si="4"/>
        <v>3545309.29</v>
      </c>
    </row>
    <row r="108" spans="1:6">
      <c r="A108" s="2" t="s">
        <v>1224</v>
      </c>
      <c r="B108" s="4">
        <v>3451</v>
      </c>
      <c r="C108" s="4" t="s">
        <v>210</v>
      </c>
      <c r="D108" s="39"/>
      <c r="E108" s="307">
        <v>3524</v>
      </c>
      <c r="F108" s="39">
        <f t="shared" si="4"/>
        <v>3541785.29</v>
      </c>
    </row>
    <row r="109" spans="1:6">
      <c r="A109" s="2" t="s">
        <v>1224</v>
      </c>
      <c r="B109" s="4">
        <v>3452</v>
      </c>
      <c r="C109" s="4" t="s">
        <v>1796</v>
      </c>
      <c r="D109" s="39"/>
      <c r="E109" s="307">
        <v>881</v>
      </c>
      <c r="F109" s="39">
        <f t="shared" si="4"/>
        <v>3540904.29</v>
      </c>
    </row>
    <row r="110" spans="1:6">
      <c r="A110" s="2" t="s">
        <v>1224</v>
      </c>
      <c r="B110" s="4">
        <v>3453</v>
      </c>
      <c r="C110" s="4" t="s">
        <v>706</v>
      </c>
      <c r="D110" s="39"/>
      <c r="E110" s="307">
        <v>881</v>
      </c>
      <c r="F110" s="39">
        <f t="shared" si="4"/>
        <v>3540023.29</v>
      </c>
    </row>
    <row r="111" spans="1:6">
      <c r="A111" s="2" t="s">
        <v>1224</v>
      </c>
      <c r="B111" s="4">
        <v>3454</v>
      </c>
      <c r="C111" s="4" t="s">
        <v>852</v>
      </c>
      <c r="D111" s="39"/>
      <c r="E111" s="307">
        <v>881</v>
      </c>
      <c r="F111" s="39">
        <f t="shared" si="4"/>
        <v>3539142.29</v>
      </c>
    </row>
    <row r="112" spans="1:6">
      <c r="A112" s="2" t="s">
        <v>1224</v>
      </c>
      <c r="B112" s="4">
        <v>3455</v>
      </c>
      <c r="C112" s="4" t="s">
        <v>242</v>
      </c>
      <c r="D112" s="39"/>
      <c r="E112" s="307">
        <v>1762</v>
      </c>
      <c r="F112" s="39">
        <f t="shared" si="4"/>
        <v>3537380.29</v>
      </c>
    </row>
    <row r="113" spans="1:6">
      <c r="A113" s="2" t="s">
        <v>1224</v>
      </c>
      <c r="B113" s="4">
        <v>3456</v>
      </c>
      <c r="C113" s="4" t="s">
        <v>1797</v>
      </c>
      <c r="D113" s="39"/>
      <c r="E113" s="307">
        <v>13400</v>
      </c>
      <c r="F113" s="39">
        <f t="shared" si="4"/>
        <v>3523980.29</v>
      </c>
    </row>
    <row r="114" spans="1:6">
      <c r="A114" s="2" t="s">
        <v>1224</v>
      </c>
      <c r="B114" s="4">
        <v>3457</v>
      </c>
      <c r="C114" s="4" t="s">
        <v>1798</v>
      </c>
      <c r="D114" s="39"/>
      <c r="E114" s="307">
        <v>145000</v>
      </c>
      <c r="F114" s="39">
        <f t="shared" si="4"/>
        <v>3378980.29</v>
      </c>
    </row>
    <row r="115" spans="1:6">
      <c r="A115" s="2" t="s">
        <v>1224</v>
      </c>
      <c r="B115" s="2">
        <v>3458</v>
      </c>
      <c r="C115" s="2" t="s">
        <v>1799</v>
      </c>
      <c r="D115" s="39"/>
      <c r="E115" s="54"/>
      <c r="F115" s="39">
        <f t="shared" si="4"/>
        <v>3378980.29</v>
      </c>
    </row>
    <row r="116" spans="1:6">
      <c r="A116" s="2" t="s">
        <v>1224</v>
      </c>
      <c r="B116" s="2">
        <v>3459</v>
      </c>
      <c r="C116" s="2" t="s">
        <v>1799</v>
      </c>
      <c r="D116" s="39"/>
      <c r="E116" s="54"/>
      <c r="F116" s="39">
        <f t="shared" si="4"/>
        <v>3378980.29</v>
      </c>
    </row>
    <row r="117" spans="1:6">
      <c r="A117" s="2" t="s">
        <v>1224</v>
      </c>
      <c r="B117" s="2">
        <v>3460</v>
      </c>
      <c r="C117" s="2" t="s">
        <v>1799</v>
      </c>
      <c r="D117" s="39"/>
      <c r="E117" s="54"/>
      <c r="F117" s="39">
        <f t="shared" si="4"/>
        <v>3378980.29</v>
      </c>
    </row>
    <row r="118" spans="1:6">
      <c r="A118" s="47">
        <v>38242</v>
      </c>
      <c r="B118" s="2">
        <v>3461</v>
      </c>
      <c r="C118" s="2" t="s">
        <v>1799</v>
      </c>
      <c r="D118" s="39"/>
      <c r="E118" s="54">
        <v>0</v>
      </c>
      <c r="F118" s="39">
        <f t="shared" si="4"/>
        <v>3378980.29</v>
      </c>
    </row>
    <row r="119" spans="1:6">
      <c r="A119" s="6"/>
      <c r="B119" s="2">
        <v>3462</v>
      </c>
      <c r="C119" s="2" t="s">
        <v>1802</v>
      </c>
      <c r="D119" s="39"/>
      <c r="E119" s="54">
        <v>3000</v>
      </c>
      <c r="F119" s="39">
        <f t="shared" si="4"/>
        <v>3375980.29</v>
      </c>
    </row>
    <row r="120" spans="1:6">
      <c r="A120" s="6"/>
      <c r="B120" s="2">
        <v>3463</v>
      </c>
      <c r="C120" s="2" t="s">
        <v>1803</v>
      </c>
      <c r="D120" s="39"/>
      <c r="E120" s="54">
        <v>3000</v>
      </c>
      <c r="F120" s="39">
        <f t="shared" si="4"/>
        <v>3372980.29</v>
      </c>
    </row>
    <row r="121" spans="1:6">
      <c r="A121" s="6"/>
      <c r="B121" s="2">
        <v>3464</v>
      </c>
      <c r="C121" s="2" t="s">
        <v>1804</v>
      </c>
      <c r="D121" s="39"/>
      <c r="E121" s="54"/>
      <c r="F121" s="39">
        <f t="shared" si="4"/>
        <v>3372980.29</v>
      </c>
    </row>
    <row r="122" spans="1:6">
      <c r="A122" s="6"/>
      <c r="B122" s="2">
        <v>3465</v>
      </c>
      <c r="C122" s="2" t="s">
        <v>1805</v>
      </c>
      <c r="D122" s="39"/>
      <c r="E122" s="54">
        <v>40566.25</v>
      </c>
      <c r="F122" s="39">
        <f t="shared" si="4"/>
        <v>3332414.04</v>
      </c>
    </row>
    <row r="123" spans="1:6">
      <c r="A123" s="6"/>
      <c r="B123" s="2">
        <v>3466</v>
      </c>
      <c r="C123" s="2" t="s">
        <v>1806</v>
      </c>
      <c r="D123" s="39"/>
      <c r="E123" s="54">
        <v>3850.86</v>
      </c>
      <c r="F123" s="39">
        <f t="shared" si="4"/>
        <v>3328563.18</v>
      </c>
    </row>
    <row r="124" spans="1:6">
      <c r="A124" s="2" t="s">
        <v>1224</v>
      </c>
      <c r="B124" s="2">
        <v>3467</v>
      </c>
      <c r="C124" s="2" t="s">
        <v>1807</v>
      </c>
      <c r="D124" s="39"/>
      <c r="E124" s="54">
        <v>1154.58</v>
      </c>
      <c r="F124" s="39">
        <f t="shared" si="4"/>
        <v>3327408.6</v>
      </c>
    </row>
    <row r="125" spans="1:6">
      <c r="A125" s="2" t="s">
        <v>1224</v>
      </c>
      <c r="B125" s="4">
        <v>3468</v>
      </c>
      <c r="C125" s="4" t="s">
        <v>1806</v>
      </c>
      <c r="D125" s="39"/>
      <c r="E125" s="307">
        <v>8692</v>
      </c>
      <c r="F125" s="39">
        <f t="shared" si="4"/>
        <v>3318716.6</v>
      </c>
    </row>
    <row r="126" spans="1:6">
      <c r="A126" s="2" t="s">
        <v>1224</v>
      </c>
      <c r="B126" s="4">
        <v>3469</v>
      </c>
      <c r="C126" s="4" t="s">
        <v>1808</v>
      </c>
      <c r="D126" s="39"/>
      <c r="E126" s="307">
        <v>5000</v>
      </c>
      <c r="F126" s="39">
        <f t="shared" si="4"/>
        <v>3313716.6</v>
      </c>
    </row>
    <row r="127" spans="1:6">
      <c r="A127" s="2" t="s">
        <v>1224</v>
      </c>
      <c r="B127" s="2">
        <v>3470</v>
      </c>
      <c r="C127" s="2" t="s">
        <v>1809</v>
      </c>
      <c r="D127" s="39"/>
      <c r="E127" s="54">
        <v>11615</v>
      </c>
      <c r="F127" s="39">
        <f t="shared" si="4"/>
        <v>3302101.6</v>
      </c>
    </row>
    <row r="128" spans="1:6">
      <c r="A128" s="2" t="s">
        <v>1224</v>
      </c>
      <c r="B128" s="2">
        <v>3471</v>
      </c>
      <c r="C128" s="2" t="s">
        <v>911</v>
      </c>
      <c r="D128" s="39"/>
      <c r="E128" s="54">
        <v>2083.33</v>
      </c>
      <c r="F128" s="39">
        <f t="shared" si="4"/>
        <v>3300018.27</v>
      </c>
    </row>
    <row r="129" spans="1:6">
      <c r="A129" s="2" t="s">
        <v>1224</v>
      </c>
      <c r="B129" s="2">
        <v>3472</v>
      </c>
      <c r="C129" s="2" t="s">
        <v>1810</v>
      </c>
      <c r="D129" s="39"/>
      <c r="E129" s="54">
        <v>833.33</v>
      </c>
      <c r="F129" s="39">
        <f t="shared" si="4"/>
        <v>3299184.94</v>
      </c>
    </row>
    <row r="130" spans="1:6">
      <c r="A130" s="2" t="s">
        <v>1224</v>
      </c>
      <c r="B130" s="2">
        <v>3473</v>
      </c>
      <c r="C130" s="2" t="s">
        <v>1811</v>
      </c>
      <c r="D130" s="39"/>
      <c r="E130" s="54">
        <v>5333.33</v>
      </c>
      <c r="F130" s="39">
        <f t="shared" si="4"/>
        <v>3293851.61</v>
      </c>
    </row>
    <row r="131" spans="1:6">
      <c r="A131" s="2" t="s">
        <v>1224</v>
      </c>
      <c r="B131" s="2">
        <v>3474</v>
      </c>
      <c r="C131" s="2" t="s">
        <v>1800</v>
      </c>
      <c r="D131" s="39"/>
      <c r="E131" s="54">
        <v>2000</v>
      </c>
      <c r="F131" s="39">
        <f t="shared" si="4"/>
        <v>3291851.61</v>
      </c>
    </row>
    <row r="132" spans="1:6">
      <c r="A132" s="2" t="s">
        <v>1224</v>
      </c>
      <c r="B132" s="4">
        <v>3475</v>
      </c>
      <c r="C132" s="4" t="s">
        <v>1812</v>
      </c>
      <c r="D132" s="39"/>
      <c r="E132" s="307">
        <v>4600</v>
      </c>
      <c r="F132" s="39">
        <f t="shared" si="4"/>
        <v>3287251.61</v>
      </c>
    </row>
    <row r="133" spans="1:6">
      <c r="A133" s="2" t="s">
        <v>1224</v>
      </c>
      <c r="B133" s="4">
        <v>3476</v>
      </c>
      <c r="C133" s="4" t="s">
        <v>907</v>
      </c>
      <c r="D133" s="39"/>
      <c r="E133" s="307">
        <v>4139.7299999999996</v>
      </c>
      <c r="F133" s="39">
        <f t="shared" si="4"/>
        <v>3283111.88</v>
      </c>
    </row>
    <row r="134" spans="1:6">
      <c r="A134" s="2" t="s">
        <v>1224</v>
      </c>
      <c r="B134" s="4">
        <v>3477</v>
      </c>
      <c r="C134" s="4" t="s">
        <v>908</v>
      </c>
      <c r="D134" s="39"/>
      <c r="E134" s="307">
        <v>28744.799999999999</v>
      </c>
      <c r="F134" s="39">
        <f t="shared" si="4"/>
        <v>3254367.08</v>
      </c>
    </row>
    <row r="135" spans="1:6">
      <c r="A135" s="2" t="s">
        <v>912</v>
      </c>
      <c r="B135" s="4">
        <v>3478</v>
      </c>
      <c r="C135" s="4" t="s">
        <v>913</v>
      </c>
      <c r="D135" s="39"/>
      <c r="E135" s="307">
        <v>4500</v>
      </c>
      <c r="F135" s="39">
        <f t="shared" si="4"/>
        <v>3249867.08</v>
      </c>
    </row>
    <row r="136" spans="1:6">
      <c r="A136" s="2" t="s">
        <v>909</v>
      </c>
      <c r="B136" s="2"/>
      <c r="C136" s="2" t="s">
        <v>1385</v>
      </c>
      <c r="D136" s="39">
        <v>477681.33</v>
      </c>
      <c r="E136" s="54"/>
      <c r="F136" s="39">
        <f>+F135+D136-E136</f>
        <v>3727548.41</v>
      </c>
    </row>
    <row r="137" spans="1:6">
      <c r="A137" s="2" t="s">
        <v>912</v>
      </c>
      <c r="B137" s="2">
        <v>3479</v>
      </c>
      <c r="C137" s="2" t="s">
        <v>1149</v>
      </c>
      <c r="D137" s="39"/>
      <c r="E137" s="54">
        <v>27264.94</v>
      </c>
      <c r="F137" s="39">
        <f t="shared" ref="F137:F169" si="5">+F136-E137</f>
        <v>3700283.47</v>
      </c>
    </row>
    <row r="138" spans="1:6">
      <c r="A138" s="2" t="s">
        <v>1146</v>
      </c>
      <c r="B138" s="2">
        <v>3480</v>
      </c>
      <c r="C138" s="2" t="s">
        <v>1147</v>
      </c>
      <c r="D138" s="39"/>
      <c r="E138" s="308">
        <v>5840.25</v>
      </c>
      <c r="F138" s="39">
        <f t="shared" si="5"/>
        <v>3694443.22</v>
      </c>
    </row>
    <row r="139" spans="1:6">
      <c r="A139" s="2" t="s">
        <v>1224</v>
      </c>
      <c r="B139" s="2">
        <v>3481</v>
      </c>
      <c r="C139" s="2" t="s">
        <v>1148</v>
      </c>
      <c r="D139" s="39"/>
      <c r="E139" s="308">
        <v>4500</v>
      </c>
      <c r="F139" s="39">
        <f t="shared" si="5"/>
        <v>3689943.22</v>
      </c>
    </row>
    <row r="140" spans="1:6">
      <c r="A140" s="2" t="s">
        <v>1224</v>
      </c>
      <c r="B140" s="2">
        <v>3482</v>
      </c>
      <c r="C140" s="2" t="s">
        <v>1150</v>
      </c>
      <c r="D140" s="39"/>
      <c r="E140" s="54">
        <v>2969.93</v>
      </c>
      <c r="F140" s="39">
        <f t="shared" si="5"/>
        <v>3686973.29</v>
      </c>
    </row>
    <row r="141" spans="1:6">
      <c r="A141" s="2"/>
      <c r="B141" s="2">
        <v>3483</v>
      </c>
      <c r="C141" s="2" t="s">
        <v>1151</v>
      </c>
      <c r="D141" s="39"/>
      <c r="E141" s="54">
        <v>45000</v>
      </c>
      <c r="F141" s="39">
        <f t="shared" si="5"/>
        <v>3641973.29</v>
      </c>
    </row>
    <row r="142" spans="1:6">
      <c r="A142" s="2"/>
      <c r="B142" s="2">
        <v>3484</v>
      </c>
      <c r="C142" s="2" t="s">
        <v>1152</v>
      </c>
      <c r="D142" s="39"/>
      <c r="E142" s="54">
        <v>3000</v>
      </c>
      <c r="F142" s="39">
        <f t="shared" si="5"/>
        <v>3638973.29</v>
      </c>
    </row>
    <row r="143" spans="1:6">
      <c r="A143" s="2"/>
      <c r="B143" s="2">
        <v>3485</v>
      </c>
      <c r="C143" s="2" t="s">
        <v>1153</v>
      </c>
      <c r="D143" s="39"/>
      <c r="E143" s="54">
        <v>16240</v>
      </c>
      <c r="F143" s="39">
        <f t="shared" si="5"/>
        <v>3622733.29</v>
      </c>
    </row>
    <row r="144" spans="1:6">
      <c r="A144" s="2" t="s">
        <v>1154</v>
      </c>
      <c r="B144" s="2">
        <v>3486</v>
      </c>
      <c r="C144" s="2" t="s">
        <v>1155</v>
      </c>
      <c r="D144" s="39"/>
      <c r="E144" s="54">
        <v>600</v>
      </c>
      <c r="F144" s="39">
        <f t="shared" si="5"/>
        <v>3622133.29</v>
      </c>
    </row>
    <row r="145" spans="1:6">
      <c r="A145" s="2"/>
      <c r="B145" s="2">
        <v>3487</v>
      </c>
      <c r="C145" s="2" t="s">
        <v>1156</v>
      </c>
      <c r="D145" s="39"/>
      <c r="E145" s="54">
        <v>600</v>
      </c>
      <c r="F145" s="39">
        <f t="shared" si="5"/>
        <v>3621533.29</v>
      </c>
    </row>
    <row r="146" spans="1:6">
      <c r="A146" s="2"/>
      <c r="B146" s="2">
        <v>3488</v>
      </c>
      <c r="C146" s="2" t="s">
        <v>1738</v>
      </c>
      <c r="D146" s="39"/>
      <c r="E146" s="54">
        <v>750</v>
      </c>
      <c r="F146" s="39">
        <f t="shared" si="5"/>
        <v>3620783.29</v>
      </c>
    </row>
    <row r="147" spans="1:6">
      <c r="A147" s="2"/>
      <c r="B147" s="2">
        <v>3489</v>
      </c>
      <c r="C147" s="2" t="s">
        <v>1739</v>
      </c>
      <c r="D147" s="39"/>
      <c r="E147" s="54">
        <v>13350</v>
      </c>
      <c r="F147" s="39">
        <f t="shared" si="5"/>
        <v>3607433.29</v>
      </c>
    </row>
    <row r="148" spans="1:6">
      <c r="A148" s="2"/>
      <c r="B148" s="2">
        <v>3490</v>
      </c>
      <c r="C148" s="2" t="s">
        <v>913</v>
      </c>
      <c r="D148" s="39"/>
      <c r="E148" s="54">
        <v>16200</v>
      </c>
      <c r="F148" s="39">
        <f t="shared" si="5"/>
        <v>3591233.29</v>
      </c>
    </row>
    <row r="149" spans="1:6">
      <c r="A149" s="2"/>
      <c r="B149" s="2">
        <v>3491</v>
      </c>
      <c r="C149" s="2" t="s">
        <v>1152</v>
      </c>
      <c r="D149" s="39"/>
      <c r="E149" s="54">
        <v>2700</v>
      </c>
      <c r="F149" s="39">
        <f t="shared" si="5"/>
        <v>3588533.29</v>
      </c>
    </row>
    <row r="150" spans="1:6">
      <c r="A150" s="2"/>
      <c r="B150" s="2">
        <v>3492</v>
      </c>
      <c r="C150" s="2" t="s">
        <v>1740</v>
      </c>
      <c r="D150" s="39"/>
      <c r="E150" s="54">
        <v>3020.73</v>
      </c>
      <c r="F150" s="39">
        <f t="shared" si="5"/>
        <v>3585512.56</v>
      </c>
    </row>
    <row r="151" spans="1:6">
      <c r="A151" s="2" t="s">
        <v>1741</v>
      </c>
      <c r="B151" s="2">
        <v>3493</v>
      </c>
      <c r="C151" s="2" t="s">
        <v>1809</v>
      </c>
      <c r="D151" s="39"/>
      <c r="E151" s="54">
        <v>31566.45</v>
      </c>
      <c r="F151" s="39">
        <f t="shared" si="5"/>
        <v>3553946.11</v>
      </c>
    </row>
    <row r="152" spans="1:6">
      <c r="A152" s="2"/>
      <c r="B152" s="2">
        <v>3494</v>
      </c>
      <c r="C152" s="2" t="s">
        <v>1742</v>
      </c>
      <c r="D152" s="39"/>
      <c r="E152" s="54">
        <v>23725</v>
      </c>
      <c r="F152" s="39">
        <f t="shared" si="5"/>
        <v>3530221.11</v>
      </c>
    </row>
    <row r="153" spans="1:6">
      <c r="A153" s="2"/>
      <c r="B153" s="2">
        <v>3495</v>
      </c>
      <c r="C153" s="2" t="s">
        <v>1808</v>
      </c>
      <c r="D153" s="39"/>
      <c r="E153" s="54">
        <v>13705.5</v>
      </c>
      <c r="F153" s="39">
        <f t="shared" si="5"/>
        <v>3516515.61</v>
      </c>
    </row>
    <row r="154" spans="1:6">
      <c r="A154" s="2"/>
      <c r="B154" s="2">
        <v>3496</v>
      </c>
      <c r="C154" s="2" t="s">
        <v>911</v>
      </c>
      <c r="D154" s="39"/>
      <c r="E154" s="54">
        <v>24250</v>
      </c>
      <c r="F154" s="39">
        <f t="shared" si="5"/>
        <v>3492265.61</v>
      </c>
    </row>
    <row r="155" spans="1:6">
      <c r="A155" s="2"/>
      <c r="B155" s="2">
        <v>3497</v>
      </c>
      <c r="C155" s="2" t="s">
        <v>1810</v>
      </c>
      <c r="D155" s="39"/>
      <c r="E155" s="54">
        <v>10000</v>
      </c>
      <c r="F155" s="39">
        <f t="shared" si="5"/>
        <v>3482265.61</v>
      </c>
    </row>
    <row r="156" spans="1:6">
      <c r="A156" s="2"/>
      <c r="B156" s="2">
        <v>3498</v>
      </c>
      <c r="C156" s="2" t="s">
        <v>1803</v>
      </c>
      <c r="D156" s="39"/>
      <c r="E156" s="54">
        <v>3000</v>
      </c>
      <c r="F156" s="39">
        <f t="shared" si="5"/>
        <v>3479265.61</v>
      </c>
    </row>
    <row r="157" spans="1:6">
      <c r="A157" s="2"/>
      <c r="B157" s="4">
        <v>3499</v>
      </c>
      <c r="C157" s="4" t="s">
        <v>1802</v>
      </c>
      <c r="D157" s="39"/>
      <c r="E157" s="307">
        <v>3000</v>
      </c>
      <c r="F157" s="39">
        <f t="shared" si="5"/>
        <v>3476265.61</v>
      </c>
    </row>
    <row r="158" spans="1:6">
      <c r="A158" s="2"/>
      <c r="B158" s="4">
        <v>3500</v>
      </c>
      <c r="C158" s="4" t="s">
        <v>1800</v>
      </c>
      <c r="D158" s="39"/>
      <c r="E158" s="307">
        <v>8000</v>
      </c>
      <c r="F158" s="39">
        <f t="shared" si="5"/>
        <v>3468265.61</v>
      </c>
    </row>
    <row r="159" spans="1:6">
      <c r="A159" s="2"/>
      <c r="B159" s="4">
        <v>3501</v>
      </c>
      <c r="C159" s="4" t="s">
        <v>1743</v>
      </c>
      <c r="D159" s="39"/>
      <c r="E159" s="307">
        <v>5999.94</v>
      </c>
      <c r="F159" s="39">
        <f t="shared" si="5"/>
        <v>3462265.67</v>
      </c>
    </row>
    <row r="160" spans="1:6">
      <c r="A160" s="2"/>
      <c r="B160" s="4">
        <v>3502</v>
      </c>
      <c r="C160" s="4" t="s">
        <v>1804</v>
      </c>
      <c r="D160" s="39"/>
      <c r="E160" s="54">
        <v>0</v>
      </c>
      <c r="F160" s="39">
        <f t="shared" si="5"/>
        <v>3462265.67</v>
      </c>
    </row>
    <row r="161" spans="1:6">
      <c r="A161" s="2"/>
      <c r="B161" s="2">
        <v>3503</v>
      </c>
      <c r="C161" s="2" t="s">
        <v>1804</v>
      </c>
      <c r="D161" s="39"/>
      <c r="E161" s="54">
        <v>0</v>
      </c>
      <c r="F161" s="39">
        <f t="shared" si="5"/>
        <v>3462265.67</v>
      </c>
    </row>
    <row r="162" spans="1:6">
      <c r="A162" s="2"/>
      <c r="B162" s="2">
        <v>3504</v>
      </c>
      <c r="C162" s="2" t="s">
        <v>1744</v>
      </c>
      <c r="D162" s="39"/>
      <c r="E162" s="54">
        <v>4261.49</v>
      </c>
      <c r="F162" s="39">
        <f t="shared" si="5"/>
        <v>3458004.1799999997</v>
      </c>
    </row>
    <row r="163" spans="1:6">
      <c r="A163" s="2"/>
      <c r="B163" s="2">
        <v>3505</v>
      </c>
      <c r="C163" s="2" t="s">
        <v>1745</v>
      </c>
      <c r="D163" s="39"/>
      <c r="E163" s="54">
        <v>41005</v>
      </c>
      <c r="F163" s="39">
        <f t="shared" si="5"/>
        <v>3416999.1799999997</v>
      </c>
    </row>
    <row r="164" spans="1:6">
      <c r="A164" s="2" t="s">
        <v>1746</v>
      </c>
      <c r="B164" s="2">
        <v>3506</v>
      </c>
      <c r="C164" s="2" t="s">
        <v>1744</v>
      </c>
      <c r="D164" s="39"/>
      <c r="E164" s="54">
        <v>42472.27</v>
      </c>
      <c r="F164" s="39">
        <f t="shared" si="5"/>
        <v>3374526.9099999997</v>
      </c>
    </row>
    <row r="165" spans="1:6">
      <c r="A165" s="2" t="s">
        <v>1746</v>
      </c>
      <c r="B165" s="2"/>
      <c r="C165" s="2" t="s">
        <v>1087</v>
      </c>
      <c r="D165" s="39"/>
      <c r="E165" s="54">
        <v>396166.32</v>
      </c>
      <c r="F165" s="39">
        <f t="shared" si="5"/>
        <v>2978360.59</v>
      </c>
    </row>
    <row r="166" spans="1:6">
      <c r="A166" s="2" t="s">
        <v>1746</v>
      </c>
      <c r="B166" s="2"/>
      <c r="C166" s="2" t="s">
        <v>1642</v>
      </c>
      <c r="D166" s="39"/>
      <c r="E166" s="54">
        <v>63945</v>
      </c>
      <c r="F166" s="39">
        <f t="shared" si="5"/>
        <v>2914415.59</v>
      </c>
    </row>
    <row r="167" spans="1:6">
      <c r="A167" s="2" t="s">
        <v>1088</v>
      </c>
      <c r="B167" s="2">
        <v>3507</v>
      </c>
      <c r="C167" s="2" t="s">
        <v>1089</v>
      </c>
      <c r="D167" s="39"/>
      <c r="E167" s="54">
        <v>2000</v>
      </c>
      <c r="F167" s="39">
        <f t="shared" si="5"/>
        <v>2912415.59</v>
      </c>
    </row>
    <row r="168" spans="1:6">
      <c r="A168" s="2"/>
      <c r="B168" s="2">
        <v>3508</v>
      </c>
      <c r="C168" s="2" t="s">
        <v>1090</v>
      </c>
      <c r="D168" s="39"/>
      <c r="E168" s="54">
        <v>10000</v>
      </c>
      <c r="F168" s="39">
        <f t="shared" si="5"/>
        <v>2902415.59</v>
      </c>
    </row>
    <row r="169" spans="1:6">
      <c r="A169" s="2"/>
      <c r="B169" s="2">
        <v>3509</v>
      </c>
      <c r="C169" s="2" t="s">
        <v>1090</v>
      </c>
      <c r="D169" s="39"/>
      <c r="E169" s="54">
        <v>8800</v>
      </c>
      <c r="F169" s="39">
        <f t="shared" si="5"/>
        <v>2893615.59</v>
      </c>
    </row>
    <row r="170" spans="1:6">
      <c r="A170" s="2" t="s">
        <v>1088</v>
      </c>
      <c r="B170" s="2"/>
      <c r="C170" s="2" t="s">
        <v>1385</v>
      </c>
      <c r="D170" s="39">
        <v>2802878.2</v>
      </c>
      <c r="E170" s="54"/>
      <c r="F170" s="39">
        <f>+F169+D170-E170</f>
        <v>5696493.79</v>
      </c>
    </row>
    <row r="171" spans="1:6">
      <c r="A171" s="2" t="s">
        <v>1088</v>
      </c>
      <c r="B171" s="2" t="s">
        <v>1224</v>
      </c>
      <c r="C171" s="2" t="s">
        <v>1385</v>
      </c>
      <c r="D171" s="39">
        <v>2802878.2</v>
      </c>
      <c r="E171" s="54"/>
      <c r="F171" s="39">
        <f>+F170+D171-E171</f>
        <v>8499371.9900000002</v>
      </c>
    </row>
    <row r="172" spans="1:6">
      <c r="A172" s="2" t="s">
        <v>1088</v>
      </c>
      <c r="B172" s="2">
        <v>3510</v>
      </c>
      <c r="C172" s="2" t="s">
        <v>1091</v>
      </c>
      <c r="D172" s="39"/>
      <c r="E172" s="54">
        <v>28430.880000000001</v>
      </c>
      <c r="F172" s="39">
        <f t="shared" ref="F172:F188" si="6">+F171-E172</f>
        <v>8470941.1099999994</v>
      </c>
    </row>
    <row r="173" spans="1:6">
      <c r="A173" s="2" t="s">
        <v>1088</v>
      </c>
      <c r="B173" s="2">
        <v>3511</v>
      </c>
      <c r="C173" s="2" t="s">
        <v>1804</v>
      </c>
      <c r="D173" s="39"/>
      <c r="E173" s="54">
        <v>0</v>
      </c>
      <c r="F173" s="39">
        <f t="shared" si="6"/>
        <v>8470941.1099999994</v>
      </c>
    </row>
    <row r="174" spans="1:6">
      <c r="A174" s="2" t="s">
        <v>1088</v>
      </c>
      <c r="B174" s="2">
        <v>3512</v>
      </c>
      <c r="C174" s="2" t="s">
        <v>1797</v>
      </c>
      <c r="D174" s="39"/>
      <c r="E174" s="54">
        <v>13885</v>
      </c>
      <c r="F174" s="39">
        <f t="shared" si="6"/>
        <v>8457056.1099999994</v>
      </c>
    </row>
    <row r="175" spans="1:6">
      <c r="A175" s="2" t="s">
        <v>1088</v>
      </c>
      <c r="B175" s="2">
        <v>3513</v>
      </c>
      <c r="C175" s="2" t="s">
        <v>1092</v>
      </c>
      <c r="D175" s="39"/>
      <c r="E175" s="54">
        <v>36000</v>
      </c>
      <c r="F175" s="39">
        <f t="shared" si="6"/>
        <v>8421056.1099999994</v>
      </c>
    </row>
    <row r="176" spans="1:6">
      <c r="A176" s="2" t="s">
        <v>1088</v>
      </c>
      <c r="B176" s="2">
        <v>3514</v>
      </c>
      <c r="C176" s="2" t="s">
        <v>1744</v>
      </c>
      <c r="D176" s="39"/>
      <c r="E176" s="54">
        <v>5000000</v>
      </c>
      <c r="F176" s="39">
        <f t="shared" si="6"/>
        <v>3421056.1099999994</v>
      </c>
    </row>
    <row r="177" spans="1:6">
      <c r="A177" s="2" t="s">
        <v>1088</v>
      </c>
      <c r="B177" s="2">
        <v>3515</v>
      </c>
      <c r="C177" s="2" t="s">
        <v>1433</v>
      </c>
      <c r="D177" s="39"/>
      <c r="E177" s="54">
        <v>4180</v>
      </c>
      <c r="F177" s="39">
        <f t="shared" si="6"/>
        <v>3416876.1099999994</v>
      </c>
    </row>
    <row r="178" spans="1:6">
      <c r="A178" s="2" t="s">
        <v>1088</v>
      </c>
      <c r="B178" s="2">
        <v>3516</v>
      </c>
      <c r="C178" s="2" t="s">
        <v>1432</v>
      </c>
      <c r="D178" s="39"/>
      <c r="E178" s="54">
        <v>874.52</v>
      </c>
      <c r="F178" s="39">
        <f t="shared" si="6"/>
        <v>3416001.5899999994</v>
      </c>
    </row>
    <row r="179" spans="1:6">
      <c r="A179" s="2" t="s">
        <v>1093</v>
      </c>
      <c r="B179" s="2">
        <v>3517</v>
      </c>
      <c r="C179" s="2" t="s">
        <v>1426</v>
      </c>
      <c r="D179" s="39"/>
      <c r="E179" s="54">
        <v>5300</v>
      </c>
      <c r="F179" s="39">
        <f t="shared" si="6"/>
        <v>3410701.5899999994</v>
      </c>
    </row>
    <row r="180" spans="1:6">
      <c r="A180" s="2" t="s">
        <v>2419</v>
      </c>
      <c r="B180" s="2">
        <v>3518</v>
      </c>
      <c r="C180" s="2" t="s">
        <v>1804</v>
      </c>
      <c r="D180" s="39"/>
      <c r="E180" s="54">
        <v>0</v>
      </c>
      <c r="F180" s="39">
        <f t="shared" si="6"/>
        <v>3410701.5899999994</v>
      </c>
    </row>
    <row r="181" spans="1:6">
      <c r="A181" s="2" t="s">
        <v>2420</v>
      </c>
      <c r="B181" s="2">
        <v>3519</v>
      </c>
      <c r="C181" s="2" t="s">
        <v>1429</v>
      </c>
      <c r="D181" s="39"/>
      <c r="E181" s="54">
        <v>2371.56</v>
      </c>
      <c r="F181" s="39">
        <f t="shared" si="6"/>
        <v>3408330.0299999993</v>
      </c>
    </row>
    <row r="182" spans="1:6">
      <c r="A182" s="2" t="s">
        <v>2421</v>
      </c>
      <c r="B182" s="2">
        <v>3520</v>
      </c>
      <c r="C182" s="2" t="s">
        <v>1147</v>
      </c>
      <c r="D182" s="39"/>
      <c r="E182" s="54">
        <v>7264.43</v>
      </c>
      <c r="F182" s="39">
        <f t="shared" si="6"/>
        <v>3401065.5999999992</v>
      </c>
    </row>
    <row r="183" spans="1:6">
      <c r="A183" s="2" t="s">
        <v>2422</v>
      </c>
      <c r="B183" s="2">
        <v>3521</v>
      </c>
      <c r="C183" s="2" t="s">
        <v>1428</v>
      </c>
      <c r="D183" s="39"/>
      <c r="E183" s="54">
        <v>881.2</v>
      </c>
      <c r="F183" s="39">
        <f t="shared" si="6"/>
        <v>3400184.399999999</v>
      </c>
    </row>
    <row r="184" spans="1:6">
      <c r="A184" s="2" t="s">
        <v>2424</v>
      </c>
      <c r="B184" s="2">
        <v>3522</v>
      </c>
      <c r="C184" s="2" t="s">
        <v>1427</v>
      </c>
      <c r="D184" s="39"/>
      <c r="E184" s="54">
        <v>881.2</v>
      </c>
      <c r="F184" s="39">
        <f t="shared" si="6"/>
        <v>3399303.1999999988</v>
      </c>
    </row>
    <row r="185" spans="1:6">
      <c r="A185" s="2" t="s">
        <v>889</v>
      </c>
      <c r="B185" s="2">
        <v>3523</v>
      </c>
      <c r="C185" s="2" t="s">
        <v>1427</v>
      </c>
      <c r="D185" s="39"/>
      <c r="E185" s="54">
        <v>881.2</v>
      </c>
      <c r="F185" s="39">
        <f t="shared" si="6"/>
        <v>3398421.9999999986</v>
      </c>
    </row>
    <row r="186" spans="1:6">
      <c r="A186" s="2" t="s">
        <v>1093</v>
      </c>
      <c r="B186" s="2">
        <v>3524</v>
      </c>
      <c r="C186" s="2" t="s">
        <v>594</v>
      </c>
      <c r="D186" s="39"/>
      <c r="E186" s="54">
        <v>2059</v>
      </c>
      <c r="F186" s="39">
        <f t="shared" si="6"/>
        <v>3396362.9999999986</v>
      </c>
    </row>
    <row r="187" spans="1:6">
      <c r="A187" s="2" t="s">
        <v>893</v>
      </c>
      <c r="B187" s="2">
        <v>3525</v>
      </c>
      <c r="C187" s="2" t="s">
        <v>894</v>
      </c>
      <c r="D187" s="39"/>
      <c r="E187" s="54">
        <v>29956</v>
      </c>
      <c r="F187" s="39">
        <f t="shared" si="6"/>
        <v>3366406.9999999986</v>
      </c>
    </row>
    <row r="188" spans="1:6">
      <c r="A188" s="2" t="s">
        <v>891</v>
      </c>
      <c r="B188" s="2">
        <v>3526</v>
      </c>
      <c r="C188" s="2" t="s">
        <v>892</v>
      </c>
      <c r="D188" s="39"/>
      <c r="E188" s="54">
        <v>34650</v>
      </c>
      <c r="F188" s="39">
        <f t="shared" si="6"/>
        <v>3331756.9999999986</v>
      </c>
    </row>
    <row r="189" spans="1:6">
      <c r="A189" s="2"/>
      <c r="B189" s="2"/>
      <c r="C189" s="2" t="s">
        <v>895</v>
      </c>
      <c r="D189" s="51">
        <v>1071633.21</v>
      </c>
      <c r="E189" s="54">
        <v>0</v>
      </c>
      <c r="F189" s="39">
        <f>+F188+D189</f>
        <v>4403390.209999999</v>
      </c>
    </row>
    <row r="190" spans="1:6">
      <c r="A190" s="2" t="s">
        <v>1616</v>
      </c>
      <c r="B190" s="2">
        <v>3527</v>
      </c>
      <c r="C190" s="2" t="s">
        <v>1617</v>
      </c>
      <c r="D190" s="51"/>
      <c r="E190" s="54">
        <v>17050</v>
      </c>
      <c r="F190" s="39">
        <f>+F189-E190</f>
        <v>4386340.209999999</v>
      </c>
    </row>
    <row r="191" spans="1:6">
      <c r="A191" s="2" t="s">
        <v>1616</v>
      </c>
      <c r="B191" s="2">
        <v>3528</v>
      </c>
      <c r="C191" s="2" t="s">
        <v>1091</v>
      </c>
      <c r="D191" s="39">
        <v>0</v>
      </c>
      <c r="E191" s="54">
        <v>30404.28</v>
      </c>
      <c r="F191" s="39">
        <f>+F190+D191-E191</f>
        <v>4355935.9299999988</v>
      </c>
    </row>
    <row r="192" spans="1:6">
      <c r="A192" s="2" t="s">
        <v>1616</v>
      </c>
      <c r="B192" s="2">
        <v>3529</v>
      </c>
      <c r="C192" s="2" t="s">
        <v>1427</v>
      </c>
      <c r="D192" s="39"/>
      <c r="E192" s="54">
        <v>3456</v>
      </c>
      <c r="F192" s="39">
        <f>+F191-E192</f>
        <v>4352479.9299999988</v>
      </c>
    </row>
    <row r="193" spans="1:6">
      <c r="A193" s="2"/>
      <c r="B193" s="2"/>
      <c r="C193" s="2" t="s">
        <v>411</v>
      </c>
      <c r="D193" s="39"/>
      <c r="E193" s="54">
        <v>10647.25</v>
      </c>
      <c r="F193" s="39"/>
    </row>
    <row r="194" spans="1:6">
      <c r="A194" s="2"/>
      <c r="B194" s="2"/>
      <c r="C194" s="2" t="s">
        <v>1692</v>
      </c>
      <c r="D194" s="39">
        <v>30000</v>
      </c>
      <c r="E194" s="54"/>
      <c r="F194" s="39"/>
    </row>
    <row r="195" spans="1:6">
      <c r="A195" s="2"/>
      <c r="B195" s="2"/>
      <c r="C195" s="2" t="s">
        <v>1694</v>
      </c>
      <c r="D195" s="39">
        <v>6083437.8300000001</v>
      </c>
      <c r="E195" s="54"/>
      <c r="F195" s="39"/>
    </row>
    <row r="196" spans="1:6">
      <c r="A196" s="2"/>
      <c r="B196" s="2"/>
      <c r="C196" s="2"/>
      <c r="D196" s="39"/>
      <c r="E196" s="54">
        <f>SUM(E92:E191)</f>
        <v>6584867.21</v>
      </c>
      <c r="F196" s="39"/>
    </row>
    <row r="197" spans="1:6">
      <c r="A197" s="2"/>
      <c r="B197" s="7"/>
      <c r="C197" s="7" t="s">
        <v>1695</v>
      </c>
      <c r="D197" s="262"/>
      <c r="E197" s="309">
        <v>406454.52</v>
      </c>
      <c r="F197" s="262">
        <v>5215282.34</v>
      </c>
    </row>
    <row r="198" spans="1:6">
      <c r="A198" s="2"/>
      <c r="B198" s="7"/>
      <c r="C198" s="7" t="s">
        <v>207</v>
      </c>
      <c r="D198" s="262">
        <v>81789.3</v>
      </c>
      <c r="E198" s="309"/>
      <c r="F198" s="262">
        <f>+F197+D198</f>
        <v>5297071.6399999997</v>
      </c>
    </row>
    <row r="199" spans="1:6">
      <c r="A199" s="2"/>
      <c r="B199" s="7"/>
      <c r="C199" s="7"/>
      <c r="D199" s="262"/>
      <c r="E199" s="309"/>
      <c r="F199" s="262"/>
    </row>
    <row r="200" spans="1:6">
      <c r="A200" s="2"/>
      <c r="B200" s="7"/>
      <c r="C200" s="7" t="s">
        <v>2191</v>
      </c>
      <c r="D200" s="262"/>
      <c r="E200" s="309"/>
      <c r="F200" s="262">
        <v>5297071.6399999997</v>
      </c>
    </row>
    <row r="201" spans="1:6">
      <c r="A201" s="2" t="s">
        <v>1620</v>
      </c>
      <c r="B201" s="2">
        <v>3534</v>
      </c>
      <c r="C201" s="2" t="s">
        <v>1743</v>
      </c>
      <c r="D201" s="39"/>
      <c r="E201" s="54">
        <v>489.6</v>
      </c>
      <c r="F201" s="39">
        <f>+F200-E201</f>
        <v>5296582.04</v>
      </c>
    </row>
    <row r="202" spans="1:6">
      <c r="A202" s="2" t="s">
        <v>1620</v>
      </c>
      <c r="B202" s="2">
        <v>3535</v>
      </c>
      <c r="C202" s="2" t="s">
        <v>1621</v>
      </c>
      <c r="D202" s="39"/>
      <c r="E202" s="54">
        <v>2000</v>
      </c>
      <c r="F202" s="39">
        <f>+F201-E202</f>
        <v>5294582.04</v>
      </c>
    </row>
    <row r="203" spans="1:6">
      <c r="A203" s="2" t="s">
        <v>1620</v>
      </c>
      <c r="B203" s="2">
        <v>3536</v>
      </c>
      <c r="C203" s="2" t="s">
        <v>1155</v>
      </c>
      <c r="D203" s="39"/>
      <c r="E203" s="54">
        <v>600</v>
      </c>
      <c r="F203" s="39">
        <f>+F202-E203</f>
        <v>5293982.04</v>
      </c>
    </row>
    <row r="204" spans="1:6">
      <c r="A204" s="2" t="s">
        <v>1623</v>
      </c>
      <c r="B204" s="2">
        <v>3537</v>
      </c>
      <c r="C204" s="2" t="s">
        <v>1427</v>
      </c>
      <c r="D204" s="39"/>
      <c r="E204" s="54">
        <v>881.2</v>
      </c>
      <c r="F204" s="39">
        <f>+F203-E204</f>
        <v>5293100.84</v>
      </c>
    </row>
    <row r="205" spans="1:6">
      <c r="A205" s="2" t="s">
        <v>1623</v>
      </c>
      <c r="B205" s="2">
        <v>3538</v>
      </c>
      <c r="C205" s="2" t="s">
        <v>1624</v>
      </c>
      <c r="D205" s="39"/>
      <c r="E205" s="54">
        <v>3828</v>
      </c>
      <c r="F205" s="39">
        <f>+F204-E205</f>
        <v>5289272.84</v>
      </c>
    </row>
    <row r="206" spans="1:6">
      <c r="A206" s="47">
        <v>38412</v>
      </c>
      <c r="B206" s="2">
        <v>3539</v>
      </c>
      <c r="C206" s="2" t="s">
        <v>1792</v>
      </c>
      <c r="D206" s="39"/>
      <c r="E206" s="54">
        <v>38726.160000000003</v>
      </c>
      <c r="F206" s="39">
        <f>+F200-E206</f>
        <v>5258345.4799999995</v>
      </c>
    </row>
    <row r="207" spans="1:6">
      <c r="A207" s="40"/>
      <c r="B207" s="2">
        <v>3540</v>
      </c>
      <c r="C207" s="2" t="s">
        <v>896</v>
      </c>
      <c r="D207" s="39"/>
      <c r="E207" s="54">
        <v>51978</v>
      </c>
      <c r="F207" s="39">
        <f t="shared" ref="F207:F251" si="7">+F206-E207</f>
        <v>5206367.4799999995</v>
      </c>
    </row>
    <row r="208" spans="1:6">
      <c r="A208" s="40"/>
      <c r="B208" s="2">
        <v>3541</v>
      </c>
      <c r="C208" s="2" t="s">
        <v>898</v>
      </c>
      <c r="D208" s="39"/>
      <c r="E208" s="54">
        <v>2668</v>
      </c>
      <c r="F208" s="39">
        <f t="shared" si="7"/>
        <v>5203699.4799999995</v>
      </c>
    </row>
    <row r="209" spans="1:6">
      <c r="A209" s="40"/>
      <c r="B209" s="2">
        <v>3542</v>
      </c>
      <c r="C209" s="2" t="s">
        <v>897</v>
      </c>
      <c r="D209" s="39"/>
      <c r="E209" s="54">
        <v>30000</v>
      </c>
      <c r="F209" s="39">
        <f t="shared" si="7"/>
        <v>5173699.4799999995</v>
      </c>
    </row>
    <row r="210" spans="1:6">
      <c r="A210" s="47">
        <v>38443</v>
      </c>
      <c r="B210" s="2">
        <v>3543</v>
      </c>
      <c r="C210" s="2" t="s">
        <v>1359</v>
      </c>
      <c r="D210" s="39"/>
      <c r="E210" s="54">
        <v>38076.74</v>
      </c>
      <c r="F210" s="39">
        <f t="shared" si="7"/>
        <v>5135622.7399999993</v>
      </c>
    </row>
    <row r="211" spans="1:6">
      <c r="A211" s="47">
        <v>38504</v>
      </c>
      <c r="B211" s="2">
        <v>3544</v>
      </c>
      <c r="C211" s="2" t="s">
        <v>899</v>
      </c>
      <c r="D211" s="39"/>
      <c r="E211" s="54">
        <v>30470</v>
      </c>
      <c r="F211" s="39">
        <f t="shared" si="7"/>
        <v>5105152.7399999993</v>
      </c>
    </row>
    <row r="212" spans="1:6">
      <c r="A212" s="47">
        <v>38504</v>
      </c>
      <c r="B212" s="2">
        <v>3545</v>
      </c>
      <c r="C212" s="2" t="s">
        <v>900</v>
      </c>
      <c r="D212" s="39"/>
      <c r="E212" s="54">
        <v>27903.11</v>
      </c>
      <c r="F212" s="39">
        <f t="shared" si="7"/>
        <v>5077249.629999999</v>
      </c>
    </row>
    <row r="213" spans="1:6">
      <c r="A213" s="47">
        <v>38504</v>
      </c>
      <c r="B213" s="2">
        <v>3546</v>
      </c>
      <c r="C213" s="2" t="s">
        <v>1618</v>
      </c>
      <c r="D213" s="39"/>
      <c r="E213" s="54">
        <v>1450</v>
      </c>
      <c r="F213" s="39">
        <f t="shared" si="7"/>
        <v>5075799.629999999</v>
      </c>
    </row>
    <row r="214" spans="1:6">
      <c r="A214" s="47">
        <v>38657</v>
      </c>
      <c r="B214" s="2">
        <v>3547</v>
      </c>
      <c r="C214" s="2" t="s">
        <v>897</v>
      </c>
      <c r="D214" s="39"/>
      <c r="E214" s="54">
        <v>30000</v>
      </c>
      <c r="F214" s="39">
        <f t="shared" si="7"/>
        <v>5045799.629999999</v>
      </c>
    </row>
    <row r="215" spans="1:6">
      <c r="A215" s="47">
        <v>38657</v>
      </c>
      <c r="B215" s="2">
        <v>3548</v>
      </c>
      <c r="C215" s="2" t="s">
        <v>901</v>
      </c>
      <c r="D215" s="39"/>
      <c r="E215" s="54">
        <v>14900</v>
      </c>
      <c r="F215" s="39">
        <f t="shared" si="7"/>
        <v>5030899.629999999</v>
      </c>
    </row>
    <row r="216" spans="1:6">
      <c r="A216" s="47">
        <v>38687</v>
      </c>
      <c r="B216" s="2">
        <v>3549</v>
      </c>
      <c r="C216" s="2" t="s">
        <v>1619</v>
      </c>
      <c r="D216" s="39"/>
      <c r="E216" s="54">
        <v>34100</v>
      </c>
      <c r="F216" s="39">
        <f t="shared" si="7"/>
        <v>4996799.629999999</v>
      </c>
    </row>
    <row r="217" spans="1:6">
      <c r="A217" s="6" t="s">
        <v>1620</v>
      </c>
      <c r="B217" s="2">
        <v>3550</v>
      </c>
      <c r="C217" s="2" t="s">
        <v>1156</v>
      </c>
      <c r="D217" s="39"/>
      <c r="E217" s="54">
        <v>600</v>
      </c>
      <c r="F217" s="39">
        <f t="shared" si="7"/>
        <v>4996199.629999999</v>
      </c>
    </row>
    <row r="218" spans="1:6">
      <c r="A218" s="6" t="s">
        <v>1620</v>
      </c>
      <c r="B218" s="2">
        <v>3551</v>
      </c>
      <c r="C218" s="2" t="s">
        <v>1622</v>
      </c>
      <c r="D218" s="39"/>
      <c r="E218" s="54">
        <v>16200</v>
      </c>
      <c r="F218" s="39">
        <f t="shared" si="7"/>
        <v>4979999.629999999</v>
      </c>
    </row>
    <row r="219" spans="1:6">
      <c r="A219" s="6"/>
      <c r="B219" s="2">
        <v>3552</v>
      </c>
      <c r="C219" s="2" t="s">
        <v>1804</v>
      </c>
      <c r="D219" s="39"/>
      <c r="E219" s="54">
        <v>0</v>
      </c>
      <c r="F219" s="39">
        <f t="shared" si="7"/>
        <v>4979999.629999999</v>
      </c>
    </row>
    <row r="220" spans="1:6">
      <c r="A220" s="6" t="s">
        <v>1620</v>
      </c>
      <c r="B220" s="2">
        <v>3553</v>
      </c>
      <c r="C220" s="2" t="s">
        <v>1152</v>
      </c>
      <c r="D220" s="39"/>
      <c r="E220" s="54">
        <v>2700</v>
      </c>
      <c r="F220" s="39">
        <f t="shared" si="7"/>
        <v>4977299.629999999</v>
      </c>
    </row>
    <row r="221" spans="1:6">
      <c r="A221" s="6"/>
      <c r="B221" s="2">
        <v>3554</v>
      </c>
      <c r="C221" s="2" t="s">
        <v>1091</v>
      </c>
      <c r="D221" s="39"/>
      <c r="E221" s="54">
        <v>7618.75</v>
      </c>
      <c r="F221" s="39">
        <f t="shared" si="7"/>
        <v>4969680.879999999</v>
      </c>
    </row>
    <row r="222" spans="1:6">
      <c r="A222" s="6" t="s">
        <v>1620</v>
      </c>
      <c r="B222" s="2">
        <v>3555</v>
      </c>
      <c r="C222" s="2" t="s">
        <v>830</v>
      </c>
      <c r="D222" s="39"/>
      <c r="E222" s="54">
        <v>40000</v>
      </c>
      <c r="F222" s="39">
        <f t="shared" si="7"/>
        <v>4929680.879999999</v>
      </c>
    </row>
    <row r="223" spans="1:6">
      <c r="A223" s="6"/>
      <c r="B223" s="2">
        <v>3556</v>
      </c>
      <c r="C223" s="2" t="s">
        <v>1804</v>
      </c>
      <c r="D223" s="39"/>
      <c r="E223" s="54">
        <v>0</v>
      </c>
      <c r="F223" s="39">
        <f t="shared" si="7"/>
        <v>4929680.879999999</v>
      </c>
    </row>
    <row r="224" spans="1:6">
      <c r="A224" s="6"/>
      <c r="B224" s="2">
        <v>3557</v>
      </c>
      <c r="C224" s="2" t="s">
        <v>1810</v>
      </c>
      <c r="D224" s="39"/>
      <c r="E224" s="54">
        <v>10000</v>
      </c>
      <c r="F224" s="39">
        <f t="shared" si="7"/>
        <v>4919680.879999999</v>
      </c>
    </row>
    <row r="225" spans="1:6">
      <c r="A225" s="6"/>
      <c r="B225" s="2">
        <v>3558</v>
      </c>
      <c r="C225" s="2" t="s">
        <v>1804</v>
      </c>
      <c r="D225" s="39"/>
      <c r="E225" s="54">
        <v>0</v>
      </c>
      <c r="F225" s="39">
        <f t="shared" si="7"/>
        <v>4919680.879999999</v>
      </c>
    </row>
    <row r="226" spans="1:6">
      <c r="A226" s="6"/>
      <c r="B226" s="2">
        <v>3559</v>
      </c>
      <c r="C226" s="2" t="s">
        <v>1739</v>
      </c>
      <c r="D226" s="39"/>
      <c r="E226" s="54">
        <v>13350</v>
      </c>
      <c r="F226" s="39">
        <f t="shared" si="7"/>
        <v>4906330.879999999</v>
      </c>
    </row>
    <row r="227" spans="1:6">
      <c r="A227" s="6" t="s">
        <v>1625</v>
      </c>
      <c r="B227" s="2">
        <v>3560</v>
      </c>
      <c r="C227" s="2" t="s">
        <v>911</v>
      </c>
      <c r="D227" s="39"/>
      <c r="E227" s="54">
        <v>24466</v>
      </c>
      <c r="F227" s="39">
        <f t="shared" si="7"/>
        <v>4881864.879999999</v>
      </c>
    </row>
    <row r="228" spans="1:6">
      <c r="A228" s="6"/>
      <c r="B228" s="2">
        <v>3561</v>
      </c>
      <c r="C228" s="2" t="s">
        <v>1808</v>
      </c>
      <c r="D228" s="39"/>
      <c r="E228" s="54">
        <v>13705.5</v>
      </c>
      <c r="F228" s="39">
        <f t="shared" si="7"/>
        <v>4868159.379999999</v>
      </c>
    </row>
    <row r="229" spans="1:6">
      <c r="A229" s="6" t="s">
        <v>1625</v>
      </c>
      <c r="B229" s="2">
        <v>3562</v>
      </c>
      <c r="C229" s="2" t="s">
        <v>1802</v>
      </c>
      <c r="D229" s="39"/>
      <c r="E229" s="54">
        <v>3000</v>
      </c>
      <c r="F229" s="39">
        <f t="shared" si="7"/>
        <v>4865159.379999999</v>
      </c>
    </row>
    <row r="230" spans="1:6">
      <c r="A230" s="6"/>
      <c r="B230" s="2">
        <v>3563</v>
      </c>
      <c r="C230" s="2" t="s">
        <v>1800</v>
      </c>
      <c r="D230" s="39"/>
      <c r="E230" s="54">
        <v>8000</v>
      </c>
      <c r="F230" s="39">
        <f t="shared" si="7"/>
        <v>4857159.379999999</v>
      </c>
    </row>
    <row r="231" spans="1:6">
      <c r="A231" s="6"/>
      <c r="B231" s="2">
        <v>3564</v>
      </c>
      <c r="C231" s="2" t="s">
        <v>1803</v>
      </c>
      <c r="D231" s="39"/>
      <c r="E231" s="54">
        <v>3000</v>
      </c>
      <c r="F231" s="39">
        <f t="shared" si="7"/>
        <v>4854159.379999999</v>
      </c>
    </row>
    <row r="232" spans="1:6">
      <c r="A232" s="6"/>
      <c r="B232" s="2">
        <v>3565</v>
      </c>
      <c r="C232" s="2" t="s">
        <v>827</v>
      </c>
      <c r="D232" s="39"/>
      <c r="E232" s="54">
        <v>9687</v>
      </c>
      <c r="F232" s="39">
        <f t="shared" si="7"/>
        <v>4844472.379999999</v>
      </c>
    </row>
    <row r="233" spans="1:6">
      <c r="A233" s="6"/>
      <c r="B233" s="2">
        <v>3566</v>
      </c>
      <c r="C233" s="2" t="s">
        <v>1742</v>
      </c>
      <c r="D233" s="39"/>
      <c r="E233" s="54">
        <v>23940.6</v>
      </c>
      <c r="F233" s="39">
        <f t="shared" si="7"/>
        <v>4820531.7799999993</v>
      </c>
    </row>
    <row r="234" spans="1:6">
      <c r="A234" s="6"/>
      <c r="B234" s="2">
        <v>3567</v>
      </c>
      <c r="C234" s="2" t="s">
        <v>1809</v>
      </c>
      <c r="D234" s="39"/>
      <c r="E234" s="54">
        <v>31763.55</v>
      </c>
      <c r="F234" s="39">
        <f t="shared" si="7"/>
        <v>4788768.2299999995</v>
      </c>
    </row>
    <row r="235" spans="1:6">
      <c r="A235" s="6" t="s">
        <v>828</v>
      </c>
      <c r="B235" s="2">
        <v>3568</v>
      </c>
      <c r="C235" s="2" t="s">
        <v>1617</v>
      </c>
      <c r="D235" s="39"/>
      <c r="E235" s="54">
        <v>14300</v>
      </c>
      <c r="F235" s="39">
        <f t="shared" si="7"/>
        <v>4774468.2299999995</v>
      </c>
    </row>
    <row r="236" spans="1:6">
      <c r="A236" s="6"/>
      <c r="B236" s="2">
        <v>3569</v>
      </c>
      <c r="C236" s="2" t="s">
        <v>829</v>
      </c>
      <c r="D236" s="39"/>
      <c r="E236" s="54">
        <v>4261.49</v>
      </c>
      <c r="F236" s="39">
        <f t="shared" si="7"/>
        <v>4770206.7399999993</v>
      </c>
    </row>
    <row r="237" spans="1:6">
      <c r="A237" s="6" t="s">
        <v>831</v>
      </c>
      <c r="B237" s="2">
        <v>3570</v>
      </c>
      <c r="C237" s="2" t="s">
        <v>1432</v>
      </c>
      <c r="D237" s="39"/>
      <c r="E237" s="54">
        <v>38614.35</v>
      </c>
      <c r="F237" s="39">
        <f t="shared" si="7"/>
        <v>4731592.3899999997</v>
      </c>
    </row>
    <row r="238" spans="1:6">
      <c r="A238" s="6"/>
      <c r="B238" s="2">
        <v>3571</v>
      </c>
      <c r="C238" s="2" t="s">
        <v>1090</v>
      </c>
      <c r="D238" s="39"/>
      <c r="E238" s="54">
        <v>8100</v>
      </c>
      <c r="F238" s="39">
        <f t="shared" si="7"/>
        <v>4723492.3899999997</v>
      </c>
    </row>
    <row r="239" spans="1:6">
      <c r="A239" s="6"/>
      <c r="B239" s="2">
        <v>3572</v>
      </c>
      <c r="C239" s="2" t="s">
        <v>1090</v>
      </c>
      <c r="D239" s="39"/>
      <c r="E239" s="54">
        <v>10000</v>
      </c>
      <c r="F239" s="39">
        <f t="shared" si="7"/>
        <v>4713492.3899999997</v>
      </c>
    </row>
    <row r="240" spans="1:6">
      <c r="A240" s="6"/>
      <c r="B240" s="2">
        <v>3573</v>
      </c>
      <c r="C240" s="2" t="s">
        <v>2168</v>
      </c>
      <c r="D240" s="39"/>
      <c r="E240" s="54">
        <v>2270.02</v>
      </c>
      <c r="F240" s="39">
        <f t="shared" si="7"/>
        <v>4711222.37</v>
      </c>
    </row>
    <row r="241" spans="1:6">
      <c r="A241" s="6" t="s">
        <v>2190</v>
      </c>
      <c r="B241" s="2">
        <v>3574</v>
      </c>
      <c r="C241" s="2" t="s">
        <v>1147</v>
      </c>
      <c r="D241" s="39"/>
      <c r="E241" s="54">
        <v>4119.38</v>
      </c>
      <c r="F241" s="39">
        <f t="shared" si="7"/>
        <v>4707102.99</v>
      </c>
    </row>
    <row r="242" spans="1:6">
      <c r="A242" s="6"/>
      <c r="B242" s="2">
        <v>3575</v>
      </c>
      <c r="C242" s="2" t="s">
        <v>1427</v>
      </c>
      <c r="D242" s="39"/>
      <c r="E242" s="54">
        <v>881.28</v>
      </c>
      <c r="F242" s="39">
        <f t="shared" si="7"/>
        <v>4706221.71</v>
      </c>
    </row>
    <row r="243" spans="1:6">
      <c r="A243" s="6"/>
      <c r="B243" s="2">
        <v>3576</v>
      </c>
      <c r="C243" s="2" t="s">
        <v>1800</v>
      </c>
      <c r="D243" s="39"/>
      <c r="E243" s="54">
        <v>489.6</v>
      </c>
      <c r="F243" s="39">
        <f t="shared" si="7"/>
        <v>4705732.1100000003</v>
      </c>
    </row>
    <row r="244" spans="1:6">
      <c r="A244" s="6" t="s">
        <v>2192</v>
      </c>
      <c r="B244" s="2">
        <v>3577</v>
      </c>
      <c r="C244" s="2" t="s">
        <v>2698</v>
      </c>
      <c r="D244" s="39"/>
      <c r="E244" s="54">
        <v>881.28</v>
      </c>
      <c r="F244" s="39">
        <f t="shared" si="7"/>
        <v>4704850.83</v>
      </c>
    </row>
    <row r="245" spans="1:6">
      <c r="A245" s="6"/>
      <c r="B245" s="2">
        <v>3578</v>
      </c>
      <c r="C245" s="2" t="s">
        <v>2699</v>
      </c>
      <c r="D245" s="39"/>
      <c r="E245" s="54">
        <v>881.28</v>
      </c>
      <c r="F245" s="39">
        <f t="shared" si="7"/>
        <v>4703969.55</v>
      </c>
    </row>
    <row r="246" spans="1:6">
      <c r="A246" s="6" t="s">
        <v>2700</v>
      </c>
      <c r="B246" s="2">
        <v>3579</v>
      </c>
      <c r="C246" s="2" t="s">
        <v>827</v>
      </c>
      <c r="D246" s="39"/>
      <c r="E246" s="54">
        <v>489.6</v>
      </c>
      <c r="F246" s="39">
        <f t="shared" si="7"/>
        <v>4703479.95</v>
      </c>
    </row>
    <row r="247" spans="1:6">
      <c r="A247" s="6" t="s">
        <v>2701</v>
      </c>
      <c r="B247" s="2">
        <v>3580</v>
      </c>
      <c r="C247" s="2" t="s">
        <v>1349</v>
      </c>
      <c r="D247" s="39"/>
      <c r="E247" s="54">
        <v>61808</v>
      </c>
      <c r="F247" s="39">
        <f t="shared" si="7"/>
        <v>4641671.95</v>
      </c>
    </row>
    <row r="248" spans="1:6">
      <c r="A248" s="6" t="s">
        <v>2701</v>
      </c>
      <c r="B248" s="2">
        <v>3581</v>
      </c>
      <c r="C248" s="2" t="s">
        <v>482</v>
      </c>
      <c r="D248" s="39"/>
      <c r="E248" s="54">
        <v>3231.86</v>
      </c>
      <c r="F248" s="39">
        <f t="shared" si="7"/>
        <v>4638440.09</v>
      </c>
    </row>
    <row r="249" spans="1:6">
      <c r="A249" s="6"/>
      <c r="B249" s="2">
        <v>3582</v>
      </c>
      <c r="C249" s="2" t="s">
        <v>827</v>
      </c>
      <c r="D249" s="39"/>
      <c r="E249" s="54">
        <v>1977.2</v>
      </c>
      <c r="F249" s="39">
        <f t="shared" si="7"/>
        <v>4636462.8899999997</v>
      </c>
    </row>
    <row r="250" spans="1:6">
      <c r="A250" s="6" t="s">
        <v>483</v>
      </c>
      <c r="B250" s="2">
        <v>3583</v>
      </c>
      <c r="C250" s="2" t="s">
        <v>1804</v>
      </c>
      <c r="D250" s="39"/>
      <c r="E250" s="54">
        <v>0</v>
      </c>
      <c r="F250" s="39">
        <f t="shared" si="7"/>
        <v>4636462.8899999997</v>
      </c>
    </row>
    <row r="251" spans="1:6">
      <c r="A251" s="6"/>
      <c r="B251" s="2">
        <v>3584</v>
      </c>
      <c r="C251" s="2" t="s">
        <v>1348</v>
      </c>
      <c r="D251" s="39"/>
      <c r="E251" s="54">
        <v>3231.36</v>
      </c>
      <c r="F251" s="39">
        <f t="shared" si="7"/>
        <v>4633231.5299999993</v>
      </c>
    </row>
    <row r="252" spans="1:6">
      <c r="A252" s="6"/>
      <c r="B252" s="2"/>
      <c r="C252" s="2" t="s">
        <v>1369</v>
      </c>
      <c r="D252" s="39">
        <v>851716.54</v>
      </c>
      <c r="E252" s="54"/>
      <c r="F252" s="39">
        <f>+F251+D252</f>
        <v>5484948.0699999994</v>
      </c>
    </row>
    <row r="253" spans="1:6">
      <c r="A253" s="6"/>
      <c r="B253" s="2" t="s">
        <v>1224</v>
      </c>
      <c r="C253" s="2"/>
      <c r="D253" s="39"/>
      <c r="E253" s="54">
        <f>SUM(E201:E252)</f>
        <v>671638.90999999992</v>
      </c>
      <c r="F253" s="39"/>
    </row>
    <row r="254" spans="1:6">
      <c r="A254" s="6"/>
      <c r="B254" s="2"/>
      <c r="C254" s="2" t="s">
        <v>2268</v>
      </c>
      <c r="D254" s="39"/>
      <c r="E254" s="54">
        <v>2069.13</v>
      </c>
      <c r="F254" s="39"/>
    </row>
    <row r="255" spans="1:6">
      <c r="A255" s="6"/>
      <c r="B255" s="8"/>
      <c r="C255" s="8" t="s">
        <v>2269</v>
      </c>
      <c r="D255" s="263"/>
      <c r="E255" s="310">
        <v>519340.92</v>
      </c>
      <c r="F255" s="263">
        <v>4873949.92</v>
      </c>
    </row>
    <row r="256" spans="1:6">
      <c r="A256" s="6"/>
      <c r="B256" s="8"/>
      <c r="C256" s="8"/>
      <c r="D256" s="263"/>
      <c r="E256" s="310"/>
      <c r="F256" s="263"/>
    </row>
    <row r="257" spans="1:7">
      <c r="A257" s="6"/>
      <c r="B257" s="8"/>
      <c r="C257" s="8"/>
      <c r="D257" s="263"/>
      <c r="E257" s="310"/>
      <c r="F257" s="263"/>
    </row>
    <row r="258" spans="1:7" ht="15.75" thickBot="1">
      <c r="A258" s="6"/>
      <c r="B258" s="8"/>
      <c r="C258" s="8"/>
      <c r="D258" s="263"/>
      <c r="E258" s="310"/>
      <c r="F258" s="263"/>
    </row>
    <row r="259" spans="1:7" ht="15.75" thickBot="1">
      <c r="A259" s="9"/>
      <c r="B259" s="10" t="s">
        <v>1372</v>
      </c>
      <c r="C259" s="11" t="s">
        <v>1350</v>
      </c>
      <c r="D259" s="264" t="s">
        <v>1351</v>
      </c>
      <c r="E259" s="265" t="s">
        <v>1352</v>
      </c>
      <c r="F259" s="266">
        <v>4873949.92</v>
      </c>
      <c r="G259">
        <v>473</v>
      </c>
    </row>
    <row r="260" spans="1:7">
      <c r="A260" s="47">
        <v>38354</v>
      </c>
      <c r="B260" s="7">
        <v>3585</v>
      </c>
      <c r="C260" s="7" t="s">
        <v>1353</v>
      </c>
      <c r="D260" s="262"/>
      <c r="E260" s="309">
        <v>34819.160000000003</v>
      </c>
      <c r="F260" s="262">
        <f t="shared" ref="F260:F292" si="8">+F259-E260</f>
        <v>4839130.76</v>
      </c>
    </row>
    <row r="261" spans="1:7">
      <c r="A261" s="6"/>
      <c r="B261" s="2">
        <v>3586</v>
      </c>
      <c r="C261" s="2" t="s">
        <v>896</v>
      </c>
      <c r="D261" s="39"/>
      <c r="E261" s="54">
        <v>61471</v>
      </c>
      <c r="F261" s="39">
        <f t="shared" si="8"/>
        <v>4777659.76</v>
      </c>
    </row>
    <row r="262" spans="1:7">
      <c r="A262" s="6"/>
      <c r="B262" s="2">
        <v>3587</v>
      </c>
      <c r="C262" s="2" t="s">
        <v>1354</v>
      </c>
      <c r="D262" s="39"/>
      <c r="E262" s="54">
        <v>2290</v>
      </c>
      <c r="F262" s="39">
        <f t="shared" si="8"/>
        <v>4775369.76</v>
      </c>
    </row>
    <row r="263" spans="1:7">
      <c r="A263" s="6" t="s">
        <v>1224</v>
      </c>
      <c r="B263" s="2">
        <v>3588</v>
      </c>
      <c r="C263" s="2" t="s">
        <v>1433</v>
      </c>
      <c r="D263" s="39"/>
      <c r="E263" s="54">
        <v>4215</v>
      </c>
      <c r="F263" s="39">
        <f t="shared" si="8"/>
        <v>4771154.76</v>
      </c>
    </row>
    <row r="264" spans="1:7">
      <c r="A264" s="2"/>
      <c r="B264" s="2">
        <v>3589</v>
      </c>
      <c r="C264" s="2" t="s">
        <v>1804</v>
      </c>
      <c r="D264" s="39"/>
      <c r="E264" s="54">
        <v>0</v>
      </c>
      <c r="F264" s="39">
        <f t="shared" si="8"/>
        <v>4771154.76</v>
      </c>
    </row>
    <row r="265" spans="1:7">
      <c r="A265" s="2"/>
      <c r="B265" s="4">
        <v>3590</v>
      </c>
      <c r="C265" s="2" t="s">
        <v>1355</v>
      </c>
      <c r="D265" s="39"/>
      <c r="E265" s="54">
        <v>553</v>
      </c>
      <c r="F265" s="39">
        <f t="shared" si="8"/>
        <v>4770601.76</v>
      </c>
    </row>
    <row r="266" spans="1:7">
      <c r="A266" s="2"/>
      <c r="B266" s="4">
        <v>3591</v>
      </c>
      <c r="C266" s="2" t="s">
        <v>1356</v>
      </c>
      <c r="D266" s="39"/>
      <c r="E266" s="54">
        <v>553</v>
      </c>
      <c r="F266" s="39">
        <f t="shared" si="8"/>
        <v>4770048.76</v>
      </c>
    </row>
    <row r="267" spans="1:7">
      <c r="A267" s="2"/>
      <c r="B267" s="2">
        <v>3592</v>
      </c>
      <c r="C267" s="2" t="s">
        <v>1792</v>
      </c>
      <c r="D267" s="39"/>
      <c r="E267" s="54">
        <v>42027.77</v>
      </c>
      <c r="F267" s="39">
        <f t="shared" si="8"/>
        <v>4728020.99</v>
      </c>
    </row>
    <row r="268" spans="1:7">
      <c r="A268" s="2"/>
      <c r="B268" s="2">
        <v>3593</v>
      </c>
      <c r="C268" s="2" t="s">
        <v>1357</v>
      </c>
      <c r="D268" s="39"/>
      <c r="E268" s="54">
        <v>36000</v>
      </c>
      <c r="F268" s="39">
        <f t="shared" si="8"/>
        <v>4692020.99</v>
      </c>
    </row>
    <row r="269" spans="1:7">
      <c r="A269" s="2"/>
      <c r="B269" s="2">
        <v>3594</v>
      </c>
      <c r="C269" s="2" t="s">
        <v>1804</v>
      </c>
      <c r="D269" s="39"/>
      <c r="E269" s="54">
        <v>0</v>
      </c>
      <c r="F269" s="39">
        <f t="shared" si="8"/>
        <v>4692020.99</v>
      </c>
    </row>
    <row r="270" spans="1:7">
      <c r="A270" s="2"/>
      <c r="B270" s="2">
        <v>3595</v>
      </c>
      <c r="C270" s="2" t="s">
        <v>1364</v>
      </c>
      <c r="D270" s="39"/>
      <c r="E270" s="54">
        <v>21095.55</v>
      </c>
      <c r="F270" s="39">
        <f t="shared" si="8"/>
        <v>4670925.4400000004</v>
      </c>
    </row>
    <row r="271" spans="1:7">
      <c r="A271" s="2"/>
      <c r="B271" s="2">
        <v>3596</v>
      </c>
      <c r="C271" s="2" t="s">
        <v>1365</v>
      </c>
      <c r="D271" s="39"/>
      <c r="E271" s="54">
        <v>36000</v>
      </c>
      <c r="F271" s="39">
        <f t="shared" si="8"/>
        <v>4634925.4400000004</v>
      </c>
    </row>
    <row r="272" spans="1:7">
      <c r="A272" s="47">
        <v>38534</v>
      </c>
      <c r="B272" s="2">
        <v>3597</v>
      </c>
      <c r="C272" s="2" t="s">
        <v>1363</v>
      </c>
      <c r="D272" s="39"/>
      <c r="E272" s="54">
        <v>2945.73</v>
      </c>
      <c r="F272" s="39">
        <f t="shared" si="8"/>
        <v>4631979.71</v>
      </c>
    </row>
    <row r="273" spans="1:6">
      <c r="A273" s="47">
        <v>38566</v>
      </c>
      <c r="B273" s="2">
        <v>3598</v>
      </c>
      <c r="C273" s="2" t="s">
        <v>827</v>
      </c>
      <c r="D273" s="39"/>
      <c r="E273" s="54">
        <v>490</v>
      </c>
      <c r="F273" s="39">
        <f t="shared" si="8"/>
        <v>4631489.71</v>
      </c>
    </row>
    <row r="274" spans="1:6">
      <c r="A274" s="47">
        <v>38566</v>
      </c>
      <c r="B274" s="2">
        <v>3599</v>
      </c>
      <c r="C274" s="2" t="s">
        <v>1356</v>
      </c>
      <c r="D274" s="39"/>
      <c r="E274" s="54">
        <v>553</v>
      </c>
      <c r="F274" s="39">
        <f t="shared" si="8"/>
        <v>4630936.71</v>
      </c>
    </row>
    <row r="275" spans="1:6">
      <c r="A275" s="47">
        <v>38566</v>
      </c>
      <c r="B275" s="2">
        <v>3600</v>
      </c>
      <c r="C275" s="2" t="s">
        <v>1809</v>
      </c>
      <c r="D275" s="39"/>
      <c r="E275" s="54">
        <v>881</v>
      </c>
      <c r="F275" s="39">
        <f t="shared" si="8"/>
        <v>4630055.71</v>
      </c>
    </row>
    <row r="276" spans="1:6">
      <c r="A276" s="47">
        <v>38566</v>
      </c>
      <c r="B276" s="2">
        <v>3601</v>
      </c>
      <c r="C276" s="2" t="s">
        <v>1360</v>
      </c>
      <c r="D276" s="39"/>
      <c r="E276" s="54">
        <v>881</v>
      </c>
      <c r="F276" s="39">
        <f t="shared" si="8"/>
        <v>4629174.71</v>
      </c>
    </row>
    <row r="277" spans="1:6">
      <c r="A277" s="47">
        <v>38566</v>
      </c>
      <c r="B277" s="2">
        <v>3602</v>
      </c>
      <c r="C277" s="2" t="s">
        <v>1804</v>
      </c>
      <c r="D277" s="39"/>
      <c r="E277" s="54">
        <v>0</v>
      </c>
      <c r="F277" s="39">
        <f t="shared" si="8"/>
        <v>4629174.71</v>
      </c>
    </row>
    <row r="278" spans="1:6">
      <c r="A278" s="47">
        <v>38566</v>
      </c>
      <c r="B278" s="2">
        <v>3603</v>
      </c>
      <c r="C278" s="2" t="s">
        <v>1359</v>
      </c>
      <c r="D278" s="39"/>
      <c r="E278" s="54">
        <v>2100</v>
      </c>
      <c r="F278" s="39">
        <f t="shared" si="8"/>
        <v>4627074.71</v>
      </c>
    </row>
    <row r="279" spans="1:6">
      <c r="A279" s="47">
        <v>38566</v>
      </c>
      <c r="B279" s="2">
        <v>3604</v>
      </c>
      <c r="C279" s="2" t="s">
        <v>1358</v>
      </c>
      <c r="D279" s="39"/>
      <c r="E279" s="54">
        <v>625</v>
      </c>
      <c r="F279" s="39">
        <f t="shared" si="8"/>
        <v>4626449.71</v>
      </c>
    </row>
    <row r="280" spans="1:6">
      <c r="A280" s="40"/>
      <c r="B280" s="2">
        <v>3605</v>
      </c>
      <c r="C280" s="2" t="s">
        <v>1361</v>
      </c>
      <c r="D280" s="39"/>
      <c r="E280" s="308">
        <v>56144</v>
      </c>
      <c r="F280" s="39">
        <f t="shared" si="8"/>
        <v>4570305.71</v>
      </c>
    </row>
    <row r="281" spans="1:6">
      <c r="A281" s="40"/>
      <c r="B281" s="2">
        <v>3606</v>
      </c>
      <c r="C281" s="2" t="s">
        <v>1362</v>
      </c>
      <c r="D281" s="39"/>
      <c r="E281" s="54">
        <v>14010</v>
      </c>
      <c r="F281" s="39">
        <f t="shared" si="8"/>
        <v>4556295.71</v>
      </c>
    </row>
    <row r="282" spans="1:6">
      <c r="A282" s="40"/>
      <c r="B282" s="2">
        <v>3607</v>
      </c>
      <c r="C282" s="2" t="s">
        <v>1804</v>
      </c>
      <c r="D282" s="39"/>
      <c r="E282" s="54">
        <v>0</v>
      </c>
      <c r="F282" s="39">
        <f t="shared" si="8"/>
        <v>4556295.71</v>
      </c>
    </row>
    <row r="283" spans="1:6">
      <c r="A283" s="40"/>
      <c r="B283" s="2">
        <v>3608</v>
      </c>
      <c r="C283" s="2" t="s">
        <v>827</v>
      </c>
      <c r="D283" s="39"/>
      <c r="E283" s="54">
        <v>980</v>
      </c>
      <c r="F283" s="39">
        <f t="shared" si="8"/>
        <v>4555315.71</v>
      </c>
    </row>
    <row r="284" spans="1:6">
      <c r="A284" s="40"/>
      <c r="B284" s="2">
        <v>3609</v>
      </c>
      <c r="C284" s="2" t="s">
        <v>1739</v>
      </c>
      <c r="D284" s="39"/>
      <c r="E284" s="54">
        <v>553</v>
      </c>
      <c r="F284" s="39">
        <f t="shared" si="8"/>
        <v>4554762.71</v>
      </c>
    </row>
    <row r="285" spans="1:6">
      <c r="A285" s="47">
        <v>38566</v>
      </c>
      <c r="B285" s="2">
        <v>3610</v>
      </c>
      <c r="C285" s="2" t="s">
        <v>1809</v>
      </c>
      <c r="D285" s="39"/>
      <c r="E285" s="54">
        <v>881</v>
      </c>
      <c r="F285" s="39">
        <f t="shared" si="8"/>
        <v>4553881.71</v>
      </c>
    </row>
    <row r="286" spans="1:6">
      <c r="A286" s="47">
        <v>38566</v>
      </c>
      <c r="B286" s="2">
        <v>3611</v>
      </c>
      <c r="C286" s="2" t="s">
        <v>827</v>
      </c>
      <c r="D286" s="39"/>
      <c r="E286" s="54">
        <v>490</v>
      </c>
      <c r="F286" s="39">
        <f t="shared" si="8"/>
        <v>4553391.71</v>
      </c>
    </row>
    <row r="287" spans="1:6">
      <c r="A287" s="47">
        <v>38566</v>
      </c>
      <c r="B287" s="2">
        <v>3612</v>
      </c>
      <c r="C287" s="2" t="s">
        <v>1427</v>
      </c>
      <c r="D287" s="39"/>
      <c r="E287" s="54">
        <v>881</v>
      </c>
      <c r="F287" s="39">
        <f t="shared" si="8"/>
        <v>4552510.71</v>
      </c>
    </row>
    <row r="288" spans="1:6">
      <c r="A288" s="47">
        <v>38597</v>
      </c>
      <c r="B288" s="2">
        <v>3613</v>
      </c>
      <c r="C288" s="2" t="s">
        <v>1366</v>
      </c>
      <c r="D288" s="39"/>
      <c r="E288" s="54">
        <v>171277.05</v>
      </c>
      <c r="F288" s="39">
        <f t="shared" si="8"/>
        <v>4381233.66</v>
      </c>
    </row>
    <row r="289" spans="1:6">
      <c r="A289" s="47">
        <v>38597</v>
      </c>
      <c r="B289" s="2">
        <v>3614</v>
      </c>
      <c r="C289" s="2" t="s">
        <v>1368</v>
      </c>
      <c r="D289" s="39"/>
      <c r="E289" s="54">
        <v>4500</v>
      </c>
      <c r="F289" s="39">
        <f t="shared" si="8"/>
        <v>4376733.66</v>
      </c>
    </row>
    <row r="290" spans="1:6">
      <c r="A290" s="47">
        <v>38597</v>
      </c>
      <c r="B290" s="2">
        <v>3615</v>
      </c>
      <c r="C290" s="2" t="s">
        <v>1370</v>
      </c>
      <c r="D290" s="39"/>
      <c r="E290" s="54">
        <v>13500</v>
      </c>
      <c r="F290" s="39">
        <f t="shared" si="8"/>
        <v>4363233.66</v>
      </c>
    </row>
    <row r="291" spans="1:6">
      <c r="A291" s="47">
        <v>38597</v>
      </c>
      <c r="B291" s="2">
        <v>3616</v>
      </c>
      <c r="C291" s="2" t="s">
        <v>1800</v>
      </c>
      <c r="D291" s="39"/>
      <c r="E291" s="54">
        <v>553</v>
      </c>
      <c r="F291" s="39">
        <f t="shared" si="8"/>
        <v>4362680.66</v>
      </c>
    </row>
    <row r="292" spans="1:6">
      <c r="A292" s="47">
        <v>38627</v>
      </c>
      <c r="B292" s="2">
        <v>3617</v>
      </c>
      <c r="C292" s="2" t="s">
        <v>1371</v>
      </c>
      <c r="D292" s="39"/>
      <c r="E292" s="54">
        <v>32184</v>
      </c>
      <c r="F292" s="39">
        <f t="shared" si="8"/>
        <v>4330496.66</v>
      </c>
    </row>
    <row r="293" spans="1:6">
      <c r="A293" s="47">
        <v>38627</v>
      </c>
      <c r="B293" s="2"/>
      <c r="C293" s="2" t="s">
        <v>1385</v>
      </c>
      <c r="D293" s="39">
        <v>3808256.7</v>
      </c>
      <c r="E293" s="54"/>
      <c r="F293" s="39">
        <f>+F292+D293</f>
        <v>8138753.3600000003</v>
      </c>
    </row>
    <row r="294" spans="1:6">
      <c r="A294" s="47"/>
      <c r="B294" s="2">
        <v>3618</v>
      </c>
      <c r="C294" s="2" t="s">
        <v>1804</v>
      </c>
      <c r="D294" s="39"/>
      <c r="E294" s="54">
        <v>0</v>
      </c>
      <c r="F294" s="39">
        <f t="shared" ref="F294:F312" si="9">+F293-E294</f>
        <v>8138753.3600000003</v>
      </c>
    </row>
    <row r="295" spans="1:6">
      <c r="A295" s="47">
        <v>38627</v>
      </c>
      <c r="B295" s="2">
        <v>3619</v>
      </c>
      <c r="C295" s="2" t="s">
        <v>911</v>
      </c>
      <c r="D295" s="39"/>
      <c r="E295" s="54">
        <v>3750</v>
      </c>
      <c r="F295" s="39">
        <f t="shared" si="9"/>
        <v>8135003.3600000003</v>
      </c>
    </row>
    <row r="296" spans="1:6">
      <c r="A296" s="47">
        <v>38627</v>
      </c>
      <c r="B296" s="2">
        <v>3620</v>
      </c>
      <c r="C296" s="2" t="s">
        <v>1808</v>
      </c>
      <c r="D296" s="39"/>
      <c r="E296" s="54">
        <v>2250</v>
      </c>
      <c r="F296" s="39">
        <f t="shared" si="9"/>
        <v>8132753.3600000003</v>
      </c>
    </row>
    <row r="297" spans="1:6">
      <c r="A297" s="47">
        <v>38658</v>
      </c>
      <c r="B297" s="2">
        <v>3621</v>
      </c>
      <c r="C297" s="2" t="s">
        <v>1803</v>
      </c>
      <c r="D297" s="39"/>
      <c r="E297" s="54">
        <v>450</v>
      </c>
      <c r="F297" s="39">
        <f t="shared" si="9"/>
        <v>8132303.3600000003</v>
      </c>
    </row>
    <row r="298" spans="1:6">
      <c r="A298" s="47">
        <v>38627</v>
      </c>
      <c r="B298" s="2">
        <v>3622</v>
      </c>
      <c r="C298" s="2" t="s">
        <v>1742</v>
      </c>
      <c r="D298" s="39"/>
      <c r="E298" s="54">
        <v>3911.4</v>
      </c>
      <c r="F298" s="39">
        <f t="shared" si="9"/>
        <v>8128391.96</v>
      </c>
    </row>
    <row r="299" spans="1:6">
      <c r="A299" s="47">
        <v>38627</v>
      </c>
      <c r="B299" s="4">
        <v>3623</v>
      </c>
      <c r="C299" s="4" t="s">
        <v>1800</v>
      </c>
      <c r="D299" s="39"/>
      <c r="E299" s="54">
        <v>1200</v>
      </c>
      <c r="F299" s="39">
        <f t="shared" si="9"/>
        <v>8127191.96</v>
      </c>
    </row>
    <row r="300" spans="1:6">
      <c r="A300" s="47">
        <v>38627</v>
      </c>
      <c r="B300" s="4">
        <v>3624</v>
      </c>
      <c r="C300" s="2" t="s">
        <v>1804</v>
      </c>
      <c r="D300" s="39"/>
      <c r="E300" s="54">
        <v>0</v>
      </c>
      <c r="F300" s="39">
        <f t="shared" si="9"/>
        <v>8127191.96</v>
      </c>
    </row>
    <row r="301" spans="1:6">
      <c r="A301" s="47">
        <v>38627</v>
      </c>
      <c r="B301" s="4">
        <v>3625</v>
      </c>
      <c r="C301" s="2" t="s">
        <v>1802</v>
      </c>
      <c r="D301" s="39"/>
      <c r="E301" s="54">
        <v>450</v>
      </c>
      <c r="F301" s="39">
        <f t="shared" si="9"/>
        <v>8126741.96</v>
      </c>
    </row>
    <row r="302" spans="1:6">
      <c r="A302" s="47">
        <v>38658</v>
      </c>
      <c r="B302" s="2">
        <v>3626</v>
      </c>
      <c r="C302" s="2" t="s">
        <v>1810</v>
      </c>
      <c r="D302" s="39"/>
      <c r="E302" s="54">
        <v>1500</v>
      </c>
      <c r="F302" s="39">
        <f t="shared" si="9"/>
        <v>8125241.96</v>
      </c>
    </row>
    <row r="303" spans="1:6">
      <c r="A303" s="47">
        <v>38658</v>
      </c>
      <c r="B303" s="2">
        <v>3627</v>
      </c>
      <c r="C303" s="2" t="s">
        <v>1739</v>
      </c>
      <c r="D303" s="39"/>
      <c r="E303" s="54">
        <v>2002.5</v>
      </c>
      <c r="F303" s="39">
        <f t="shared" si="9"/>
        <v>8123239.46</v>
      </c>
    </row>
    <row r="304" spans="1:6">
      <c r="A304" s="2" t="s">
        <v>2270</v>
      </c>
      <c r="B304" s="2">
        <v>3628</v>
      </c>
      <c r="C304" s="2" t="s">
        <v>1090</v>
      </c>
      <c r="D304" s="39"/>
      <c r="E304" s="54">
        <v>10000</v>
      </c>
      <c r="F304" s="39">
        <f t="shared" si="9"/>
        <v>8113239.46</v>
      </c>
    </row>
    <row r="305" spans="1:6">
      <c r="A305" s="2" t="s">
        <v>2271</v>
      </c>
      <c r="B305" s="2">
        <v>3629</v>
      </c>
      <c r="C305" s="2" t="s">
        <v>113</v>
      </c>
      <c r="D305" s="39"/>
      <c r="E305" s="54">
        <v>570690.75</v>
      </c>
      <c r="F305" s="39">
        <f t="shared" si="9"/>
        <v>7542548.71</v>
      </c>
    </row>
    <row r="306" spans="1:6">
      <c r="A306" s="2"/>
      <c r="B306" s="2">
        <v>3630</v>
      </c>
      <c r="C306" s="2" t="s">
        <v>1804</v>
      </c>
      <c r="D306" s="39"/>
      <c r="E306" s="54">
        <v>0</v>
      </c>
      <c r="F306" s="39">
        <f t="shared" si="9"/>
        <v>7542548.71</v>
      </c>
    </row>
    <row r="307" spans="1:6">
      <c r="A307" s="2"/>
      <c r="B307" s="2">
        <v>3631</v>
      </c>
      <c r="C307" s="2" t="s">
        <v>1804</v>
      </c>
      <c r="D307" s="39"/>
      <c r="E307" s="54">
        <v>0</v>
      </c>
      <c r="F307" s="39">
        <f t="shared" si="9"/>
        <v>7542548.71</v>
      </c>
    </row>
    <row r="308" spans="1:6">
      <c r="A308" s="2" t="s">
        <v>2272</v>
      </c>
      <c r="B308" s="2">
        <v>3632</v>
      </c>
      <c r="C308" s="2" t="s">
        <v>1804</v>
      </c>
      <c r="D308" s="39"/>
      <c r="E308" s="311">
        <v>0</v>
      </c>
      <c r="F308" s="39">
        <f t="shared" si="9"/>
        <v>7542548.71</v>
      </c>
    </row>
    <row r="309" spans="1:6">
      <c r="A309" s="2" t="s">
        <v>2272</v>
      </c>
      <c r="B309" s="2">
        <v>3633</v>
      </c>
      <c r="C309" s="2" t="s">
        <v>1804</v>
      </c>
      <c r="D309" s="39"/>
      <c r="E309" s="311">
        <v>0</v>
      </c>
      <c r="F309" s="39">
        <f t="shared" si="9"/>
        <v>7542548.71</v>
      </c>
    </row>
    <row r="310" spans="1:6">
      <c r="A310" s="2" t="s">
        <v>2272</v>
      </c>
      <c r="B310" s="2">
        <v>3634</v>
      </c>
      <c r="C310" s="2" t="s">
        <v>1356</v>
      </c>
      <c r="D310" s="39"/>
      <c r="E310" s="54">
        <v>881</v>
      </c>
      <c r="F310" s="39">
        <f t="shared" si="9"/>
        <v>7541667.71</v>
      </c>
    </row>
    <row r="311" spans="1:6">
      <c r="A311" s="2" t="s">
        <v>2272</v>
      </c>
      <c r="B311" s="2">
        <v>3635</v>
      </c>
      <c r="C311" s="2" t="s">
        <v>2482</v>
      </c>
      <c r="D311" s="39"/>
      <c r="E311" s="54">
        <v>12375</v>
      </c>
      <c r="F311" s="39">
        <f t="shared" si="9"/>
        <v>7529292.71</v>
      </c>
    </row>
    <row r="312" spans="1:6">
      <c r="A312" s="2"/>
      <c r="B312" s="2">
        <v>3636</v>
      </c>
      <c r="C312" s="2" t="s">
        <v>1804</v>
      </c>
      <c r="D312" s="39"/>
      <c r="E312" s="54">
        <v>0</v>
      </c>
      <c r="F312" s="39">
        <f t="shared" si="9"/>
        <v>7529292.71</v>
      </c>
    </row>
    <row r="313" spans="1:6">
      <c r="A313" s="2" t="s">
        <v>2272</v>
      </c>
      <c r="B313" s="4">
        <v>3637</v>
      </c>
      <c r="C313" s="2" t="s">
        <v>2481</v>
      </c>
      <c r="D313" s="39"/>
      <c r="E313" s="54">
        <v>6444.66</v>
      </c>
      <c r="F313" s="39">
        <f>+F311-E313</f>
        <v>7522848.0499999998</v>
      </c>
    </row>
    <row r="314" spans="1:6">
      <c r="A314" s="2" t="s">
        <v>2272</v>
      </c>
      <c r="B314" s="4">
        <v>3638</v>
      </c>
      <c r="C314" s="2" t="s">
        <v>2273</v>
      </c>
      <c r="D314" s="39"/>
      <c r="E314" s="54">
        <v>14013.5</v>
      </c>
      <c r="F314" s="39">
        <f t="shared" ref="F314:F321" si="10">+F313-E314</f>
        <v>7508834.5499999998</v>
      </c>
    </row>
    <row r="315" spans="1:6">
      <c r="A315" s="2" t="s">
        <v>2272</v>
      </c>
      <c r="B315" s="4">
        <v>3639</v>
      </c>
      <c r="C315" s="2" t="s">
        <v>1739</v>
      </c>
      <c r="D315" s="39"/>
      <c r="E315" s="54">
        <v>881</v>
      </c>
      <c r="F315" s="39">
        <f t="shared" si="10"/>
        <v>7507953.5499999998</v>
      </c>
    </row>
    <row r="316" spans="1:6">
      <c r="A316" s="2" t="s">
        <v>2272</v>
      </c>
      <c r="B316" s="2">
        <v>3640</v>
      </c>
      <c r="C316" s="2" t="s">
        <v>2483</v>
      </c>
      <c r="D316" s="39"/>
      <c r="E316" s="54">
        <v>31977.65</v>
      </c>
      <c r="F316" s="39">
        <f t="shared" si="10"/>
        <v>7475975.8999999994</v>
      </c>
    </row>
    <row r="317" spans="1:6">
      <c r="A317" s="2" t="s">
        <v>2275</v>
      </c>
      <c r="B317" s="2">
        <v>3641</v>
      </c>
      <c r="C317" s="2" t="s">
        <v>1371</v>
      </c>
      <c r="D317" s="39"/>
      <c r="E317" s="54">
        <v>5000000</v>
      </c>
      <c r="F317" s="39">
        <f t="shared" si="10"/>
        <v>2475975.8999999994</v>
      </c>
    </row>
    <row r="318" spans="1:6">
      <c r="A318" s="2"/>
      <c r="B318" s="2">
        <v>3642</v>
      </c>
      <c r="C318" s="2" t="s">
        <v>1090</v>
      </c>
      <c r="D318" s="39"/>
      <c r="E318" s="54">
        <v>3117.6</v>
      </c>
      <c r="F318" s="39">
        <f t="shared" si="10"/>
        <v>2472858.2999999993</v>
      </c>
    </row>
    <row r="319" spans="1:6">
      <c r="A319" s="2" t="s">
        <v>2484</v>
      </c>
      <c r="B319" s="2">
        <v>3643</v>
      </c>
      <c r="C319" s="2" t="s">
        <v>1147</v>
      </c>
      <c r="D319" s="39"/>
      <c r="E319" s="54">
        <v>5307.8</v>
      </c>
      <c r="F319" s="39">
        <f t="shared" si="10"/>
        <v>2467550.4999999995</v>
      </c>
    </row>
    <row r="320" spans="1:6">
      <c r="A320" s="2" t="s">
        <v>2484</v>
      </c>
      <c r="B320" s="2">
        <v>3644</v>
      </c>
      <c r="C320" s="2" t="s">
        <v>1433</v>
      </c>
      <c r="D320" s="39"/>
      <c r="E320" s="54">
        <v>5945</v>
      </c>
      <c r="F320" s="39">
        <f t="shared" si="10"/>
        <v>2461605.4999999995</v>
      </c>
    </row>
    <row r="321" spans="1:6">
      <c r="A321" s="2" t="s">
        <v>2486</v>
      </c>
      <c r="B321" s="2">
        <v>3645</v>
      </c>
      <c r="C321" s="2" t="s">
        <v>2487</v>
      </c>
      <c r="D321" s="39"/>
      <c r="E321" s="54">
        <v>27000</v>
      </c>
      <c r="F321" s="39">
        <f t="shared" si="10"/>
        <v>2434605.4999999995</v>
      </c>
    </row>
    <row r="322" spans="1:6">
      <c r="A322" s="2" t="s">
        <v>2486</v>
      </c>
      <c r="B322" s="2"/>
      <c r="C322" s="2" t="s">
        <v>1385</v>
      </c>
      <c r="D322" s="39">
        <v>34819.160000000003</v>
      </c>
      <c r="E322" s="54"/>
      <c r="F322" s="39">
        <f>+F321+D322</f>
        <v>2469424.6599999997</v>
      </c>
    </row>
    <row r="323" spans="1:6">
      <c r="A323" s="13" t="s">
        <v>2488</v>
      </c>
      <c r="B323" s="4">
        <v>3646</v>
      </c>
      <c r="C323" s="4" t="s">
        <v>1155</v>
      </c>
      <c r="D323" s="39"/>
      <c r="E323" s="307">
        <v>600</v>
      </c>
      <c r="F323" s="39">
        <f t="shared" ref="F323:F342" si="11">F322-E323</f>
        <v>2468824.6599999997</v>
      </c>
    </row>
    <row r="324" spans="1:6">
      <c r="A324" s="13" t="s">
        <v>2488</v>
      </c>
      <c r="B324" s="4">
        <v>3647</v>
      </c>
      <c r="C324" s="4" t="s">
        <v>2481</v>
      </c>
      <c r="D324" s="39"/>
      <c r="E324" s="307">
        <v>600</v>
      </c>
      <c r="F324" s="39">
        <f t="shared" si="11"/>
        <v>2468224.6599999997</v>
      </c>
    </row>
    <row r="325" spans="1:6">
      <c r="A325" s="13" t="s">
        <v>2488</v>
      </c>
      <c r="B325" s="4">
        <v>3648</v>
      </c>
      <c r="C325" s="4" t="s">
        <v>1803</v>
      </c>
      <c r="D325" s="39"/>
      <c r="E325" s="307">
        <v>3450</v>
      </c>
      <c r="F325" s="39">
        <f t="shared" si="11"/>
        <v>2464774.6599999997</v>
      </c>
    </row>
    <row r="326" spans="1:6">
      <c r="A326" s="13" t="s">
        <v>2488</v>
      </c>
      <c r="B326" s="4">
        <v>3649</v>
      </c>
      <c r="C326" s="4" t="s">
        <v>1802</v>
      </c>
      <c r="D326" s="39"/>
      <c r="E326" s="307">
        <v>3450</v>
      </c>
      <c r="F326" s="39">
        <f t="shared" si="11"/>
        <v>2461324.6599999997</v>
      </c>
    </row>
    <row r="327" spans="1:6">
      <c r="A327" s="13" t="s">
        <v>2488</v>
      </c>
      <c r="B327" s="4">
        <v>3650</v>
      </c>
      <c r="C327" s="4" t="s">
        <v>1152</v>
      </c>
      <c r="D327" s="39"/>
      <c r="E327" s="307">
        <v>3105</v>
      </c>
      <c r="F327" s="39">
        <f t="shared" si="11"/>
        <v>2458219.6599999997</v>
      </c>
    </row>
    <row r="328" spans="1:6">
      <c r="A328" s="13" t="s">
        <v>2488</v>
      </c>
      <c r="B328" s="4">
        <v>3651</v>
      </c>
      <c r="C328" s="4" t="s">
        <v>1800</v>
      </c>
      <c r="D328" s="39"/>
      <c r="E328" s="307">
        <v>9200</v>
      </c>
      <c r="F328" s="39">
        <f t="shared" si="11"/>
        <v>2449019.6599999997</v>
      </c>
    </row>
    <row r="329" spans="1:6">
      <c r="A329" s="13" t="s">
        <v>2488</v>
      </c>
      <c r="B329" s="4">
        <v>3652</v>
      </c>
      <c r="C329" s="4" t="s">
        <v>1739</v>
      </c>
      <c r="D329" s="39"/>
      <c r="E329" s="307">
        <v>15352.5</v>
      </c>
      <c r="F329" s="39">
        <f t="shared" si="11"/>
        <v>2433667.1599999997</v>
      </c>
    </row>
    <row r="330" spans="1:6">
      <c r="A330" s="13" t="s">
        <v>2488</v>
      </c>
      <c r="B330" s="4">
        <v>3653</v>
      </c>
      <c r="C330" s="4" t="s">
        <v>1621</v>
      </c>
      <c r="D330" s="39"/>
      <c r="E330" s="307">
        <v>2000</v>
      </c>
      <c r="F330" s="39">
        <f t="shared" si="11"/>
        <v>2431667.1599999997</v>
      </c>
    </row>
    <row r="331" spans="1:6">
      <c r="A331" s="13" t="s">
        <v>2488</v>
      </c>
      <c r="B331" s="4">
        <v>3654</v>
      </c>
      <c r="C331" s="4" t="s">
        <v>1742</v>
      </c>
      <c r="D331" s="39"/>
      <c r="E331" s="307">
        <v>27065.29</v>
      </c>
      <c r="F331" s="39">
        <f t="shared" si="11"/>
        <v>2404601.8699999996</v>
      </c>
    </row>
    <row r="332" spans="1:6">
      <c r="A332" s="13" t="s">
        <v>2488</v>
      </c>
      <c r="B332" s="4">
        <v>3655</v>
      </c>
      <c r="C332" s="4" t="s">
        <v>1804</v>
      </c>
      <c r="D332" s="39"/>
      <c r="E332" s="54">
        <v>0</v>
      </c>
      <c r="F332" s="39">
        <f t="shared" si="11"/>
        <v>2404601.8699999996</v>
      </c>
    </row>
    <row r="333" spans="1:6">
      <c r="A333" s="13" t="s">
        <v>2488</v>
      </c>
      <c r="B333" s="4">
        <v>3656</v>
      </c>
      <c r="C333" s="4" t="s">
        <v>1810</v>
      </c>
      <c r="D333" s="39"/>
      <c r="E333" s="307">
        <v>11500</v>
      </c>
      <c r="F333" s="39">
        <f t="shared" si="11"/>
        <v>2393101.8699999996</v>
      </c>
    </row>
    <row r="334" spans="1:6">
      <c r="A334" s="13" t="s">
        <v>2488</v>
      </c>
      <c r="B334" s="4">
        <v>3657</v>
      </c>
      <c r="C334" s="4" t="s">
        <v>1808</v>
      </c>
      <c r="D334" s="39"/>
      <c r="E334" s="307">
        <v>15995.5</v>
      </c>
      <c r="F334" s="39">
        <f t="shared" si="11"/>
        <v>2377106.3699999996</v>
      </c>
    </row>
    <row r="335" spans="1:6">
      <c r="B335" s="2">
        <v>3658</v>
      </c>
      <c r="C335" s="2" t="s">
        <v>1804</v>
      </c>
      <c r="D335" s="39"/>
      <c r="E335" s="54">
        <v>0</v>
      </c>
      <c r="F335" s="39">
        <f t="shared" si="11"/>
        <v>2377106.3699999996</v>
      </c>
    </row>
    <row r="336" spans="1:6">
      <c r="A336" t="s">
        <v>2489</v>
      </c>
      <c r="B336" s="2">
        <v>3659</v>
      </c>
      <c r="C336" s="2" t="s">
        <v>1804</v>
      </c>
      <c r="D336" s="39"/>
      <c r="E336" s="54">
        <v>0</v>
      </c>
      <c r="F336" s="39">
        <f t="shared" si="11"/>
        <v>2377106.3699999996</v>
      </c>
    </row>
    <row r="337" spans="1:6">
      <c r="A337" t="s">
        <v>2488</v>
      </c>
      <c r="B337" s="2">
        <v>3660</v>
      </c>
      <c r="C337" s="2" t="s">
        <v>1804</v>
      </c>
      <c r="D337" s="39"/>
      <c r="E337" s="54">
        <v>0</v>
      </c>
      <c r="F337" s="39">
        <f t="shared" si="11"/>
        <v>2377106.3699999996</v>
      </c>
    </row>
    <row r="338" spans="1:6">
      <c r="A338" t="s">
        <v>2488</v>
      </c>
      <c r="B338" s="2">
        <v>3661</v>
      </c>
      <c r="C338" s="2" t="s">
        <v>1090</v>
      </c>
      <c r="D338" s="39"/>
      <c r="E338" s="54">
        <v>14696.36</v>
      </c>
      <c r="F338" s="39">
        <f t="shared" si="11"/>
        <v>2362410.0099999998</v>
      </c>
    </row>
    <row r="339" spans="1:6">
      <c r="A339" t="s">
        <v>2490</v>
      </c>
      <c r="B339" s="8">
        <v>3662</v>
      </c>
      <c r="C339" s="8" t="s">
        <v>1362</v>
      </c>
      <c r="D339" s="263"/>
      <c r="E339" s="310">
        <v>19754</v>
      </c>
      <c r="F339" s="263">
        <f t="shared" si="11"/>
        <v>2342656.0099999998</v>
      </c>
    </row>
    <row r="340" spans="1:6">
      <c r="A340" s="2" t="s">
        <v>2488</v>
      </c>
      <c r="B340" s="4">
        <v>3663</v>
      </c>
      <c r="C340" s="4" t="s">
        <v>2274</v>
      </c>
      <c r="D340" s="39"/>
      <c r="E340" s="307">
        <v>1200</v>
      </c>
      <c r="F340" s="39">
        <f t="shared" si="11"/>
        <v>2341456.0099999998</v>
      </c>
    </row>
    <row r="341" spans="1:6">
      <c r="A341" s="2" t="s">
        <v>1103</v>
      </c>
      <c r="B341" s="4">
        <v>3664</v>
      </c>
      <c r="C341" s="4" t="s">
        <v>1104</v>
      </c>
      <c r="D341" s="39"/>
      <c r="E341" s="307">
        <v>39479</v>
      </c>
      <c r="F341" s="39">
        <f t="shared" si="11"/>
        <v>2301977.0099999998</v>
      </c>
    </row>
    <row r="342" spans="1:6">
      <c r="A342" s="2" t="s">
        <v>1103</v>
      </c>
      <c r="B342" s="2"/>
      <c r="C342" s="2" t="s">
        <v>1105</v>
      </c>
      <c r="D342" s="39"/>
      <c r="E342" s="54">
        <v>0</v>
      </c>
      <c r="F342" s="39">
        <f t="shared" si="11"/>
        <v>2301977.0099999998</v>
      </c>
    </row>
    <row r="343" spans="1:6">
      <c r="A343" s="6">
        <v>38627</v>
      </c>
      <c r="B343" s="2"/>
      <c r="C343" s="2" t="s">
        <v>1106</v>
      </c>
      <c r="D343" s="54">
        <v>0</v>
      </c>
      <c r="E343" s="54" t="s">
        <v>1224</v>
      </c>
      <c r="F343" s="39">
        <f>+F342+D343</f>
        <v>2301977.0099999998</v>
      </c>
    </row>
    <row r="344" spans="1:6">
      <c r="A344" s="2" t="s">
        <v>1103</v>
      </c>
      <c r="B344" s="2">
        <v>3665</v>
      </c>
      <c r="C344" s="2" t="s">
        <v>913</v>
      </c>
      <c r="D344" s="39"/>
      <c r="E344" s="54">
        <v>18630</v>
      </c>
      <c r="F344" s="39">
        <f t="shared" ref="F344:F351" si="12">F343-E344</f>
        <v>2283347.0099999998</v>
      </c>
    </row>
    <row r="345" spans="1:6">
      <c r="A345" s="2" t="s">
        <v>1103</v>
      </c>
      <c r="B345" s="2">
        <v>3666</v>
      </c>
      <c r="C345" s="2" t="s">
        <v>1107</v>
      </c>
      <c r="D345" s="39"/>
      <c r="E345" s="54">
        <v>26069.99</v>
      </c>
      <c r="F345" s="39">
        <f t="shared" si="12"/>
        <v>2257277.0199999996</v>
      </c>
    </row>
    <row r="346" spans="1:6">
      <c r="A346" s="2" t="s">
        <v>1103</v>
      </c>
      <c r="B346" s="2">
        <v>3667</v>
      </c>
      <c r="C346" s="2" t="s">
        <v>1804</v>
      </c>
      <c r="D346" s="39"/>
      <c r="E346" s="54">
        <v>0</v>
      </c>
      <c r="F346" s="39">
        <f t="shared" si="12"/>
        <v>2257277.0199999996</v>
      </c>
    </row>
    <row r="347" spans="1:6">
      <c r="A347" s="2" t="s">
        <v>1108</v>
      </c>
      <c r="B347" s="2">
        <v>3668</v>
      </c>
      <c r="C347" s="2" t="s">
        <v>1878</v>
      </c>
      <c r="D347" s="39"/>
      <c r="E347" s="54">
        <v>91281.22</v>
      </c>
      <c r="F347" s="39">
        <f t="shared" si="12"/>
        <v>2165995.7999999993</v>
      </c>
    </row>
    <row r="348" spans="1:6">
      <c r="A348" s="2" t="s">
        <v>1108</v>
      </c>
      <c r="B348" s="2">
        <v>3669</v>
      </c>
      <c r="C348" s="2" t="s">
        <v>1879</v>
      </c>
      <c r="D348" s="39"/>
      <c r="E348" s="54">
        <v>4261.49</v>
      </c>
      <c r="F348" s="39">
        <f t="shared" si="12"/>
        <v>2161734.3099999991</v>
      </c>
    </row>
    <row r="349" spans="1:6">
      <c r="A349" s="2" t="s">
        <v>1880</v>
      </c>
      <c r="B349" s="2">
        <v>3670</v>
      </c>
      <c r="C349" s="2" t="s">
        <v>1881</v>
      </c>
      <c r="D349" s="39"/>
      <c r="E349" s="54">
        <v>193275</v>
      </c>
      <c r="F349" s="39">
        <f t="shared" si="12"/>
        <v>1968459.3099999991</v>
      </c>
    </row>
    <row r="350" spans="1:6">
      <c r="A350" s="2" t="s">
        <v>1108</v>
      </c>
      <c r="B350" s="2">
        <v>3671</v>
      </c>
      <c r="C350" s="2" t="s">
        <v>1090</v>
      </c>
      <c r="D350" s="39"/>
      <c r="E350" s="54">
        <v>7600</v>
      </c>
      <c r="F350" s="39">
        <f t="shared" si="12"/>
        <v>1960859.3099999991</v>
      </c>
    </row>
    <row r="351" spans="1:6">
      <c r="A351" s="2" t="s">
        <v>1880</v>
      </c>
      <c r="B351" s="2">
        <v>3672</v>
      </c>
      <c r="C351" s="2" t="s">
        <v>1090</v>
      </c>
      <c r="D351" s="39"/>
      <c r="E351" s="54">
        <v>10000</v>
      </c>
      <c r="F351" s="39">
        <f t="shared" si="12"/>
        <v>1950859.3099999991</v>
      </c>
    </row>
    <row r="352" spans="1:6">
      <c r="A352" s="2" t="s">
        <v>1880</v>
      </c>
      <c r="B352" s="2">
        <v>3673</v>
      </c>
      <c r="C352" s="2" t="s">
        <v>1804</v>
      </c>
      <c r="D352" s="39"/>
      <c r="E352" s="54">
        <v>0</v>
      </c>
      <c r="F352" s="39">
        <f>+F351-E352</f>
        <v>1950859.3099999991</v>
      </c>
    </row>
    <row r="353" spans="1:6">
      <c r="A353" s="2" t="s">
        <v>1880</v>
      </c>
      <c r="B353" s="2">
        <v>3674</v>
      </c>
      <c r="C353" s="2" t="s">
        <v>1371</v>
      </c>
      <c r="D353" s="39"/>
      <c r="E353" s="54">
        <v>69600</v>
      </c>
      <c r="F353" s="39">
        <f>+F352-E353</f>
        <v>1881259.3099999991</v>
      </c>
    </row>
    <row r="354" spans="1:6">
      <c r="A354" s="2" t="s">
        <v>1883</v>
      </c>
      <c r="B354" s="2">
        <v>3675</v>
      </c>
      <c r="C354" s="2" t="s">
        <v>1432</v>
      </c>
      <c r="D354" s="39"/>
      <c r="E354" s="54">
        <v>21348.38</v>
      </c>
      <c r="F354" s="39">
        <f>+F353-E354</f>
        <v>1859910.9299999992</v>
      </c>
    </row>
    <row r="355" spans="1:6">
      <c r="A355" s="2" t="s">
        <v>1882</v>
      </c>
      <c r="B355" s="2">
        <v>3676</v>
      </c>
      <c r="C355" s="2" t="s">
        <v>1804</v>
      </c>
      <c r="D355" s="39"/>
      <c r="E355" s="54"/>
      <c r="F355" s="39">
        <f>+F354-E355</f>
        <v>1859910.9299999992</v>
      </c>
    </row>
    <row r="356" spans="1:6">
      <c r="A356" s="2" t="s">
        <v>1882</v>
      </c>
      <c r="B356" s="2"/>
      <c r="C356" s="2" t="s">
        <v>1385</v>
      </c>
      <c r="D356" s="54">
        <v>3808256.7</v>
      </c>
      <c r="E356" s="54"/>
      <c r="F356" s="39">
        <f>+F355+D356</f>
        <v>5668167.629999999</v>
      </c>
    </row>
    <row r="357" spans="1:6">
      <c r="A357" s="2" t="s">
        <v>1882</v>
      </c>
      <c r="B357" s="2">
        <v>3677</v>
      </c>
      <c r="C357" s="2" t="s">
        <v>1363</v>
      </c>
      <c r="D357" s="54"/>
      <c r="E357" s="54">
        <v>2115.48</v>
      </c>
      <c r="F357" s="39">
        <f t="shared" ref="F357:F363" si="13">+F356-E357</f>
        <v>5666052.1499999985</v>
      </c>
    </row>
    <row r="358" spans="1:6">
      <c r="A358" s="2" t="s">
        <v>1882</v>
      </c>
      <c r="B358" s="2">
        <v>3678</v>
      </c>
      <c r="C358" s="2" t="s">
        <v>1804</v>
      </c>
      <c r="D358" s="54"/>
      <c r="E358" s="54"/>
      <c r="F358" s="39">
        <f t="shared" si="13"/>
        <v>5666052.1499999985</v>
      </c>
    </row>
    <row r="359" spans="1:6">
      <c r="A359" s="2" t="s">
        <v>1882</v>
      </c>
      <c r="B359" s="2">
        <v>3679</v>
      </c>
      <c r="C359" s="2" t="s">
        <v>368</v>
      </c>
      <c r="D359" s="54"/>
      <c r="E359" s="54">
        <v>48256</v>
      </c>
      <c r="F359" s="39">
        <f t="shared" si="13"/>
        <v>5617796.1499999985</v>
      </c>
    </row>
    <row r="360" spans="1:6">
      <c r="A360" s="2" t="s">
        <v>1882</v>
      </c>
      <c r="B360" s="2">
        <v>3680</v>
      </c>
      <c r="C360" s="2" t="s">
        <v>1804</v>
      </c>
      <c r="D360" s="39"/>
      <c r="E360" s="54"/>
      <c r="F360" s="39">
        <f t="shared" si="13"/>
        <v>5617796.1499999985</v>
      </c>
    </row>
    <row r="361" spans="1:6">
      <c r="A361" s="2" t="s">
        <v>1882</v>
      </c>
      <c r="B361" s="2">
        <v>3681</v>
      </c>
      <c r="C361" s="2" t="s">
        <v>1804</v>
      </c>
      <c r="D361" s="39"/>
      <c r="E361" s="54"/>
      <c r="F361" s="39">
        <f t="shared" si="13"/>
        <v>5617796.1499999985</v>
      </c>
    </row>
    <row r="362" spans="1:6">
      <c r="A362" s="2" t="s">
        <v>1884</v>
      </c>
      <c r="B362" s="2">
        <v>3682</v>
      </c>
      <c r="C362" s="2" t="s">
        <v>1885</v>
      </c>
      <c r="D362" s="39"/>
      <c r="E362" s="54">
        <v>31500</v>
      </c>
      <c r="F362" s="39">
        <f t="shared" si="13"/>
        <v>5586296.1499999985</v>
      </c>
    </row>
    <row r="363" spans="1:6">
      <c r="A363" s="2" t="s">
        <v>1882</v>
      </c>
      <c r="B363" s="2">
        <v>3683</v>
      </c>
      <c r="C363" s="2" t="s">
        <v>1150</v>
      </c>
      <c r="D363" s="39"/>
      <c r="E363" s="54">
        <v>2995.46</v>
      </c>
      <c r="F363" s="39">
        <f t="shared" si="13"/>
        <v>5583300.6899999985</v>
      </c>
    </row>
    <row r="364" spans="1:6">
      <c r="A364" s="2"/>
      <c r="B364" s="2"/>
      <c r="C364" s="2"/>
      <c r="D364" s="39"/>
      <c r="E364" s="54"/>
      <c r="F364" s="39">
        <f>+F363-E366</f>
        <v>5080057.4499999983</v>
      </c>
    </row>
    <row r="365" spans="1:6">
      <c r="A365" s="2"/>
      <c r="B365" s="2"/>
      <c r="C365" s="2" t="s">
        <v>425</v>
      </c>
      <c r="D365" s="54">
        <f>SUM(D260:D363)</f>
        <v>7651332.5600000005</v>
      </c>
      <c r="E365" s="54">
        <f>SUM(E260:E363)</f>
        <v>6941981.79</v>
      </c>
      <c r="F365" s="39">
        <f>+F364+D367</f>
        <v>6123704.5699999984</v>
      </c>
    </row>
    <row r="366" spans="1:6">
      <c r="A366" s="2" t="s">
        <v>1883</v>
      </c>
      <c r="B366" s="2"/>
      <c r="C366" s="2" t="s">
        <v>1105</v>
      </c>
      <c r="D366" s="39"/>
      <c r="E366" s="54">
        <v>503243.24</v>
      </c>
      <c r="F366" s="39"/>
    </row>
    <row r="367" spans="1:6">
      <c r="A367" s="2"/>
      <c r="B367" s="2"/>
      <c r="C367" s="2" t="s">
        <v>858</v>
      </c>
      <c r="D367" s="54">
        <v>1043647.12</v>
      </c>
      <c r="E367" s="54"/>
      <c r="F367" s="39"/>
    </row>
    <row r="368" spans="1:6">
      <c r="A368" s="2"/>
      <c r="B368" s="2"/>
      <c r="C368" s="2" t="s">
        <v>859</v>
      </c>
      <c r="D368" s="39"/>
      <c r="E368" s="54">
        <v>10969.86</v>
      </c>
      <c r="F368" s="39">
        <f>+F365-E368</f>
        <v>6112734.7099999981</v>
      </c>
    </row>
    <row r="369" spans="1:6">
      <c r="A369" s="2"/>
      <c r="B369" s="2"/>
      <c r="C369" s="2"/>
      <c r="D369" s="39"/>
      <c r="E369" s="54"/>
      <c r="F369" s="39"/>
    </row>
    <row r="370" spans="1:6">
      <c r="A370" s="2"/>
      <c r="B370" s="2"/>
      <c r="C370" s="2"/>
      <c r="D370" s="39"/>
      <c r="E370" s="54"/>
      <c r="F370" s="39">
        <f>+F259+D365-E365-E366-E368+D367</f>
        <v>6112734.71</v>
      </c>
    </row>
    <row r="371" spans="1:6">
      <c r="A371" s="2"/>
      <c r="B371" s="2"/>
      <c r="C371" s="2"/>
      <c r="D371" s="39"/>
      <c r="E371" s="54"/>
      <c r="F371" s="39"/>
    </row>
    <row r="372" spans="1:6">
      <c r="A372" s="2">
        <v>0</v>
      </c>
      <c r="B372" s="2"/>
      <c r="C372" s="16" t="s">
        <v>371</v>
      </c>
      <c r="D372" s="39"/>
      <c r="E372" s="54"/>
      <c r="F372" s="39">
        <v>6112734.71</v>
      </c>
    </row>
    <row r="373" spans="1:6">
      <c r="A373" s="47">
        <v>38355</v>
      </c>
      <c r="B373" s="2">
        <v>3684</v>
      </c>
      <c r="C373" s="2" t="s">
        <v>1792</v>
      </c>
      <c r="D373" s="39"/>
      <c r="E373" s="54">
        <v>44477.18</v>
      </c>
      <c r="F373" s="39">
        <f t="shared" ref="F373:F404" si="14">+F372-E373</f>
        <v>6068257.5300000003</v>
      </c>
    </row>
    <row r="374" spans="1:6">
      <c r="A374" s="47">
        <v>38355</v>
      </c>
      <c r="B374" s="2">
        <v>3685</v>
      </c>
      <c r="C374" s="2" t="s">
        <v>1364</v>
      </c>
      <c r="D374" s="39"/>
      <c r="E374" s="54">
        <v>19750.849999999999</v>
      </c>
      <c r="F374" s="39">
        <f t="shared" si="14"/>
        <v>6048506.6800000006</v>
      </c>
    </row>
    <row r="375" spans="1:6">
      <c r="A375" s="47">
        <v>38355</v>
      </c>
      <c r="B375" s="2">
        <v>3686</v>
      </c>
      <c r="C375" s="2" t="s">
        <v>1360</v>
      </c>
      <c r="D375" s="39"/>
      <c r="E375" s="54">
        <v>881</v>
      </c>
      <c r="F375" s="39">
        <f t="shared" si="14"/>
        <v>6047625.6800000006</v>
      </c>
    </row>
    <row r="376" spans="1:6">
      <c r="A376" s="47">
        <v>38355</v>
      </c>
      <c r="B376" s="2">
        <v>3687</v>
      </c>
      <c r="C376" s="2" t="s">
        <v>369</v>
      </c>
      <c r="D376" s="39"/>
      <c r="E376" s="54">
        <v>141634.32</v>
      </c>
      <c r="F376" s="39">
        <f t="shared" si="14"/>
        <v>5905991.3600000003</v>
      </c>
    </row>
    <row r="377" spans="1:6">
      <c r="A377" s="47">
        <v>38355</v>
      </c>
      <c r="B377" s="4">
        <v>3688</v>
      </c>
      <c r="C377" s="4" t="s">
        <v>370</v>
      </c>
      <c r="D377" s="39"/>
      <c r="E377" s="307">
        <v>881</v>
      </c>
      <c r="F377" s="39">
        <f t="shared" si="14"/>
        <v>5905110.3600000003</v>
      </c>
    </row>
    <row r="378" spans="1:6">
      <c r="A378" s="47">
        <v>38414</v>
      </c>
      <c r="B378" s="4">
        <v>3689</v>
      </c>
      <c r="C378" s="4" t="s">
        <v>896</v>
      </c>
      <c r="D378" s="39"/>
      <c r="E378" s="307">
        <v>65542.47</v>
      </c>
      <c r="F378" s="39">
        <f t="shared" si="14"/>
        <v>5839567.8900000006</v>
      </c>
    </row>
    <row r="379" spans="1:6">
      <c r="A379" s="47">
        <v>38414</v>
      </c>
      <c r="B379" s="4">
        <v>3690</v>
      </c>
      <c r="C379" s="4" t="s">
        <v>426</v>
      </c>
      <c r="D379" s="39"/>
      <c r="E379" s="307">
        <v>41010</v>
      </c>
      <c r="F379" s="39">
        <f t="shared" si="14"/>
        <v>5798557.8900000006</v>
      </c>
    </row>
    <row r="380" spans="1:6">
      <c r="A380" s="47">
        <v>38413</v>
      </c>
      <c r="B380" s="4">
        <v>3691</v>
      </c>
      <c r="C380" s="2" t="s">
        <v>1804</v>
      </c>
      <c r="D380" s="39"/>
      <c r="E380" s="54">
        <v>0</v>
      </c>
      <c r="F380" s="39">
        <f t="shared" si="14"/>
        <v>5798557.8900000006</v>
      </c>
    </row>
    <row r="381" spans="1:6">
      <c r="A381" s="47">
        <v>38413</v>
      </c>
      <c r="B381" s="4">
        <v>3692</v>
      </c>
      <c r="C381" s="2" t="s">
        <v>827</v>
      </c>
      <c r="D381" s="39"/>
      <c r="E381" s="54">
        <v>1467</v>
      </c>
      <c r="F381" s="39">
        <f t="shared" si="14"/>
        <v>5797090.8900000006</v>
      </c>
    </row>
    <row r="382" spans="1:6">
      <c r="A382" s="47">
        <v>38413</v>
      </c>
      <c r="B382" s="4">
        <v>3693</v>
      </c>
      <c r="C382" s="2" t="s">
        <v>1355</v>
      </c>
      <c r="D382" s="39"/>
      <c r="E382" s="307">
        <v>553</v>
      </c>
      <c r="F382" s="39">
        <f t="shared" si="14"/>
        <v>5796537.8900000006</v>
      </c>
    </row>
    <row r="383" spans="1:6">
      <c r="A383" s="47">
        <v>38413</v>
      </c>
      <c r="B383" s="2">
        <v>3694</v>
      </c>
      <c r="C383" s="2" t="s">
        <v>1355</v>
      </c>
      <c r="D383" s="39"/>
      <c r="E383" s="54">
        <v>881</v>
      </c>
      <c r="F383" s="39">
        <f t="shared" si="14"/>
        <v>5795656.8900000006</v>
      </c>
    </row>
    <row r="384" spans="1:6">
      <c r="A384" s="47">
        <v>38414</v>
      </c>
      <c r="B384" s="2">
        <v>3695</v>
      </c>
      <c r="C384" s="2" t="s">
        <v>1433</v>
      </c>
      <c r="D384" s="39"/>
      <c r="E384" s="54">
        <v>3200</v>
      </c>
      <c r="F384" s="39">
        <f t="shared" si="14"/>
        <v>5792456.8900000006</v>
      </c>
    </row>
    <row r="385" spans="1:6">
      <c r="A385" s="102">
        <v>38414</v>
      </c>
      <c r="B385" s="2">
        <v>3696</v>
      </c>
      <c r="C385" s="2" t="s">
        <v>1359</v>
      </c>
      <c r="D385" s="39"/>
      <c r="E385" s="54">
        <v>12915</v>
      </c>
      <c r="F385" s="39">
        <f t="shared" si="14"/>
        <v>5779541.8900000006</v>
      </c>
    </row>
    <row r="386" spans="1:6">
      <c r="A386" s="102">
        <v>38536</v>
      </c>
      <c r="B386" s="2">
        <v>3697</v>
      </c>
      <c r="C386" s="2" t="s">
        <v>370</v>
      </c>
      <c r="D386" s="39"/>
      <c r="E386" s="54">
        <v>3231</v>
      </c>
      <c r="F386" s="39">
        <f t="shared" si="14"/>
        <v>5776310.8900000006</v>
      </c>
    </row>
    <row r="387" spans="1:6">
      <c r="A387" s="102">
        <v>38414</v>
      </c>
      <c r="B387" s="2">
        <v>3698</v>
      </c>
      <c r="C387" s="2" t="s">
        <v>427</v>
      </c>
      <c r="D387" s="39"/>
      <c r="E387" s="54">
        <v>3231</v>
      </c>
      <c r="F387" s="39">
        <f t="shared" si="14"/>
        <v>5773079.8900000006</v>
      </c>
    </row>
    <row r="388" spans="1:6">
      <c r="A388" s="102">
        <v>38536</v>
      </c>
      <c r="B388" s="2">
        <v>3699</v>
      </c>
      <c r="C388" s="2" t="s">
        <v>428</v>
      </c>
      <c r="D388" s="39"/>
      <c r="E388" s="54">
        <v>64349.36</v>
      </c>
      <c r="F388" s="39">
        <f t="shared" si="14"/>
        <v>5708730.5300000003</v>
      </c>
    </row>
    <row r="389" spans="1:6">
      <c r="A389" s="102">
        <v>38536</v>
      </c>
      <c r="B389" s="4">
        <v>3700</v>
      </c>
      <c r="C389" s="4" t="s">
        <v>429</v>
      </c>
      <c r="D389" s="39"/>
      <c r="E389" s="307">
        <v>928</v>
      </c>
      <c r="F389" s="39">
        <f t="shared" si="14"/>
        <v>5707802.5300000003</v>
      </c>
    </row>
    <row r="390" spans="1:6">
      <c r="A390" s="102">
        <v>38536</v>
      </c>
      <c r="B390" s="2">
        <v>3701</v>
      </c>
      <c r="C390" s="2" t="s">
        <v>827</v>
      </c>
      <c r="D390" s="39"/>
      <c r="E390" s="54">
        <v>1794</v>
      </c>
      <c r="F390" s="39">
        <f t="shared" si="14"/>
        <v>5706008.5300000003</v>
      </c>
    </row>
    <row r="391" spans="1:6">
      <c r="A391" s="102">
        <v>38536</v>
      </c>
      <c r="B391" s="2">
        <v>3702</v>
      </c>
      <c r="C391" s="2" t="s">
        <v>431</v>
      </c>
      <c r="D391" s="39"/>
      <c r="E391" s="54">
        <v>1473</v>
      </c>
      <c r="F391" s="39">
        <f t="shared" si="14"/>
        <v>5704535.5300000003</v>
      </c>
    </row>
    <row r="392" spans="1:6">
      <c r="A392" s="102">
        <v>38567</v>
      </c>
      <c r="B392" s="2">
        <v>3703</v>
      </c>
      <c r="C392" s="2" t="s">
        <v>1362</v>
      </c>
      <c r="D392" s="39"/>
      <c r="E392" s="54">
        <v>13704</v>
      </c>
      <c r="F392" s="39">
        <f t="shared" si="14"/>
        <v>5690831.5300000003</v>
      </c>
    </row>
    <row r="393" spans="1:6">
      <c r="A393" s="102">
        <v>38598</v>
      </c>
      <c r="B393" s="2">
        <v>3704</v>
      </c>
      <c r="C393" s="2" t="s">
        <v>1804</v>
      </c>
      <c r="D393" s="39"/>
      <c r="E393" s="54">
        <v>0</v>
      </c>
      <c r="F393" s="39">
        <f t="shared" si="14"/>
        <v>5690831.5300000003</v>
      </c>
    </row>
    <row r="394" spans="1:6">
      <c r="A394" s="102">
        <v>38598</v>
      </c>
      <c r="B394" s="2">
        <v>3705</v>
      </c>
      <c r="C394" s="2" t="s">
        <v>430</v>
      </c>
      <c r="D394" s="39"/>
      <c r="E394" s="54">
        <v>6870</v>
      </c>
      <c r="F394" s="39">
        <f t="shared" si="14"/>
        <v>5683961.5300000003</v>
      </c>
    </row>
    <row r="395" spans="1:6">
      <c r="A395" s="102">
        <v>38598</v>
      </c>
      <c r="B395" s="4">
        <v>3706</v>
      </c>
      <c r="C395" s="4" t="s">
        <v>1804</v>
      </c>
      <c r="D395" s="39"/>
      <c r="E395" s="307">
        <v>0</v>
      </c>
      <c r="F395" s="39">
        <f t="shared" si="14"/>
        <v>5683961.5300000003</v>
      </c>
    </row>
    <row r="396" spans="1:6">
      <c r="A396" s="102"/>
      <c r="B396" s="2">
        <v>3707</v>
      </c>
      <c r="C396" s="2" t="s">
        <v>1804</v>
      </c>
      <c r="D396" s="39"/>
      <c r="E396" s="54"/>
      <c r="F396" s="39">
        <f t="shared" si="14"/>
        <v>5683961.5300000003</v>
      </c>
    </row>
    <row r="397" spans="1:6">
      <c r="A397" s="102"/>
      <c r="B397" s="2">
        <v>3708</v>
      </c>
      <c r="C397" s="2" t="s">
        <v>1804</v>
      </c>
      <c r="D397" s="39"/>
      <c r="E397" s="54"/>
      <c r="F397" s="39">
        <f t="shared" si="14"/>
        <v>5683961.5300000003</v>
      </c>
    </row>
    <row r="398" spans="1:6">
      <c r="A398" s="102"/>
      <c r="B398" s="2">
        <v>3709</v>
      </c>
      <c r="C398" s="2" t="s">
        <v>1804</v>
      </c>
      <c r="D398" s="39"/>
      <c r="E398" s="54"/>
      <c r="F398" s="39">
        <f t="shared" si="14"/>
        <v>5683961.5300000003</v>
      </c>
    </row>
    <row r="399" spans="1:6">
      <c r="A399" s="102"/>
      <c r="B399" s="2">
        <v>3710</v>
      </c>
      <c r="C399" s="2" t="s">
        <v>433</v>
      </c>
      <c r="D399" s="39"/>
      <c r="E399" s="54">
        <v>1307.5</v>
      </c>
      <c r="F399" s="39">
        <f t="shared" si="14"/>
        <v>5682654.0300000003</v>
      </c>
    </row>
    <row r="400" spans="1:6">
      <c r="A400" s="102">
        <v>38659</v>
      </c>
      <c r="B400" s="4">
        <v>3711</v>
      </c>
      <c r="C400" s="2" t="s">
        <v>1147</v>
      </c>
      <c r="D400" s="39"/>
      <c r="E400" s="54">
        <v>5952.66</v>
      </c>
      <c r="F400" s="39">
        <f t="shared" si="14"/>
        <v>5676701.3700000001</v>
      </c>
    </row>
    <row r="401" spans="1:6">
      <c r="A401" s="2" t="s">
        <v>567</v>
      </c>
      <c r="B401" s="2">
        <v>3712</v>
      </c>
      <c r="C401" s="2" t="s">
        <v>568</v>
      </c>
      <c r="D401" s="39"/>
      <c r="E401" s="54">
        <v>0</v>
      </c>
      <c r="F401" s="39">
        <f t="shared" si="14"/>
        <v>5676701.3700000001</v>
      </c>
    </row>
    <row r="402" spans="1:6">
      <c r="A402" s="2" t="s">
        <v>569</v>
      </c>
      <c r="B402" s="2">
        <v>3713</v>
      </c>
      <c r="C402" s="2" t="s">
        <v>827</v>
      </c>
      <c r="D402" s="39"/>
      <c r="E402" s="54">
        <v>489</v>
      </c>
      <c r="F402" s="39">
        <f t="shared" si="14"/>
        <v>5676212.3700000001</v>
      </c>
    </row>
    <row r="403" spans="1:6">
      <c r="A403" s="2"/>
      <c r="B403" s="2">
        <v>3714</v>
      </c>
      <c r="C403" s="2" t="s">
        <v>570</v>
      </c>
      <c r="D403" s="39"/>
      <c r="E403" s="54">
        <v>15750</v>
      </c>
      <c r="F403" s="39">
        <f t="shared" si="14"/>
        <v>5660462.3700000001</v>
      </c>
    </row>
    <row r="404" spans="1:6">
      <c r="A404" s="2"/>
      <c r="B404" s="4">
        <v>3715</v>
      </c>
      <c r="C404" s="4" t="s">
        <v>1427</v>
      </c>
      <c r="D404" s="39"/>
      <c r="E404" s="307">
        <v>881</v>
      </c>
      <c r="F404" s="39">
        <f t="shared" si="14"/>
        <v>5659581.3700000001</v>
      </c>
    </row>
    <row r="405" spans="1:6">
      <c r="A405" s="2"/>
      <c r="B405" s="2">
        <v>3716</v>
      </c>
      <c r="C405" s="2" t="s">
        <v>571</v>
      </c>
      <c r="D405" s="39"/>
      <c r="E405" s="54">
        <v>1044</v>
      </c>
      <c r="F405" s="39">
        <f t="shared" ref="F405:F435" si="15">+F404-E405</f>
        <v>5658537.3700000001</v>
      </c>
    </row>
    <row r="406" spans="1:6">
      <c r="A406" s="2"/>
      <c r="B406" s="2">
        <v>3717</v>
      </c>
      <c r="C406" s="2" t="s">
        <v>572</v>
      </c>
      <c r="D406" s="39"/>
      <c r="E406" s="54">
        <v>3230</v>
      </c>
      <c r="F406" s="39">
        <f t="shared" si="15"/>
        <v>5655307.3700000001</v>
      </c>
    </row>
    <row r="407" spans="1:6">
      <c r="A407" s="2"/>
      <c r="B407" s="2">
        <v>3718</v>
      </c>
      <c r="C407" s="2" t="s">
        <v>573</v>
      </c>
      <c r="D407" s="39"/>
      <c r="E407" s="54">
        <v>3230</v>
      </c>
      <c r="F407" s="39">
        <f t="shared" si="15"/>
        <v>5652077.3700000001</v>
      </c>
    </row>
    <row r="408" spans="1:6">
      <c r="A408" s="2"/>
      <c r="B408" s="2">
        <v>3719</v>
      </c>
      <c r="C408" s="2" t="s">
        <v>827</v>
      </c>
      <c r="D408" s="39"/>
      <c r="E408" s="54">
        <v>1794</v>
      </c>
      <c r="F408" s="39">
        <f t="shared" si="15"/>
        <v>5650283.3700000001</v>
      </c>
    </row>
    <row r="409" spans="1:6">
      <c r="A409" s="2"/>
      <c r="B409" s="2">
        <v>3720</v>
      </c>
      <c r="C409" s="2" t="s">
        <v>574</v>
      </c>
      <c r="D409" s="39"/>
      <c r="E409" s="54">
        <v>5800</v>
      </c>
      <c r="F409" s="39">
        <f t="shared" si="15"/>
        <v>5644483.3700000001</v>
      </c>
    </row>
    <row r="410" spans="1:6">
      <c r="A410" s="2"/>
      <c r="B410" s="2">
        <v>3721</v>
      </c>
      <c r="C410" s="2" t="s">
        <v>429</v>
      </c>
      <c r="D410" s="39"/>
      <c r="E410" s="54">
        <v>928</v>
      </c>
      <c r="F410" s="39">
        <f t="shared" si="15"/>
        <v>5643555.3700000001</v>
      </c>
    </row>
    <row r="411" spans="1:6">
      <c r="A411" s="2"/>
      <c r="B411" s="2">
        <v>3722</v>
      </c>
      <c r="C411" s="2" t="s">
        <v>618</v>
      </c>
      <c r="D411" s="39"/>
      <c r="E411" s="54">
        <v>5500</v>
      </c>
      <c r="F411" s="39">
        <f t="shared" si="15"/>
        <v>5638055.3700000001</v>
      </c>
    </row>
    <row r="412" spans="1:6">
      <c r="A412" s="2" t="s">
        <v>567</v>
      </c>
      <c r="B412" s="2">
        <v>3723</v>
      </c>
      <c r="C412" s="2" t="s">
        <v>2487</v>
      </c>
      <c r="D412" s="39"/>
      <c r="E412" s="54">
        <v>27000</v>
      </c>
      <c r="F412" s="39">
        <f t="shared" si="15"/>
        <v>5611055.3700000001</v>
      </c>
    </row>
    <row r="413" spans="1:6">
      <c r="A413" s="2" t="s">
        <v>619</v>
      </c>
      <c r="B413" s="2">
        <v>3724</v>
      </c>
      <c r="C413" s="2" t="s">
        <v>899</v>
      </c>
      <c r="D413" s="39"/>
      <c r="E413" s="54">
        <v>35200</v>
      </c>
      <c r="F413" s="39">
        <f t="shared" si="15"/>
        <v>5575855.3700000001</v>
      </c>
    </row>
    <row r="414" spans="1:6">
      <c r="A414" s="2" t="s">
        <v>620</v>
      </c>
      <c r="B414" s="2">
        <v>3725</v>
      </c>
      <c r="C414" s="2" t="s">
        <v>1804</v>
      </c>
      <c r="D414" s="39"/>
      <c r="E414" s="54">
        <v>0</v>
      </c>
      <c r="F414" s="39">
        <f t="shared" si="15"/>
        <v>5575855.3700000001</v>
      </c>
    </row>
    <row r="415" spans="1:6">
      <c r="A415" s="2" t="s">
        <v>620</v>
      </c>
      <c r="B415" s="2">
        <v>3726</v>
      </c>
      <c r="C415" s="2" t="s">
        <v>621</v>
      </c>
      <c r="D415" s="39"/>
      <c r="E415" s="54">
        <v>31099</v>
      </c>
      <c r="F415" s="39">
        <f t="shared" si="15"/>
        <v>5544756.3700000001</v>
      </c>
    </row>
    <row r="416" spans="1:6">
      <c r="A416" s="2" t="s">
        <v>620</v>
      </c>
      <c r="B416" s="2">
        <v>3727</v>
      </c>
      <c r="C416" s="2" t="s">
        <v>1802</v>
      </c>
      <c r="D416" s="39"/>
      <c r="E416" s="54">
        <v>3450</v>
      </c>
      <c r="F416" s="39">
        <f t="shared" si="15"/>
        <v>5541306.3700000001</v>
      </c>
    </row>
    <row r="417" spans="1:6">
      <c r="A417" s="2" t="s">
        <v>620</v>
      </c>
      <c r="B417" s="2">
        <v>3728</v>
      </c>
      <c r="C417" s="2" t="s">
        <v>1803</v>
      </c>
      <c r="D417" s="39"/>
      <c r="E417" s="54">
        <v>3450</v>
      </c>
      <c r="F417" s="39">
        <f t="shared" si="15"/>
        <v>5537856.3700000001</v>
      </c>
    </row>
    <row r="418" spans="1:6">
      <c r="A418" s="2" t="s">
        <v>620</v>
      </c>
      <c r="B418" s="2">
        <v>3729</v>
      </c>
      <c r="C418" s="2" t="s">
        <v>1156</v>
      </c>
      <c r="D418" s="39"/>
      <c r="E418" s="54">
        <v>600</v>
      </c>
      <c r="F418" s="39">
        <f t="shared" si="15"/>
        <v>5537256.3700000001</v>
      </c>
    </row>
    <row r="419" spans="1:6">
      <c r="A419" s="2" t="s">
        <v>620</v>
      </c>
      <c r="B419" s="2">
        <v>3730</v>
      </c>
      <c r="C419" s="2" t="s">
        <v>1155</v>
      </c>
      <c r="D419" s="39"/>
      <c r="E419" s="54">
        <v>600</v>
      </c>
      <c r="F419" s="39">
        <f t="shared" si="15"/>
        <v>5536656.3700000001</v>
      </c>
    </row>
    <row r="420" spans="1:6">
      <c r="A420" s="2" t="s">
        <v>620</v>
      </c>
      <c r="B420" s="2">
        <v>3731</v>
      </c>
      <c r="C420" s="2" t="s">
        <v>622</v>
      </c>
      <c r="D420" s="39"/>
      <c r="E420" s="54">
        <v>2000</v>
      </c>
      <c r="F420" s="39">
        <f t="shared" si="15"/>
        <v>5534656.3700000001</v>
      </c>
    </row>
    <row r="421" spans="1:6">
      <c r="A421" s="2" t="s">
        <v>620</v>
      </c>
      <c r="B421" s="2">
        <v>3732</v>
      </c>
      <c r="C421" s="2" t="s">
        <v>1810</v>
      </c>
      <c r="D421" s="39"/>
      <c r="E421" s="54">
        <v>11500</v>
      </c>
      <c r="F421" s="39">
        <f t="shared" si="15"/>
        <v>5523156.3700000001</v>
      </c>
    </row>
    <row r="422" spans="1:6">
      <c r="A422" s="2" t="s">
        <v>620</v>
      </c>
      <c r="B422" s="2">
        <v>3733</v>
      </c>
      <c r="C422" s="2" t="s">
        <v>1800</v>
      </c>
      <c r="D422" s="39"/>
      <c r="E422" s="54">
        <v>8700</v>
      </c>
      <c r="F422" s="39">
        <f t="shared" si="15"/>
        <v>5514456.3700000001</v>
      </c>
    </row>
    <row r="423" spans="1:6">
      <c r="A423" s="2" t="s">
        <v>620</v>
      </c>
      <c r="B423" s="2">
        <v>3734</v>
      </c>
      <c r="C423" s="2" t="s">
        <v>1107</v>
      </c>
      <c r="D423" s="39"/>
      <c r="E423" s="54">
        <v>24153.22</v>
      </c>
      <c r="F423" s="39">
        <f t="shared" si="15"/>
        <v>5490303.1500000004</v>
      </c>
    </row>
    <row r="424" spans="1:6">
      <c r="A424" s="2" t="s">
        <v>620</v>
      </c>
      <c r="B424" s="2">
        <v>3735</v>
      </c>
      <c r="C424" s="2" t="s">
        <v>1804</v>
      </c>
      <c r="D424" s="39"/>
      <c r="E424" s="54">
        <v>0</v>
      </c>
      <c r="F424" s="39">
        <f t="shared" si="15"/>
        <v>5490303.1500000004</v>
      </c>
    </row>
    <row r="425" spans="1:6">
      <c r="A425" s="2" t="s">
        <v>620</v>
      </c>
      <c r="B425" s="2">
        <v>3736</v>
      </c>
      <c r="C425" s="2" t="s">
        <v>1804</v>
      </c>
      <c r="D425" s="39"/>
      <c r="E425" s="54">
        <v>0</v>
      </c>
      <c r="F425" s="39">
        <f t="shared" si="15"/>
        <v>5490303.1500000004</v>
      </c>
    </row>
    <row r="426" spans="1:6">
      <c r="A426" s="2" t="s">
        <v>620</v>
      </c>
      <c r="B426" s="4">
        <v>3737</v>
      </c>
      <c r="C426" s="4" t="s">
        <v>1808</v>
      </c>
      <c r="D426" s="39"/>
      <c r="E426" s="54">
        <v>15995.5</v>
      </c>
      <c r="F426" s="39">
        <f t="shared" si="15"/>
        <v>5474307.6500000004</v>
      </c>
    </row>
    <row r="427" spans="1:6">
      <c r="A427" s="2" t="s">
        <v>620</v>
      </c>
      <c r="B427" s="2">
        <v>3738</v>
      </c>
      <c r="C427" s="2" t="s">
        <v>1742</v>
      </c>
      <c r="D427" s="39"/>
      <c r="E427" s="54">
        <v>27065.39</v>
      </c>
      <c r="F427" s="39">
        <f t="shared" si="15"/>
        <v>5447242.2600000007</v>
      </c>
    </row>
    <row r="428" spans="1:6">
      <c r="A428" s="2" t="s">
        <v>620</v>
      </c>
      <c r="B428" s="2">
        <v>3739</v>
      </c>
      <c r="C428" s="2" t="s">
        <v>1152</v>
      </c>
      <c r="D428" s="39"/>
      <c r="E428" s="54">
        <v>3105</v>
      </c>
      <c r="F428" s="39">
        <f t="shared" si="15"/>
        <v>5444137.2600000007</v>
      </c>
    </row>
    <row r="429" spans="1:6">
      <c r="A429" s="2" t="s">
        <v>620</v>
      </c>
      <c r="B429" s="2">
        <v>3740</v>
      </c>
      <c r="C429" s="2" t="s">
        <v>913</v>
      </c>
      <c r="D429" s="39"/>
      <c r="E429" s="54">
        <v>18630</v>
      </c>
      <c r="F429" s="39">
        <f t="shared" si="15"/>
        <v>5425507.2600000007</v>
      </c>
    </row>
    <row r="430" spans="1:6">
      <c r="A430" s="2" t="s">
        <v>623</v>
      </c>
      <c r="B430" s="2">
        <v>3741</v>
      </c>
      <c r="C430" s="2" t="s">
        <v>962</v>
      </c>
      <c r="D430" s="39"/>
      <c r="E430" s="54">
        <v>9934.27</v>
      </c>
      <c r="F430" s="39">
        <f t="shared" si="15"/>
        <v>5415572.9900000012</v>
      </c>
    </row>
    <row r="431" spans="1:6">
      <c r="A431" s="2" t="s">
        <v>623</v>
      </c>
      <c r="B431" s="2">
        <v>3742</v>
      </c>
      <c r="C431" s="2" t="s">
        <v>571</v>
      </c>
      <c r="D431" s="39"/>
      <c r="E431" s="54">
        <v>144000</v>
      </c>
      <c r="F431" s="39">
        <f t="shared" si="15"/>
        <v>5271572.9900000012</v>
      </c>
    </row>
    <row r="432" spans="1:6">
      <c r="A432" s="2" t="s">
        <v>624</v>
      </c>
      <c r="B432" s="2">
        <v>3743</v>
      </c>
      <c r="C432" s="2" t="s">
        <v>1697</v>
      </c>
      <c r="D432" s="39"/>
      <c r="E432" s="54">
        <v>0</v>
      </c>
      <c r="F432" s="39">
        <f t="shared" si="15"/>
        <v>5271572.9900000012</v>
      </c>
    </row>
    <row r="433" spans="1:6">
      <c r="A433" s="2" t="s">
        <v>624</v>
      </c>
      <c r="B433" s="2">
        <v>3744</v>
      </c>
      <c r="C433" s="2" t="s">
        <v>1432</v>
      </c>
      <c r="D433" s="39"/>
      <c r="E433" s="54">
        <v>21490.17</v>
      </c>
      <c r="F433" s="39">
        <f t="shared" si="15"/>
        <v>5250082.8200000012</v>
      </c>
    </row>
    <row r="434" spans="1:6">
      <c r="A434" s="2" t="s">
        <v>624</v>
      </c>
      <c r="B434" s="2">
        <v>3745</v>
      </c>
      <c r="C434" s="2" t="s">
        <v>426</v>
      </c>
      <c r="D434" s="39"/>
      <c r="E434" s="54">
        <v>10272.75</v>
      </c>
      <c r="F434" s="39">
        <f t="shared" si="15"/>
        <v>5239810.0700000012</v>
      </c>
    </row>
    <row r="435" spans="1:6">
      <c r="A435" s="2" t="s">
        <v>624</v>
      </c>
      <c r="B435" s="2">
        <v>3746</v>
      </c>
      <c r="C435" s="2" t="s">
        <v>1809</v>
      </c>
      <c r="D435" s="39"/>
      <c r="E435" s="54">
        <v>1200</v>
      </c>
      <c r="F435" s="39">
        <f t="shared" si="15"/>
        <v>5238610.0700000012</v>
      </c>
    </row>
    <row r="436" spans="1:6">
      <c r="A436" s="2" t="s">
        <v>624</v>
      </c>
      <c r="B436" s="2"/>
      <c r="C436" s="2" t="s">
        <v>166</v>
      </c>
      <c r="D436" s="54">
        <v>3808256.7</v>
      </c>
      <c r="E436" s="54"/>
      <c r="F436" s="39">
        <f>+F435+D436</f>
        <v>9046866.7700000014</v>
      </c>
    </row>
    <row r="437" spans="1:6">
      <c r="A437" s="2" t="s">
        <v>167</v>
      </c>
      <c r="B437" s="2">
        <v>3747</v>
      </c>
      <c r="C437" s="2" t="s">
        <v>733</v>
      </c>
      <c r="D437" s="54"/>
      <c r="E437" s="54">
        <v>5601</v>
      </c>
      <c r="F437" s="39">
        <f t="shared" ref="F437:F448" si="16">+F436-E437</f>
        <v>9041265.7700000014</v>
      </c>
    </row>
    <row r="438" spans="1:6">
      <c r="A438" s="2" t="s">
        <v>167</v>
      </c>
      <c r="B438" s="2">
        <v>3748</v>
      </c>
      <c r="C438" s="2" t="s">
        <v>1090</v>
      </c>
      <c r="D438" s="54"/>
      <c r="E438" s="54">
        <v>8400</v>
      </c>
      <c r="F438" s="39">
        <f t="shared" si="16"/>
        <v>9032865.7700000014</v>
      </c>
    </row>
    <row r="439" spans="1:6">
      <c r="A439" s="2" t="s">
        <v>167</v>
      </c>
      <c r="B439" s="2">
        <v>3749</v>
      </c>
      <c r="C439" s="2" t="s">
        <v>1090</v>
      </c>
      <c r="D439" s="54"/>
      <c r="E439" s="54">
        <v>10000</v>
      </c>
      <c r="F439" s="39">
        <f t="shared" si="16"/>
        <v>9022865.7700000014</v>
      </c>
    </row>
    <row r="440" spans="1:6">
      <c r="A440" s="2" t="s">
        <v>167</v>
      </c>
      <c r="B440" s="2">
        <v>3750</v>
      </c>
      <c r="C440" s="2" t="s">
        <v>734</v>
      </c>
      <c r="D440" s="54"/>
      <c r="E440" s="54">
        <v>50473.8</v>
      </c>
      <c r="F440" s="39">
        <f t="shared" si="16"/>
        <v>8972391.9700000007</v>
      </c>
    </row>
    <row r="441" spans="1:6">
      <c r="A441" s="2" t="s">
        <v>167</v>
      </c>
      <c r="B441" s="2">
        <v>3751</v>
      </c>
      <c r="C441" s="2" t="s">
        <v>735</v>
      </c>
      <c r="D441" s="54"/>
      <c r="E441" s="54">
        <v>11484</v>
      </c>
      <c r="F441" s="39">
        <f t="shared" si="16"/>
        <v>8960907.9700000007</v>
      </c>
    </row>
    <row r="442" spans="1:6">
      <c r="A442" s="2" t="s">
        <v>736</v>
      </c>
      <c r="B442" s="2">
        <v>3752</v>
      </c>
      <c r="C442" s="2" t="s">
        <v>1355</v>
      </c>
      <c r="D442" s="54"/>
      <c r="E442" s="54">
        <v>553</v>
      </c>
      <c r="F442" s="39">
        <f t="shared" si="16"/>
        <v>8960354.9700000007</v>
      </c>
    </row>
    <row r="443" spans="1:6">
      <c r="A443" s="2" t="s">
        <v>736</v>
      </c>
      <c r="B443" s="2">
        <v>3753</v>
      </c>
      <c r="C443" s="2" t="s">
        <v>1362</v>
      </c>
      <c r="D443" s="54"/>
      <c r="E443" s="54">
        <v>20145.650000000001</v>
      </c>
      <c r="F443" s="39">
        <f t="shared" si="16"/>
        <v>8940209.3200000003</v>
      </c>
    </row>
    <row r="444" spans="1:6">
      <c r="A444" s="2" t="s">
        <v>1900</v>
      </c>
      <c r="B444" s="2" t="s">
        <v>1901</v>
      </c>
      <c r="C444" s="2"/>
      <c r="D444" s="54"/>
      <c r="E444" s="54">
        <v>1450</v>
      </c>
      <c r="F444" s="39">
        <f t="shared" si="16"/>
        <v>8938759.3200000003</v>
      </c>
    </row>
    <row r="445" spans="1:6">
      <c r="A445" s="2" t="s">
        <v>1900</v>
      </c>
      <c r="B445" s="2">
        <v>3755</v>
      </c>
      <c r="C445" s="2" t="s">
        <v>1804</v>
      </c>
      <c r="D445" s="39"/>
      <c r="E445" s="54"/>
      <c r="F445" s="39">
        <f t="shared" si="16"/>
        <v>8938759.3200000003</v>
      </c>
    </row>
    <row r="446" spans="1:6">
      <c r="A446" s="4" t="s">
        <v>1900</v>
      </c>
      <c r="B446" s="4">
        <v>3756</v>
      </c>
      <c r="C446" s="4" t="s">
        <v>1902</v>
      </c>
      <c r="D446" s="39"/>
      <c r="E446" s="307">
        <v>12500</v>
      </c>
      <c r="F446" s="39">
        <f t="shared" si="16"/>
        <v>8926259.3200000003</v>
      </c>
    </row>
    <row r="447" spans="1:6">
      <c r="A447" s="2" t="s">
        <v>1900</v>
      </c>
      <c r="B447" s="2">
        <v>3757</v>
      </c>
      <c r="C447" s="2" t="s">
        <v>571</v>
      </c>
      <c r="D447" s="39"/>
      <c r="E447" s="54">
        <v>6506</v>
      </c>
      <c r="F447" s="39">
        <f t="shared" si="16"/>
        <v>8919753.3200000003</v>
      </c>
    </row>
    <row r="448" spans="1:6">
      <c r="A448" s="2" t="s">
        <v>1900</v>
      </c>
      <c r="B448" s="2">
        <v>3758</v>
      </c>
      <c r="C448" s="2" t="s">
        <v>1903</v>
      </c>
      <c r="D448" s="39"/>
      <c r="E448" s="54">
        <v>36215.01</v>
      </c>
      <c r="F448" s="39">
        <f t="shared" si="16"/>
        <v>8883538.3100000005</v>
      </c>
    </row>
    <row r="449" spans="1:6">
      <c r="A449" s="2"/>
      <c r="B449" s="2"/>
      <c r="C449" s="2"/>
      <c r="D449" s="39"/>
      <c r="E449" s="54">
        <f>SUM(E373:E448)</f>
        <v>1037453.1000000001</v>
      </c>
      <c r="F449" s="39"/>
    </row>
    <row r="450" spans="1:6">
      <c r="A450" s="2" t="s">
        <v>1224</v>
      </c>
      <c r="B450" s="2"/>
      <c r="C450" s="2" t="s">
        <v>858</v>
      </c>
      <c r="D450" s="54">
        <v>1049293.02</v>
      </c>
      <c r="E450" s="54"/>
      <c r="F450" s="39">
        <f>+F448+D450</f>
        <v>9932831.3300000001</v>
      </c>
    </row>
    <row r="451" spans="1:6">
      <c r="A451" s="2"/>
      <c r="B451" s="2"/>
      <c r="C451" s="2" t="s">
        <v>2269</v>
      </c>
      <c r="D451" s="39" t="s">
        <v>1224</v>
      </c>
      <c r="E451" s="54">
        <v>494231.32</v>
      </c>
      <c r="F451" s="39">
        <f>+F450-E451</f>
        <v>9438600.0099999998</v>
      </c>
    </row>
    <row r="452" spans="1:6">
      <c r="A452" s="2"/>
      <c r="B452" s="2"/>
      <c r="C452" s="2" t="s">
        <v>2268</v>
      </c>
      <c r="D452" s="39"/>
      <c r="E452" s="54">
        <v>2925.12</v>
      </c>
      <c r="F452" s="39">
        <f>+F451-E452</f>
        <v>9435674.8900000006</v>
      </c>
    </row>
    <row r="453" spans="1:6">
      <c r="A453" s="2"/>
      <c r="B453" s="2"/>
      <c r="C453" s="2" t="s">
        <v>2072</v>
      </c>
      <c r="D453" s="39"/>
      <c r="E453" s="54">
        <v>46486.45</v>
      </c>
      <c r="F453" s="39">
        <f>+F452-E453</f>
        <v>9389188.4400000013</v>
      </c>
    </row>
    <row r="454" spans="1:6">
      <c r="A454" s="2"/>
      <c r="B454" s="2"/>
      <c r="C454" s="2" t="s">
        <v>1387</v>
      </c>
      <c r="D454" s="39"/>
      <c r="E454" s="54">
        <v>0</v>
      </c>
      <c r="F454" s="39">
        <v>9389188.3300000001</v>
      </c>
    </row>
    <row r="455" spans="1:6">
      <c r="A455" s="2"/>
      <c r="B455" s="2"/>
      <c r="C455" s="2"/>
      <c r="D455" s="39"/>
      <c r="E455" s="54"/>
      <c r="F455" s="39"/>
    </row>
    <row r="456" spans="1:6">
      <c r="A456" s="2"/>
      <c r="B456" s="2"/>
      <c r="C456" s="2"/>
      <c r="D456" s="39"/>
      <c r="E456" s="54"/>
      <c r="F456" s="39"/>
    </row>
    <row r="457" spans="1:6">
      <c r="A457" s="2"/>
      <c r="B457" s="2"/>
      <c r="C457" s="2"/>
      <c r="D457" s="39"/>
      <c r="E457" s="54"/>
      <c r="F457" s="39"/>
    </row>
    <row r="458" spans="1:6">
      <c r="A458" s="2"/>
      <c r="B458" s="2"/>
      <c r="C458" s="2"/>
      <c r="D458" s="39"/>
      <c r="E458" s="54"/>
      <c r="F458" s="39"/>
    </row>
    <row r="459" spans="1:6">
      <c r="A459" s="2"/>
      <c r="B459" s="2"/>
      <c r="C459" s="17" t="s">
        <v>1904</v>
      </c>
      <c r="D459" s="39" t="s">
        <v>1224</v>
      </c>
      <c r="E459" s="54" t="s">
        <v>857</v>
      </c>
      <c r="F459" s="39">
        <v>9389188.3300000001</v>
      </c>
    </row>
    <row r="460" spans="1:6">
      <c r="A460" s="102">
        <v>38356</v>
      </c>
      <c r="B460" s="2">
        <v>3759</v>
      </c>
      <c r="C460" s="2" t="s">
        <v>1804</v>
      </c>
      <c r="D460" s="39"/>
      <c r="E460" s="54">
        <v>0</v>
      </c>
      <c r="F460" s="39">
        <f t="shared" ref="F460:F471" si="17">+F459-E460</f>
        <v>9389188.3300000001</v>
      </c>
    </row>
    <row r="461" spans="1:6">
      <c r="A461" s="102">
        <v>38356</v>
      </c>
      <c r="B461" s="2">
        <v>3760</v>
      </c>
      <c r="C461" s="2" t="s">
        <v>1792</v>
      </c>
      <c r="D461" s="39"/>
      <c r="E461" s="54">
        <v>53160.07</v>
      </c>
      <c r="F461" s="39">
        <f t="shared" si="17"/>
        <v>9336028.2599999998</v>
      </c>
    </row>
    <row r="462" spans="1:6">
      <c r="A462" s="102">
        <v>38446</v>
      </c>
      <c r="B462" s="2">
        <v>3761</v>
      </c>
      <c r="C462" s="2" t="s">
        <v>761</v>
      </c>
      <c r="D462" s="39"/>
      <c r="E462" s="54">
        <v>26719.56</v>
      </c>
      <c r="F462" s="39">
        <f t="shared" si="17"/>
        <v>9309308.6999999993</v>
      </c>
    </row>
    <row r="463" spans="1:6">
      <c r="A463" s="102">
        <v>38476</v>
      </c>
      <c r="B463" s="2">
        <v>3762</v>
      </c>
      <c r="C463" s="2" t="s">
        <v>896</v>
      </c>
      <c r="D463" s="39"/>
      <c r="E463" s="54">
        <v>61285</v>
      </c>
      <c r="F463" s="39">
        <f t="shared" si="17"/>
        <v>9248023.6999999993</v>
      </c>
    </row>
    <row r="464" spans="1:6">
      <c r="A464" s="102">
        <v>38476</v>
      </c>
      <c r="B464" s="2">
        <v>3763</v>
      </c>
      <c r="C464" s="2" t="s">
        <v>1371</v>
      </c>
      <c r="D464" s="39"/>
      <c r="E464" s="54">
        <v>41109</v>
      </c>
      <c r="F464" s="39">
        <f t="shared" si="17"/>
        <v>9206914.6999999993</v>
      </c>
    </row>
    <row r="465" spans="1:6">
      <c r="A465" s="102">
        <v>38476</v>
      </c>
      <c r="B465" s="2">
        <v>3764</v>
      </c>
      <c r="C465" s="2" t="s">
        <v>1427</v>
      </c>
      <c r="D465" s="39"/>
      <c r="E465" s="54">
        <v>881</v>
      </c>
      <c r="F465" s="39">
        <f t="shared" si="17"/>
        <v>9206033.6999999993</v>
      </c>
    </row>
    <row r="466" spans="1:6">
      <c r="A466" s="102">
        <v>38476</v>
      </c>
      <c r="B466" s="2">
        <v>3765</v>
      </c>
      <c r="C466" s="2" t="s">
        <v>860</v>
      </c>
      <c r="D466" s="39"/>
      <c r="E466" s="54">
        <v>35500</v>
      </c>
      <c r="F466" s="39">
        <f t="shared" si="17"/>
        <v>9170533.6999999993</v>
      </c>
    </row>
    <row r="467" spans="1:6">
      <c r="A467" s="102">
        <v>38476</v>
      </c>
      <c r="B467" s="4">
        <v>3766</v>
      </c>
      <c r="C467" s="4" t="s">
        <v>628</v>
      </c>
      <c r="D467" s="39"/>
      <c r="E467" s="307">
        <v>12773.2</v>
      </c>
      <c r="F467" s="39">
        <f t="shared" si="17"/>
        <v>9157760.5</v>
      </c>
    </row>
    <row r="468" spans="1:6">
      <c r="A468" s="102">
        <v>38476</v>
      </c>
      <c r="B468" s="2">
        <v>3767</v>
      </c>
      <c r="C468" s="2" t="s">
        <v>629</v>
      </c>
      <c r="D468" s="39"/>
      <c r="E468" s="54">
        <v>0</v>
      </c>
      <c r="F468" s="39">
        <f t="shared" si="17"/>
        <v>9157760.5</v>
      </c>
    </row>
    <row r="469" spans="1:6">
      <c r="A469" s="102">
        <v>38507</v>
      </c>
      <c r="B469" s="2">
        <v>3768</v>
      </c>
      <c r="C469" s="2" t="s">
        <v>1804</v>
      </c>
      <c r="D469" s="39"/>
      <c r="E469" s="54">
        <v>0</v>
      </c>
      <c r="F469" s="39">
        <f t="shared" si="17"/>
        <v>9157760.5</v>
      </c>
    </row>
    <row r="470" spans="1:6">
      <c r="A470" s="102">
        <v>38507</v>
      </c>
      <c r="B470" s="2">
        <v>3769</v>
      </c>
      <c r="C470" s="2" t="s">
        <v>1804</v>
      </c>
      <c r="D470" s="39"/>
      <c r="E470" s="54">
        <v>0</v>
      </c>
      <c r="F470" s="39">
        <f t="shared" si="17"/>
        <v>9157760.5</v>
      </c>
    </row>
    <row r="471" spans="1:6">
      <c r="A471" s="102">
        <v>38507</v>
      </c>
      <c r="B471" s="2">
        <v>3770</v>
      </c>
      <c r="C471" s="2" t="s">
        <v>630</v>
      </c>
      <c r="D471" s="39"/>
      <c r="E471" s="54">
        <v>52327.58</v>
      </c>
      <c r="F471" s="39">
        <f t="shared" si="17"/>
        <v>9105432.9199999999</v>
      </c>
    </row>
    <row r="472" spans="1:6">
      <c r="A472" s="102">
        <v>38507</v>
      </c>
      <c r="B472" s="2"/>
      <c r="C472" s="2" t="s">
        <v>631</v>
      </c>
      <c r="D472" s="54">
        <v>76000</v>
      </c>
      <c r="E472" s="54"/>
      <c r="F472" s="39">
        <f>+F471+D472</f>
        <v>9181432.9199999999</v>
      </c>
    </row>
    <row r="473" spans="1:6">
      <c r="A473" s="102">
        <v>38537</v>
      </c>
      <c r="B473" s="2">
        <v>3771</v>
      </c>
      <c r="C473" s="2" t="s">
        <v>632</v>
      </c>
      <c r="D473" s="39"/>
      <c r="E473" s="54">
        <v>41630.339999999997</v>
      </c>
      <c r="F473" s="39">
        <f>+F472-E473</f>
        <v>9139802.5800000001</v>
      </c>
    </row>
    <row r="474" spans="1:6">
      <c r="A474" s="102">
        <v>38537</v>
      </c>
      <c r="B474" s="2">
        <v>3772</v>
      </c>
      <c r="C474" s="2" t="s">
        <v>633</v>
      </c>
      <c r="D474" s="39"/>
      <c r="E474" s="54">
        <v>5798.86</v>
      </c>
      <c r="F474" s="39">
        <f>+F473-E474</f>
        <v>9134003.7200000007</v>
      </c>
    </row>
    <row r="475" spans="1:6">
      <c r="A475" s="102">
        <v>38537</v>
      </c>
      <c r="B475" s="2">
        <v>3773</v>
      </c>
      <c r="C475" s="2" t="s">
        <v>571</v>
      </c>
      <c r="D475" s="39"/>
      <c r="E475" s="54">
        <v>96000</v>
      </c>
      <c r="F475" s="39">
        <f>+F474-E475</f>
        <v>9038003.7200000007</v>
      </c>
    </row>
    <row r="476" spans="1:6">
      <c r="A476" s="102">
        <v>38537</v>
      </c>
      <c r="B476" s="2">
        <v>3774</v>
      </c>
      <c r="C476" s="2" t="s">
        <v>1804</v>
      </c>
      <c r="D476" s="39"/>
      <c r="E476" s="54">
        <v>0</v>
      </c>
      <c r="F476" s="39">
        <f>+F475-E476</f>
        <v>9038003.7200000007</v>
      </c>
    </row>
    <row r="477" spans="1:6">
      <c r="A477" s="102">
        <v>38537</v>
      </c>
      <c r="B477" s="2">
        <v>3775</v>
      </c>
      <c r="C477" s="2" t="s">
        <v>1363</v>
      </c>
      <c r="D477" s="39"/>
      <c r="E477" s="54">
        <v>2154.98</v>
      </c>
      <c r="F477" s="39">
        <f>+F475-E477</f>
        <v>9035848.7400000002</v>
      </c>
    </row>
    <row r="478" spans="1:6">
      <c r="A478" s="102">
        <v>38660</v>
      </c>
      <c r="B478" s="2">
        <v>3776</v>
      </c>
      <c r="C478" s="2" t="s">
        <v>1804</v>
      </c>
      <c r="D478" s="39"/>
      <c r="E478" s="54">
        <v>0</v>
      </c>
      <c r="F478" s="39">
        <f t="shared" ref="F478:F524" si="18">+F477-E478</f>
        <v>9035848.7400000002</v>
      </c>
    </row>
    <row r="479" spans="1:6">
      <c r="A479" s="102">
        <v>38660</v>
      </c>
      <c r="B479" s="2">
        <v>3777</v>
      </c>
      <c r="C479" s="2" t="s">
        <v>634</v>
      </c>
      <c r="D479" s="39"/>
      <c r="E479" s="54">
        <v>352.06</v>
      </c>
      <c r="F479" s="39">
        <f t="shared" si="18"/>
        <v>9035496.6799999997</v>
      </c>
    </row>
    <row r="480" spans="1:6">
      <c r="A480" s="102">
        <v>38660</v>
      </c>
      <c r="B480" s="2">
        <v>3778</v>
      </c>
      <c r="C480" s="2" t="s">
        <v>2069</v>
      </c>
      <c r="D480" s="39"/>
      <c r="E480" s="54">
        <v>8730</v>
      </c>
      <c r="F480" s="39">
        <f t="shared" si="18"/>
        <v>9026766.6799999997</v>
      </c>
    </row>
    <row r="481" spans="1:6">
      <c r="A481" s="102">
        <v>38660</v>
      </c>
      <c r="B481" s="2">
        <v>3779</v>
      </c>
      <c r="C481" s="2" t="s">
        <v>635</v>
      </c>
      <c r="D481" s="39"/>
      <c r="E481" s="54">
        <v>3230</v>
      </c>
      <c r="F481" s="39">
        <f t="shared" si="18"/>
        <v>9023536.6799999997</v>
      </c>
    </row>
    <row r="482" spans="1:6">
      <c r="A482" s="102">
        <v>38660</v>
      </c>
      <c r="B482" s="4">
        <v>3780</v>
      </c>
      <c r="C482" s="4" t="s">
        <v>1677</v>
      </c>
      <c r="D482" s="39"/>
      <c r="E482" s="307">
        <v>3230</v>
      </c>
      <c r="F482" s="39">
        <f t="shared" si="18"/>
        <v>9020306.6799999997</v>
      </c>
    </row>
    <row r="483" spans="1:6">
      <c r="A483" s="102">
        <v>38660</v>
      </c>
      <c r="B483" s="4">
        <v>3781</v>
      </c>
      <c r="C483" s="4" t="s">
        <v>827</v>
      </c>
      <c r="D483" s="39"/>
      <c r="E483" s="307">
        <v>1796</v>
      </c>
      <c r="F483" s="39">
        <f t="shared" si="18"/>
        <v>9018510.6799999997</v>
      </c>
    </row>
    <row r="484" spans="1:6">
      <c r="A484" s="102">
        <v>38660</v>
      </c>
      <c r="B484" s="4">
        <v>3782</v>
      </c>
      <c r="C484" s="4" t="s">
        <v>1678</v>
      </c>
      <c r="D484" s="39"/>
      <c r="E484" s="307">
        <v>68760</v>
      </c>
      <c r="F484" s="39">
        <f t="shared" si="18"/>
        <v>8949750.6799999997</v>
      </c>
    </row>
    <row r="485" spans="1:6">
      <c r="A485" s="102">
        <v>38660</v>
      </c>
      <c r="B485" s="4">
        <v>3783</v>
      </c>
      <c r="C485" s="4" t="s">
        <v>827</v>
      </c>
      <c r="D485" s="39"/>
      <c r="E485" s="307">
        <v>490</v>
      </c>
      <c r="F485" s="39">
        <f t="shared" si="18"/>
        <v>8949260.6799999997</v>
      </c>
    </row>
    <row r="486" spans="1:6">
      <c r="A486" s="102">
        <v>38690</v>
      </c>
      <c r="B486" s="4">
        <v>3784</v>
      </c>
      <c r="C486" s="4" t="s">
        <v>1679</v>
      </c>
      <c r="D486" s="39"/>
      <c r="E486" s="307">
        <v>17203</v>
      </c>
      <c r="F486" s="39">
        <f t="shared" si="18"/>
        <v>8932057.6799999997</v>
      </c>
    </row>
    <row r="487" spans="1:6">
      <c r="A487" s="102">
        <v>38690</v>
      </c>
      <c r="B487" s="4">
        <v>3785</v>
      </c>
      <c r="C487" s="4" t="s">
        <v>1878</v>
      </c>
      <c r="D487" s="39"/>
      <c r="E487" s="307">
        <v>62166.86</v>
      </c>
      <c r="F487" s="39">
        <f t="shared" si="18"/>
        <v>8869890.8200000003</v>
      </c>
    </row>
    <row r="488" spans="1:6">
      <c r="A488" s="2" t="s">
        <v>245</v>
      </c>
      <c r="B488" s="2">
        <v>3786</v>
      </c>
      <c r="C488" s="2" t="s">
        <v>1371</v>
      </c>
      <c r="D488" s="39"/>
      <c r="E488" s="54">
        <v>289000</v>
      </c>
      <c r="F488" s="39">
        <f t="shared" si="18"/>
        <v>8580890.8200000003</v>
      </c>
    </row>
    <row r="489" spans="1:6">
      <c r="A489" s="2" t="s">
        <v>245</v>
      </c>
      <c r="B489" s="2">
        <v>3787</v>
      </c>
      <c r="C489" s="2" t="s">
        <v>2487</v>
      </c>
      <c r="D489" s="39"/>
      <c r="E489" s="54">
        <v>27000</v>
      </c>
      <c r="F489" s="39">
        <f t="shared" si="18"/>
        <v>8553890.8200000003</v>
      </c>
    </row>
    <row r="490" spans="1:6">
      <c r="A490" s="2" t="s">
        <v>245</v>
      </c>
      <c r="B490" s="2">
        <v>3788</v>
      </c>
      <c r="C490" s="2" t="s">
        <v>1150</v>
      </c>
      <c r="D490" s="39"/>
      <c r="E490" s="54">
        <v>1659.24</v>
      </c>
      <c r="F490" s="39">
        <f t="shared" si="18"/>
        <v>8552231.5800000001</v>
      </c>
    </row>
    <row r="491" spans="1:6">
      <c r="A491" s="2" t="s">
        <v>245</v>
      </c>
      <c r="B491" s="2">
        <v>3789</v>
      </c>
      <c r="C491" s="2" t="s">
        <v>1349</v>
      </c>
      <c r="D491" s="39"/>
      <c r="E491" s="54">
        <v>141015</v>
      </c>
      <c r="F491" s="39">
        <f t="shared" si="18"/>
        <v>8411216.5800000001</v>
      </c>
    </row>
    <row r="492" spans="1:6">
      <c r="A492" s="2" t="s">
        <v>245</v>
      </c>
      <c r="B492" s="2">
        <v>3790</v>
      </c>
      <c r="C492" s="2" t="s">
        <v>1349</v>
      </c>
      <c r="D492" s="39"/>
      <c r="E492" s="54">
        <v>100000</v>
      </c>
      <c r="F492" s="39">
        <f t="shared" si="18"/>
        <v>8311216.5800000001</v>
      </c>
    </row>
    <row r="493" spans="1:6">
      <c r="A493" s="2" t="s">
        <v>745</v>
      </c>
      <c r="B493" s="2">
        <v>3791</v>
      </c>
      <c r="C493" s="2" t="s">
        <v>363</v>
      </c>
      <c r="D493" s="39"/>
      <c r="E493" s="54">
        <v>3540</v>
      </c>
      <c r="F493" s="39">
        <f t="shared" si="18"/>
        <v>8307676.5800000001</v>
      </c>
    </row>
    <row r="494" spans="1:6">
      <c r="A494" s="2" t="s">
        <v>745</v>
      </c>
      <c r="B494" s="2">
        <v>3792</v>
      </c>
      <c r="C494" s="2" t="s">
        <v>1958</v>
      </c>
      <c r="D494" s="39"/>
      <c r="E494" s="54">
        <v>29955</v>
      </c>
      <c r="F494" s="39">
        <f t="shared" si="18"/>
        <v>8277721.5800000001</v>
      </c>
    </row>
    <row r="495" spans="1:6">
      <c r="A495" s="2" t="s">
        <v>745</v>
      </c>
      <c r="B495" s="2">
        <v>3793</v>
      </c>
      <c r="C495" s="2" t="s">
        <v>362</v>
      </c>
      <c r="D495" s="39"/>
      <c r="E495" s="54">
        <v>1102</v>
      </c>
      <c r="F495" s="39">
        <f t="shared" si="18"/>
        <v>8276619.5800000001</v>
      </c>
    </row>
    <row r="496" spans="1:6">
      <c r="A496" s="2" t="s">
        <v>364</v>
      </c>
      <c r="B496" s="2">
        <v>3794</v>
      </c>
      <c r="C496" s="2" t="s">
        <v>365</v>
      </c>
      <c r="D496" s="39"/>
      <c r="E496" s="54">
        <v>881</v>
      </c>
      <c r="F496" s="39">
        <f t="shared" si="18"/>
        <v>8275738.5800000001</v>
      </c>
    </row>
    <row r="497" spans="1:6">
      <c r="A497" s="2" t="s">
        <v>364</v>
      </c>
      <c r="B497" s="2">
        <v>3795</v>
      </c>
      <c r="C497" s="2" t="s">
        <v>827</v>
      </c>
      <c r="D497" s="39"/>
      <c r="E497" s="54">
        <v>490</v>
      </c>
      <c r="F497" s="39">
        <f t="shared" si="18"/>
        <v>8275248.5800000001</v>
      </c>
    </row>
    <row r="498" spans="1:6">
      <c r="A498" s="2" t="s">
        <v>364</v>
      </c>
      <c r="B498" s="2">
        <v>3796</v>
      </c>
      <c r="C498" s="2" t="s">
        <v>1155</v>
      </c>
      <c r="D498" s="39"/>
      <c r="E498" s="54">
        <v>600</v>
      </c>
      <c r="F498" s="39">
        <f t="shared" si="18"/>
        <v>8274648.5800000001</v>
      </c>
    </row>
    <row r="499" spans="1:6">
      <c r="A499" s="2" t="s">
        <v>364</v>
      </c>
      <c r="B499" s="2">
        <v>3797</v>
      </c>
      <c r="C499" s="2" t="s">
        <v>2481</v>
      </c>
      <c r="D499" s="39"/>
      <c r="E499" s="54">
        <v>600</v>
      </c>
      <c r="F499" s="39">
        <f t="shared" si="18"/>
        <v>8274048.5800000001</v>
      </c>
    </row>
    <row r="500" spans="1:6">
      <c r="A500" s="2" t="s">
        <v>364</v>
      </c>
      <c r="B500" s="2">
        <v>3798</v>
      </c>
      <c r="C500" s="2" t="s">
        <v>1804</v>
      </c>
      <c r="D500" s="39"/>
      <c r="E500" s="54">
        <v>0</v>
      </c>
      <c r="F500" s="39">
        <f t="shared" si="18"/>
        <v>8274048.5800000001</v>
      </c>
    </row>
    <row r="501" spans="1:6">
      <c r="A501" s="2" t="s">
        <v>364</v>
      </c>
      <c r="B501" s="2">
        <v>3799</v>
      </c>
      <c r="C501" s="2" t="s">
        <v>1808</v>
      </c>
      <c r="D501" s="39"/>
      <c r="E501" s="54">
        <v>15955.5</v>
      </c>
      <c r="F501" s="39">
        <f t="shared" si="18"/>
        <v>8258093.0800000001</v>
      </c>
    </row>
    <row r="502" spans="1:6">
      <c r="A502" s="2" t="s">
        <v>364</v>
      </c>
      <c r="B502" s="2">
        <v>3800</v>
      </c>
      <c r="C502" s="2" t="s">
        <v>1810</v>
      </c>
      <c r="D502" s="39"/>
      <c r="E502" s="54">
        <v>11500</v>
      </c>
      <c r="F502" s="39">
        <f t="shared" si="18"/>
        <v>8246593.0800000001</v>
      </c>
    </row>
    <row r="503" spans="1:6">
      <c r="A503" s="2" t="s">
        <v>364</v>
      </c>
      <c r="B503" s="2">
        <v>3801</v>
      </c>
      <c r="C503" s="2" t="s">
        <v>1800</v>
      </c>
      <c r="D503" s="39"/>
      <c r="E503" s="54">
        <v>8700</v>
      </c>
      <c r="F503" s="39">
        <f t="shared" si="18"/>
        <v>8237893.0800000001</v>
      </c>
    </row>
    <row r="504" spans="1:6">
      <c r="A504" s="2" t="s">
        <v>364</v>
      </c>
      <c r="B504" s="2">
        <v>3802</v>
      </c>
      <c r="C504" s="2" t="s">
        <v>1802</v>
      </c>
      <c r="D504" s="39"/>
      <c r="E504" s="54">
        <v>3450</v>
      </c>
      <c r="F504" s="39">
        <f t="shared" si="18"/>
        <v>8234443.0800000001</v>
      </c>
    </row>
    <row r="505" spans="1:6">
      <c r="A505" s="2" t="s">
        <v>364</v>
      </c>
      <c r="B505" s="2">
        <v>3803</v>
      </c>
      <c r="C505" s="2" t="s">
        <v>1803</v>
      </c>
      <c r="D505" s="39"/>
      <c r="E505" s="54">
        <v>3450</v>
      </c>
      <c r="F505" s="39">
        <f t="shared" si="18"/>
        <v>8230993.0800000001</v>
      </c>
    </row>
    <row r="506" spans="1:6">
      <c r="A506" s="2" t="s">
        <v>366</v>
      </c>
      <c r="B506" s="2">
        <v>3804</v>
      </c>
      <c r="C506" s="2" t="s">
        <v>385</v>
      </c>
      <c r="D506" s="39"/>
      <c r="E506" s="54">
        <v>18630</v>
      </c>
      <c r="F506" s="39">
        <f t="shared" si="18"/>
        <v>8212363.0800000001</v>
      </c>
    </row>
    <row r="507" spans="1:6">
      <c r="A507" s="2" t="s">
        <v>366</v>
      </c>
      <c r="B507" s="2">
        <v>3805</v>
      </c>
      <c r="C507" s="2" t="s">
        <v>1152</v>
      </c>
      <c r="D507" s="39"/>
      <c r="E507" s="54">
        <v>3105</v>
      </c>
      <c r="F507" s="39">
        <f t="shared" si="18"/>
        <v>8209258.0800000001</v>
      </c>
    </row>
    <row r="508" spans="1:6">
      <c r="A508" s="2" t="s">
        <v>366</v>
      </c>
      <c r="B508" s="2">
        <v>3806</v>
      </c>
      <c r="C508" s="2" t="s">
        <v>1804</v>
      </c>
      <c r="D508" s="39"/>
      <c r="E508" s="54">
        <v>0</v>
      </c>
      <c r="F508" s="39">
        <f t="shared" si="18"/>
        <v>8209258.0800000001</v>
      </c>
    </row>
    <row r="509" spans="1:6">
      <c r="A509" s="2" t="s">
        <v>366</v>
      </c>
      <c r="B509" s="2">
        <v>3807</v>
      </c>
      <c r="C509" s="2" t="s">
        <v>1092</v>
      </c>
      <c r="D509" s="39"/>
      <c r="E509" s="54">
        <v>16824.599999999999</v>
      </c>
      <c r="F509" s="39">
        <f t="shared" si="18"/>
        <v>8192433.4800000004</v>
      </c>
    </row>
    <row r="510" spans="1:6">
      <c r="A510" s="2" t="s">
        <v>366</v>
      </c>
      <c r="B510" s="2">
        <v>3808</v>
      </c>
      <c r="C510" s="2" t="s">
        <v>1362</v>
      </c>
      <c r="D510" s="39"/>
      <c r="E510" s="54">
        <v>19190.900000000001</v>
      </c>
      <c r="F510" s="39">
        <f t="shared" si="18"/>
        <v>8173242.5800000001</v>
      </c>
    </row>
    <row r="511" spans="1:6">
      <c r="A511" s="2" t="s">
        <v>2012</v>
      </c>
      <c r="B511" s="2">
        <v>3809</v>
      </c>
      <c r="C511" s="2" t="s">
        <v>386</v>
      </c>
      <c r="D511" s="39"/>
      <c r="E511" s="54">
        <v>6150.16</v>
      </c>
      <c r="F511" s="39">
        <f t="shared" si="18"/>
        <v>8167092.4199999999</v>
      </c>
    </row>
    <row r="512" spans="1:6">
      <c r="A512" s="2" t="s">
        <v>2012</v>
      </c>
      <c r="B512" s="2">
        <v>3810</v>
      </c>
      <c r="C512" s="2" t="s">
        <v>1804</v>
      </c>
      <c r="D512" s="39"/>
      <c r="E512" s="54">
        <v>0</v>
      </c>
      <c r="F512" s="39">
        <f t="shared" si="18"/>
        <v>8167092.4199999999</v>
      </c>
    </row>
    <row r="513" spans="1:6">
      <c r="A513" s="2" t="s">
        <v>1834</v>
      </c>
      <c r="B513" s="2">
        <v>3811</v>
      </c>
      <c r="C513" s="2" t="s">
        <v>1833</v>
      </c>
      <c r="D513" s="39"/>
      <c r="E513" s="54">
        <v>4299.8</v>
      </c>
      <c r="F513" s="39">
        <f t="shared" si="18"/>
        <v>8162792.6200000001</v>
      </c>
    </row>
    <row r="514" spans="1:6">
      <c r="A514" s="2" t="s">
        <v>2065</v>
      </c>
      <c r="B514" s="2">
        <v>3812</v>
      </c>
      <c r="C514" s="2" t="s">
        <v>1804</v>
      </c>
      <c r="D514" s="39"/>
      <c r="E514" s="54">
        <v>0</v>
      </c>
      <c r="F514" s="39">
        <f t="shared" si="18"/>
        <v>8162792.6200000001</v>
      </c>
    </row>
    <row r="515" spans="1:6">
      <c r="A515" s="2" t="s">
        <v>2065</v>
      </c>
      <c r="B515" s="2">
        <v>3813</v>
      </c>
      <c r="C515" s="2" t="s">
        <v>827</v>
      </c>
      <c r="D515" s="39"/>
      <c r="E515" s="54">
        <v>490</v>
      </c>
      <c r="F515" s="39">
        <f t="shared" si="18"/>
        <v>8162302.6200000001</v>
      </c>
    </row>
    <row r="516" spans="1:6">
      <c r="A516" s="4" t="s">
        <v>2065</v>
      </c>
      <c r="B516" s="4">
        <v>3814</v>
      </c>
      <c r="C516" s="4" t="s">
        <v>1739</v>
      </c>
      <c r="D516" s="39"/>
      <c r="E516" s="54">
        <v>881</v>
      </c>
      <c r="F516" s="39">
        <f t="shared" si="18"/>
        <v>8161421.6200000001</v>
      </c>
    </row>
    <row r="517" spans="1:6">
      <c r="A517" s="2" t="s">
        <v>2066</v>
      </c>
      <c r="B517" s="2">
        <v>3815</v>
      </c>
      <c r="C517" s="2" t="s">
        <v>1371</v>
      </c>
      <c r="D517" s="39"/>
      <c r="E517" s="54">
        <v>19970.86</v>
      </c>
      <c r="F517" s="39">
        <f t="shared" si="18"/>
        <v>8141450.7599999998</v>
      </c>
    </row>
    <row r="518" spans="1:6">
      <c r="A518" s="2" t="s">
        <v>2066</v>
      </c>
      <c r="B518" s="2">
        <v>3816</v>
      </c>
      <c r="C518" s="2" t="s">
        <v>1090</v>
      </c>
      <c r="D518" s="39"/>
      <c r="E518" s="54">
        <v>10000</v>
      </c>
      <c r="F518" s="39">
        <f t="shared" si="18"/>
        <v>8131450.7599999998</v>
      </c>
    </row>
    <row r="519" spans="1:6">
      <c r="A519" s="2" t="s">
        <v>2066</v>
      </c>
      <c r="B519" s="2">
        <v>3817</v>
      </c>
      <c r="C519" s="2" t="s">
        <v>1432</v>
      </c>
      <c r="D519" s="39"/>
      <c r="E519" s="54">
        <v>20483.099999999999</v>
      </c>
      <c r="F519" s="39">
        <f t="shared" si="18"/>
        <v>8110967.6600000001</v>
      </c>
    </row>
    <row r="520" spans="1:6">
      <c r="A520" s="2" t="s">
        <v>2066</v>
      </c>
      <c r="B520" s="2">
        <v>3818</v>
      </c>
      <c r="C520" s="2" t="s">
        <v>827</v>
      </c>
      <c r="D520" s="39"/>
      <c r="E520" s="54">
        <v>490</v>
      </c>
      <c r="F520" s="39">
        <f t="shared" si="18"/>
        <v>8110477.6600000001</v>
      </c>
    </row>
    <row r="521" spans="1:6">
      <c r="A521" s="2" t="s">
        <v>2066</v>
      </c>
      <c r="B521" s="2">
        <v>3819</v>
      </c>
      <c r="C521" s="2" t="s">
        <v>1885</v>
      </c>
      <c r="D521" s="39"/>
      <c r="E521" s="54">
        <v>13500</v>
      </c>
      <c r="F521" s="39">
        <f t="shared" si="18"/>
        <v>8096977.6600000001</v>
      </c>
    </row>
    <row r="522" spans="1:6">
      <c r="A522" s="2" t="s">
        <v>2066</v>
      </c>
      <c r="B522" s="2">
        <v>3820</v>
      </c>
      <c r="C522" s="2" t="s">
        <v>363</v>
      </c>
      <c r="D522" s="39"/>
      <c r="E522" s="54">
        <v>31022</v>
      </c>
      <c r="F522" s="39">
        <f t="shared" si="18"/>
        <v>8065955.6600000001</v>
      </c>
    </row>
    <row r="523" spans="1:6">
      <c r="A523" s="2" t="s">
        <v>2066</v>
      </c>
      <c r="B523" s="2">
        <v>3821</v>
      </c>
      <c r="C523" s="2" t="s">
        <v>2067</v>
      </c>
      <c r="D523" s="39"/>
      <c r="E523" s="54">
        <v>3200</v>
      </c>
      <c r="F523" s="39">
        <f t="shared" si="18"/>
        <v>8062755.6600000001</v>
      </c>
    </row>
    <row r="524" spans="1:6">
      <c r="A524" s="4" t="s">
        <v>2068</v>
      </c>
      <c r="B524" s="4">
        <v>3822</v>
      </c>
      <c r="C524" s="4" t="s">
        <v>1090</v>
      </c>
      <c r="D524" s="39"/>
      <c r="E524" s="307">
        <v>8700</v>
      </c>
      <c r="F524" s="39">
        <f t="shared" si="18"/>
        <v>8054055.6600000001</v>
      </c>
    </row>
    <row r="525" spans="1:6">
      <c r="A525" s="4"/>
      <c r="B525" s="4" t="s">
        <v>1224</v>
      </c>
      <c r="C525" s="4" t="s">
        <v>1145</v>
      </c>
      <c r="D525" s="49">
        <v>76000</v>
      </c>
      <c r="E525" s="307">
        <f>SUM(E460:E524)</f>
        <v>1411132.6700000002</v>
      </c>
      <c r="F525" s="39"/>
    </row>
    <row r="526" spans="1:6">
      <c r="A526" s="2" t="s">
        <v>1128</v>
      </c>
      <c r="B526" s="2"/>
      <c r="C526" s="2" t="s">
        <v>1835</v>
      </c>
      <c r="D526" s="267"/>
      <c r="E526" s="54">
        <v>436187.84</v>
      </c>
      <c r="F526" s="39" t="s">
        <v>1224</v>
      </c>
    </row>
    <row r="527" spans="1:6">
      <c r="A527" s="2" t="s">
        <v>1128</v>
      </c>
      <c r="B527" s="2"/>
      <c r="C527" s="2" t="s">
        <v>2064</v>
      </c>
      <c r="D527" s="267"/>
      <c r="E527" s="54">
        <v>43583.03</v>
      </c>
      <c r="F527" s="39" t="s">
        <v>1224</v>
      </c>
    </row>
    <row r="528" spans="1:6">
      <c r="A528" s="2"/>
      <c r="B528" s="2"/>
      <c r="C528" s="2" t="s">
        <v>1129</v>
      </c>
      <c r="D528" s="267">
        <v>958194.35</v>
      </c>
      <c r="E528" s="54"/>
      <c r="F528" s="39">
        <v>89582997.829999998</v>
      </c>
    </row>
    <row r="529" spans="1:6">
      <c r="A529" s="2"/>
      <c r="B529" s="2"/>
      <c r="C529" s="2" t="s">
        <v>1696</v>
      </c>
      <c r="D529" s="267"/>
      <c r="E529" s="54">
        <v>2633.6</v>
      </c>
      <c r="F529" s="39"/>
    </row>
    <row r="530" spans="1:6">
      <c r="A530" s="2"/>
      <c r="B530" s="2"/>
      <c r="C530" s="2" t="s">
        <v>1387</v>
      </c>
      <c r="D530" s="267"/>
      <c r="E530" s="54">
        <v>17620</v>
      </c>
      <c r="F530" s="39"/>
    </row>
    <row r="531" spans="1:6">
      <c r="A531" s="2"/>
      <c r="B531" s="2"/>
      <c r="C531" s="2"/>
      <c r="D531" s="267"/>
      <c r="E531" s="54"/>
      <c r="F531" s="39">
        <v>8582997.8300000001</v>
      </c>
    </row>
    <row r="532" spans="1:6">
      <c r="A532" s="2"/>
      <c r="B532" s="2"/>
      <c r="C532" s="2"/>
      <c r="D532" s="267"/>
      <c r="E532" s="54"/>
      <c r="F532" s="39"/>
    </row>
    <row r="533" spans="1:6">
      <c r="A533" s="2"/>
      <c r="B533" s="2"/>
      <c r="C533" s="2"/>
      <c r="D533" s="267"/>
      <c r="E533" s="54"/>
      <c r="F533" s="39"/>
    </row>
    <row r="534" spans="1:6">
      <c r="A534" s="2"/>
      <c r="B534" s="2"/>
      <c r="C534" s="18" t="s">
        <v>2070</v>
      </c>
      <c r="D534" s="267"/>
      <c r="E534" s="54"/>
      <c r="F534" s="39">
        <v>8582997.8300000001</v>
      </c>
    </row>
    <row r="535" spans="1:6">
      <c r="A535" s="47">
        <v>38416</v>
      </c>
      <c r="B535" s="2">
        <v>3823</v>
      </c>
      <c r="C535" s="19" t="s">
        <v>1792</v>
      </c>
      <c r="D535" s="267"/>
      <c r="E535" s="54">
        <v>50047.19</v>
      </c>
      <c r="F535" s="39">
        <f t="shared" ref="F535:F544" si="19">+F534-E535</f>
        <v>8532950.6400000006</v>
      </c>
    </row>
    <row r="536" spans="1:6">
      <c r="A536" s="47">
        <v>38416</v>
      </c>
      <c r="B536" s="2">
        <v>3824</v>
      </c>
      <c r="C536" s="2" t="s">
        <v>896</v>
      </c>
      <c r="D536" s="267"/>
      <c r="E536" s="54">
        <v>63830</v>
      </c>
      <c r="F536" s="39">
        <f t="shared" si="19"/>
        <v>8469120.6400000006</v>
      </c>
    </row>
    <row r="537" spans="1:6">
      <c r="A537" s="47">
        <v>38416</v>
      </c>
      <c r="B537" s="2">
        <v>3825</v>
      </c>
      <c r="C537" s="2" t="s">
        <v>2071</v>
      </c>
      <c r="D537" s="267"/>
      <c r="E537" s="54">
        <v>29416.87</v>
      </c>
      <c r="F537" s="39">
        <f t="shared" si="19"/>
        <v>8439703.7700000014</v>
      </c>
    </row>
    <row r="538" spans="1:6">
      <c r="A538" s="47">
        <v>38416</v>
      </c>
      <c r="B538" s="2">
        <v>3826</v>
      </c>
      <c r="C538" s="2" t="s">
        <v>1371</v>
      </c>
      <c r="D538" s="267"/>
      <c r="E538" s="54">
        <v>40506</v>
      </c>
      <c r="F538" s="39">
        <f t="shared" si="19"/>
        <v>8399197.7700000014</v>
      </c>
    </row>
    <row r="539" spans="1:6">
      <c r="A539" s="47">
        <v>38416</v>
      </c>
      <c r="B539" s="2">
        <v>3827</v>
      </c>
      <c r="C539" s="2" t="s">
        <v>1804</v>
      </c>
      <c r="D539" s="267"/>
      <c r="E539" s="54">
        <v>0</v>
      </c>
      <c r="F539" s="39">
        <f t="shared" si="19"/>
        <v>8399197.7700000014</v>
      </c>
    </row>
    <row r="540" spans="1:6">
      <c r="A540" s="47">
        <v>38416</v>
      </c>
      <c r="B540" s="2">
        <v>3828</v>
      </c>
      <c r="C540" s="2" t="s">
        <v>1804</v>
      </c>
      <c r="D540" s="267"/>
      <c r="E540" s="54">
        <v>0</v>
      </c>
      <c r="F540" s="39">
        <f t="shared" si="19"/>
        <v>8399197.7700000014</v>
      </c>
    </row>
    <row r="541" spans="1:6">
      <c r="A541" s="47">
        <v>38416</v>
      </c>
      <c r="B541" s="2">
        <v>3829</v>
      </c>
      <c r="C541" s="2" t="s">
        <v>1371</v>
      </c>
      <c r="D541" s="267"/>
      <c r="E541" s="54">
        <v>5000000</v>
      </c>
      <c r="F541" s="39">
        <f t="shared" si="19"/>
        <v>3399197.7700000014</v>
      </c>
    </row>
    <row r="542" spans="1:6">
      <c r="A542" s="47">
        <v>38416</v>
      </c>
      <c r="B542" s="2">
        <v>3830</v>
      </c>
      <c r="C542" s="2" t="s">
        <v>2073</v>
      </c>
      <c r="D542" s="267"/>
      <c r="E542" s="54">
        <v>58468.41</v>
      </c>
      <c r="F542" s="39">
        <f t="shared" si="19"/>
        <v>3340729.3600000013</v>
      </c>
    </row>
    <row r="543" spans="1:6">
      <c r="A543" s="47">
        <v>38416</v>
      </c>
      <c r="B543" s="2">
        <v>3831</v>
      </c>
      <c r="C543" s="2" t="s">
        <v>2078</v>
      </c>
      <c r="D543" s="267"/>
      <c r="E543" s="54">
        <v>4500</v>
      </c>
      <c r="F543" s="39">
        <f t="shared" si="19"/>
        <v>3336229.3600000013</v>
      </c>
    </row>
    <row r="544" spans="1:6">
      <c r="A544" s="47">
        <v>38416</v>
      </c>
      <c r="B544" s="4">
        <v>3832</v>
      </c>
      <c r="C544" s="2" t="s">
        <v>1804</v>
      </c>
      <c r="D544" s="103"/>
      <c r="E544" s="312"/>
      <c r="F544" s="14">
        <f t="shared" si="19"/>
        <v>3336229.3600000013</v>
      </c>
    </row>
    <row r="545" spans="1:6">
      <c r="A545" s="47">
        <v>38416</v>
      </c>
      <c r="B545" s="2"/>
      <c r="C545" s="2" t="s">
        <v>2079</v>
      </c>
      <c r="D545" s="49">
        <v>3808256.7</v>
      </c>
      <c r="E545" s="54"/>
      <c r="F545" s="39">
        <f>+F544+D545</f>
        <v>7144486.0600000015</v>
      </c>
    </row>
    <row r="546" spans="1:6">
      <c r="A546" s="47">
        <v>38416</v>
      </c>
      <c r="B546" s="2"/>
      <c r="C546" s="2" t="s">
        <v>978</v>
      </c>
      <c r="D546" s="49">
        <v>25500</v>
      </c>
      <c r="E546" s="54"/>
      <c r="F546" s="39">
        <f>+F545+D546</f>
        <v>7169986.0600000015</v>
      </c>
    </row>
    <row r="547" spans="1:6">
      <c r="A547" s="47">
        <v>38447</v>
      </c>
      <c r="B547" s="2">
        <v>3833</v>
      </c>
      <c r="C547" s="2" t="s">
        <v>2080</v>
      </c>
      <c r="D547" s="49"/>
      <c r="E547" s="54">
        <v>41184</v>
      </c>
      <c r="F547" s="39">
        <f t="shared" ref="F547:F557" si="20">+F546-E547</f>
        <v>7128802.0600000015</v>
      </c>
    </row>
    <row r="548" spans="1:6">
      <c r="A548" s="47">
        <v>38447</v>
      </c>
      <c r="B548" s="2">
        <v>3834</v>
      </c>
      <c r="C548" s="2" t="s">
        <v>1359</v>
      </c>
      <c r="D548" s="54"/>
      <c r="E548" s="54">
        <v>8784</v>
      </c>
      <c r="F548" s="39">
        <f t="shared" si="20"/>
        <v>7120018.0600000015</v>
      </c>
    </row>
    <row r="549" spans="1:6">
      <c r="A549" s="47">
        <v>38447</v>
      </c>
      <c r="B549" s="2">
        <v>3835</v>
      </c>
      <c r="C549" s="2" t="s">
        <v>1371</v>
      </c>
      <c r="D549" s="54"/>
      <c r="E549" s="54">
        <v>1238400</v>
      </c>
      <c r="F549" s="39">
        <f t="shared" si="20"/>
        <v>5881618.0600000015</v>
      </c>
    </row>
    <row r="550" spans="1:6">
      <c r="A550" s="47">
        <v>38447</v>
      </c>
      <c r="B550" s="2">
        <v>3836</v>
      </c>
      <c r="C550" s="2" t="s">
        <v>1804</v>
      </c>
      <c r="D550" s="39"/>
      <c r="E550" s="54">
        <v>0</v>
      </c>
      <c r="F550" s="39">
        <f t="shared" si="20"/>
        <v>5881618.0600000015</v>
      </c>
    </row>
    <row r="551" spans="1:6">
      <c r="A551" s="47">
        <v>38447</v>
      </c>
      <c r="B551" s="2">
        <v>3837</v>
      </c>
      <c r="C551" s="2" t="s">
        <v>1891</v>
      </c>
      <c r="D551" s="39"/>
      <c r="E551" s="54">
        <v>43560</v>
      </c>
      <c r="F551" s="39">
        <f t="shared" si="20"/>
        <v>5838058.0600000015</v>
      </c>
    </row>
    <row r="552" spans="1:6">
      <c r="A552" s="47">
        <v>38477</v>
      </c>
      <c r="B552" s="2">
        <v>3838</v>
      </c>
      <c r="C552" s="2" t="s">
        <v>1429</v>
      </c>
      <c r="D552" s="39"/>
      <c r="E552" s="54">
        <v>2700.13</v>
      </c>
      <c r="F552" s="39">
        <f t="shared" si="20"/>
        <v>5835357.9300000016</v>
      </c>
    </row>
    <row r="553" spans="1:6">
      <c r="A553" s="47">
        <v>38477</v>
      </c>
      <c r="B553" s="2">
        <v>3839</v>
      </c>
      <c r="C553" s="2" t="s">
        <v>1893</v>
      </c>
      <c r="D553" s="39"/>
      <c r="E553" s="54">
        <v>0</v>
      </c>
      <c r="F553" s="39">
        <f t="shared" si="20"/>
        <v>5835357.9300000016</v>
      </c>
    </row>
    <row r="554" spans="1:6">
      <c r="A554" s="47">
        <v>38508</v>
      </c>
      <c r="B554" s="2">
        <v>3840</v>
      </c>
      <c r="C554" s="2" t="s">
        <v>1892</v>
      </c>
      <c r="D554" s="39"/>
      <c r="E554" s="54">
        <v>45600</v>
      </c>
      <c r="F554" s="39">
        <f t="shared" si="20"/>
        <v>5789757.9300000016</v>
      </c>
    </row>
    <row r="555" spans="1:6">
      <c r="A555" s="47">
        <v>38508</v>
      </c>
      <c r="B555" s="2">
        <v>3841</v>
      </c>
      <c r="C555" s="2" t="s">
        <v>1362</v>
      </c>
      <c r="D555" s="39"/>
      <c r="E555" s="54">
        <v>20138</v>
      </c>
      <c r="F555" s="39">
        <f t="shared" si="20"/>
        <v>5769619.9300000016</v>
      </c>
    </row>
    <row r="556" spans="1:6">
      <c r="A556" s="47">
        <v>38630</v>
      </c>
      <c r="B556" s="2">
        <v>3842</v>
      </c>
      <c r="C556" s="2" t="s">
        <v>1958</v>
      </c>
      <c r="D556" s="39"/>
      <c r="E556" s="54">
        <v>11600</v>
      </c>
      <c r="F556" s="39">
        <f t="shared" si="20"/>
        <v>5758019.9300000016</v>
      </c>
    </row>
    <row r="557" spans="1:6">
      <c r="A557" s="47"/>
      <c r="B557" s="2">
        <v>3843</v>
      </c>
      <c r="C557" s="2" t="s">
        <v>1804</v>
      </c>
      <c r="D557" s="39"/>
      <c r="E557" s="54">
        <v>0</v>
      </c>
      <c r="F557" s="39">
        <f t="shared" si="20"/>
        <v>5758019.9300000016</v>
      </c>
    </row>
    <row r="558" spans="1:6">
      <c r="A558" s="47">
        <v>38630</v>
      </c>
      <c r="B558" s="2">
        <v>3844</v>
      </c>
      <c r="C558" s="2" t="s">
        <v>1090</v>
      </c>
      <c r="D558" s="39"/>
      <c r="E558" s="54">
        <v>3800</v>
      </c>
      <c r="F558" s="39">
        <f>+F556-E558</f>
        <v>5754219.9300000016</v>
      </c>
    </row>
    <row r="559" spans="1:6">
      <c r="A559" s="47">
        <v>38630</v>
      </c>
      <c r="B559" s="2">
        <v>3845</v>
      </c>
      <c r="C559" s="2" t="s">
        <v>959</v>
      </c>
      <c r="D559" s="39"/>
      <c r="E559" s="54">
        <v>1900</v>
      </c>
      <c r="F559" s="39">
        <f t="shared" ref="F559:F573" si="21">+F558-E559</f>
        <v>5752319.9300000016</v>
      </c>
    </row>
    <row r="560" spans="1:6">
      <c r="A560" s="47">
        <v>38661</v>
      </c>
      <c r="B560" s="2">
        <v>3846</v>
      </c>
      <c r="C560" s="2" t="s">
        <v>1427</v>
      </c>
      <c r="D560" s="39"/>
      <c r="E560" s="54">
        <v>132200.53</v>
      </c>
      <c r="F560" s="39">
        <f t="shared" si="21"/>
        <v>5620119.4000000013</v>
      </c>
    </row>
    <row r="561" spans="1:6">
      <c r="A561" s="47">
        <v>38661</v>
      </c>
      <c r="B561" s="2">
        <v>3847</v>
      </c>
      <c r="C561" s="2" t="s">
        <v>960</v>
      </c>
      <c r="D561" s="39"/>
      <c r="E561" s="54">
        <v>43646.5</v>
      </c>
      <c r="F561" s="39">
        <f t="shared" si="21"/>
        <v>5576472.9000000013</v>
      </c>
    </row>
    <row r="562" spans="1:6">
      <c r="A562" s="47">
        <v>38661</v>
      </c>
      <c r="B562" s="2">
        <v>3848</v>
      </c>
      <c r="C562" s="2" t="s">
        <v>827</v>
      </c>
      <c r="D562" s="39"/>
      <c r="E562" s="54">
        <v>490</v>
      </c>
      <c r="F562" s="39">
        <f t="shared" si="21"/>
        <v>5575982.9000000013</v>
      </c>
    </row>
    <row r="563" spans="1:6">
      <c r="A563" s="47">
        <v>38661</v>
      </c>
      <c r="B563" s="2">
        <v>3849</v>
      </c>
      <c r="C563" s="2" t="s">
        <v>365</v>
      </c>
      <c r="D563" s="39"/>
      <c r="E563" s="54">
        <v>881</v>
      </c>
      <c r="F563" s="39">
        <f t="shared" si="21"/>
        <v>5575101.9000000013</v>
      </c>
    </row>
    <row r="564" spans="1:6">
      <c r="A564" s="47">
        <v>38661</v>
      </c>
      <c r="B564" s="4">
        <v>3850</v>
      </c>
      <c r="C564" s="2" t="s">
        <v>1804</v>
      </c>
      <c r="D564" s="39"/>
      <c r="E564" s="307">
        <v>0</v>
      </c>
      <c r="F564" s="39">
        <f t="shared" si="21"/>
        <v>5575101.9000000013</v>
      </c>
    </row>
    <row r="565" spans="1:6">
      <c r="A565" s="47">
        <v>38661</v>
      </c>
      <c r="B565" s="2">
        <v>3851</v>
      </c>
      <c r="C565" s="2" t="s">
        <v>961</v>
      </c>
      <c r="D565" s="39"/>
      <c r="E565" s="54">
        <v>881</v>
      </c>
      <c r="F565" s="39">
        <f t="shared" si="21"/>
        <v>5574220.9000000013</v>
      </c>
    </row>
    <row r="566" spans="1:6">
      <c r="A566" s="6" t="s">
        <v>963</v>
      </c>
      <c r="B566" s="2">
        <v>3852</v>
      </c>
      <c r="C566" s="2" t="s">
        <v>1878</v>
      </c>
      <c r="D566" s="39"/>
      <c r="E566" s="54">
        <v>393259.08</v>
      </c>
      <c r="F566" s="39">
        <f t="shared" si="21"/>
        <v>5180961.8200000012</v>
      </c>
    </row>
    <row r="567" spans="1:6">
      <c r="A567" s="6" t="s">
        <v>964</v>
      </c>
      <c r="B567" s="2">
        <v>3853</v>
      </c>
      <c r="C567" s="2" t="s">
        <v>965</v>
      </c>
      <c r="D567" s="39"/>
      <c r="E567" s="54">
        <v>1865.15</v>
      </c>
      <c r="F567" s="39">
        <f t="shared" si="21"/>
        <v>5179096.6700000009</v>
      </c>
    </row>
    <row r="568" spans="1:6">
      <c r="A568" s="6" t="s">
        <v>964</v>
      </c>
      <c r="B568" s="2">
        <v>3854</v>
      </c>
      <c r="C568" s="2" t="s">
        <v>1150</v>
      </c>
      <c r="D568" s="39"/>
      <c r="E568" s="54">
        <v>2022.98</v>
      </c>
      <c r="F568" s="39">
        <f t="shared" si="21"/>
        <v>5177073.6900000004</v>
      </c>
    </row>
    <row r="569" spans="1:6">
      <c r="A569" s="6" t="s">
        <v>964</v>
      </c>
      <c r="B569" s="2">
        <v>3855</v>
      </c>
      <c r="C569" s="2" t="s">
        <v>966</v>
      </c>
      <c r="D569" s="39"/>
      <c r="E569" s="54">
        <v>2088</v>
      </c>
      <c r="F569" s="39">
        <f t="shared" si="21"/>
        <v>5174985.6900000004</v>
      </c>
    </row>
    <row r="570" spans="1:6">
      <c r="A570" s="6" t="s">
        <v>964</v>
      </c>
      <c r="B570" s="2">
        <v>3856</v>
      </c>
      <c r="C570" s="2" t="s">
        <v>2487</v>
      </c>
      <c r="D570" s="39"/>
      <c r="E570" s="54">
        <v>27000</v>
      </c>
      <c r="F570" s="39">
        <f t="shared" si="21"/>
        <v>5147985.6900000004</v>
      </c>
    </row>
    <row r="571" spans="1:6">
      <c r="A571" s="6" t="s">
        <v>967</v>
      </c>
      <c r="B571" s="2">
        <v>3857</v>
      </c>
      <c r="C571" s="2" t="s">
        <v>968</v>
      </c>
      <c r="D571" s="39"/>
      <c r="E571" s="54">
        <v>5074</v>
      </c>
      <c r="F571" s="39">
        <f t="shared" si="21"/>
        <v>5142911.6900000004</v>
      </c>
    </row>
    <row r="572" spans="1:6">
      <c r="A572" s="6" t="s">
        <v>967</v>
      </c>
      <c r="B572" s="2">
        <v>3858</v>
      </c>
      <c r="C572" s="2" t="s">
        <v>1090</v>
      </c>
      <c r="D572" s="39"/>
      <c r="E572" s="54">
        <v>2688.14</v>
      </c>
      <c r="F572" s="39">
        <f t="shared" si="21"/>
        <v>5140223.5500000007</v>
      </c>
    </row>
    <row r="573" spans="1:6">
      <c r="A573" s="6" t="s">
        <v>967</v>
      </c>
      <c r="B573" s="2">
        <v>3859</v>
      </c>
      <c r="C573" s="2" t="s">
        <v>259</v>
      </c>
      <c r="D573" s="39"/>
      <c r="E573" s="54">
        <v>4291.2</v>
      </c>
      <c r="F573" s="39">
        <f t="shared" si="21"/>
        <v>5135932.3500000006</v>
      </c>
    </row>
    <row r="574" spans="1:6">
      <c r="A574" s="6" t="s">
        <v>967</v>
      </c>
      <c r="B574" s="2"/>
      <c r="C574" s="2" t="s">
        <v>260</v>
      </c>
      <c r="D574" s="54">
        <v>25350</v>
      </c>
      <c r="E574" s="54"/>
      <c r="F574" s="39">
        <f>+F573+D574</f>
        <v>5161282.3500000006</v>
      </c>
    </row>
    <row r="575" spans="1:6">
      <c r="A575" s="6" t="s">
        <v>2038</v>
      </c>
      <c r="B575" s="2">
        <v>3860</v>
      </c>
      <c r="C575" s="2" t="s">
        <v>261</v>
      </c>
      <c r="D575" s="54"/>
      <c r="E575" s="54">
        <v>50700</v>
      </c>
      <c r="F575" s="39">
        <f t="shared" ref="F575:F598" si="22">+F574-E575</f>
        <v>5110582.3500000006</v>
      </c>
    </row>
    <row r="576" spans="1:6">
      <c r="A576" s="6" t="s">
        <v>2038</v>
      </c>
      <c r="B576" s="2">
        <v>3861</v>
      </c>
      <c r="C576" s="2" t="s">
        <v>262</v>
      </c>
      <c r="D576" s="54"/>
      <c r="E576" s="54">
        <v>11470.2</v>
      </c>
      <c r="F576" s="39">
        <f t="shared" si="22"/>
        <v>5099112.1500000004</v>
      </c>
    </row>
    <row r="577" spans="1:6">
      <c r="A577" s="6" t="s">
        <v>2038</v>
      </c>
      <c r="B577" s="2">
        <v>3862</v>
      </c>
      <c r="C577" s="2" t="s">
        <v>1362</v>
      </c>
      <c r="D577" s="54"/>
      <c r="E577" s="54">
        <v>14425</v>
      </c>
      <c r="F577" s="39">
        <f t="shared" si="22"/>
        <v>5084687.1500000004</v>
      </c>
    </row>
    <row r="578" spans="1:6">
      <c r="A578" s="6" t="s">
        <v>2038</v>
      </c>
      <c r="B578" s="2">
        <v>3863</v>
      </c>
      <c r="C578" s="2" t="s">
        <v>263</v>
      </c>
      <c r="D578" s="54"/>
      <c r="E578" s="54">
        <v>5846.35</v>
      </c>
      <c r="F578" s="39">
        <f t="shared" si="22"/>
        <v>5078840.8000000007</v>
      </c>
    </row>
    <row r="579" spans="1:6">
      <c r="A579" s="6" t="s">
        <v>2038</v>
      </c>
      <c r="B579" s="2">
        <v>3864</v>
      </c>
      <c r="C579" s="2" t="s">
        <v>1804</v>
      </c>
      <c r="D579" s="54"/>
      <c r="E579" s="54">
        <v>0</v>
      </c>
      <c r="F579" s="39">
        <f t="shared" si="22"/>
        <v>5078840.8000000007</v>
      </c>
    </row>
    <row r="580" spans="1:6">
      <c r="A580" s="6" t="s">
        <v>2038</v>
      </c>
      <c r="B580" s="2">
        <v>3865</v>
      </c>
      <c r="C580" s="2" t="s">
        <v>2039</v>
      </c>
      <c r="D580" s="54"/>
      <c r="E580" s="54">
        <v>4500</v>
      </c>
      <c r="F580" s="39">
        <f t="shared" si="22"/>
        <v>5074340.8000000007</v>
      </c>
    </row>
    <row r="581" spans="1:6">
      <c r="A581" s="6" t="s">
        <v>2038</v>
      </c>
      <c r="B581" s="2">
        <v>3866</v>
      </c>
      <c r="C581" s="2" t="s">
        <v>1802</v>
      </c>
      <c r="D581" s="54"/>
      <c r="E581" s="54">
        <v>3450</v>
      </c>
      <c r="F581" s="39">
        <f t="shared" si="22"/>
        <v>5070890.8000000007</v>
      </c>
    </row>
    <row r="582" spans="1:6">
      <c r="A582" s="6" t="s">
        <v>2038</v>
      </c>
      <c r="B582" s="2">
        <v>3867</v>
      </c>
      <c r="C582" s="2" t="s">
        <v>1804</v>
      </c>
      <c r="D582" s="54"/>
      <c r="E582" s="54">
        <v>0</v>
      </c>
      <c r="F582" s="39">
        <f t="shared" si="22"/>
        <v>5070890.8000000007</v>
      </c>
    </row>
    <row r="583" spans="1:6">
      <c r="A583" s="6" t="s">
        <v>2038</v>
      </c>
      <c r="B583" s="2">
        <v>3868</v>
      </c>
      <c r="C583" s="2" t="s">
        <v>1155</v>
      </c>
      <c r="D583" s="54"/>
      <c r="E583" s="54">
        <v>600</v>
      </c>
      <c r="F583" s="39">
        <f t="shared" si="22"/>
        <v>5070290.8000000007</v>
      </c>
    </row>
    <row r="584" spans="1:6">
      <c r="A584" s="6" t="s">
        <v>2038</v>
      </c>
      <c r="B584" s="2">
        <v>3869</v>
      </c>
      <c r="C584" s="2" t="s">
        <v>2481</v>
      </c>
      <c r="D584" s="54"/>
      <c r="E584" s="54">
        <v>600</v>
      </c>
      <c r="F584" s="39">
        <f t="shared" si="22"/>
        <v>5069690.8000000007</v>
      </c>
    </row>
    <row r="585" spans="1:6">
      <c r="A585" s="6" t="s">
        <v>2038</v>
      </c>
      <c r="B585" s="2">
        <v>3870</v>
      </c>
      <c r="C585" s="2" t="s">
        <v>622</v>
      </c>
      <c r="D585" s="54"/>
      <c r="E585" s="54">
        <v>2000</v>
      </c>
      <c r="F585" s="39">
        <f t="shared" si="22"/>
        <v>5067690.8000000007</v>
      </c>
    </row>
    <row r="586" spans="1:6">
      <c r="A586" s="6" t="s">
        <v>2038</v>
      </c>
      <c r="B586" s="2">
        <v>3871</v>
      </c>
      <c r="C586" s="2" t="s">
        <v>385</v>
      </c>
      <c r="D586" s="54"/>
      <c r="E586" s="54">
        <v>18630</v>
      </c>
      <c r="F586" s="39">
        <f t="shared" si="22"/>
        <v>5049060.8000000007</v>
      </c>
    </row>
    <row r="587" spans="1:6">
      <c r="A587" s="6" t="s">
        <v>2038</v>
      </c>
      <c r="B587" s="2">
        <v>3872</v>
      </c>
      <c r="C587" s="2" t="s">
        <v>1800</v>
      </c>
      <c r="D587" s="54"/>
      <c r="E587" s="54">
        <v>8700</v>
      </c>
      <c r="F587" s="39">
        <f t="shared" si="22"/>
        <v>5040360.8000000007</v>
      </c>
    </row>
    <row r="588" spans="1:6">
      <c r="A588" s="6" t="s">
        <v>2038</v>
      </c>
      <c r="B588" s="2">
        <v>3873</v>
      </c>
      <c r="C588" s="2" t="s">
        <v>1808</v>
      </c>
      <c r="D588" s="54"/>
      <c r="E588" s="54">
        <v>14955.5</v>
      </c>
      <c r="F588" s="39">
        <f t="shared" si="22"/>
        <v>5025405.3000000007</v>
      </c>
    </row>
    <row r="589" spans="1:6">
      <c r="A589" s="6" t="s">
        <v>2038</v>
      </c>
      <c r="B589" s="2">
        <v>3874</v>
      </c>
      <c r="C589" s="2" t="s">
        <v>1810</v>
      </c>
      <c r="D589" s="54"/>
      <c r="E589" s="54">
        <v>10500</v>
      </c>
      <c r="F589" s="39">
        <f t="shared" si="22"/>
        <v>5014905.3000000007</v>
      </c>
    </row>
    <row r="590" spans="1:6">
      <c r="A590" s="6" t="s">
        <v>2038</v>
      </c>
      <c r="B590" s="2">
        <v>3875</v>
      </c>
      <c r="C590" s="2" t="s">
        <v>1371</v>
      </c>
      <c r="D590" s="54"/>
      <c r="E590" s="54">
        <v>168150</v>
      </c>
      <c r="F590" s="39">
        <f t="shared" si="22"/>
        <v>4846755.3000000007</v>
      </c>
    </row>
    <row r="591" spans="1:6">
      <c r="A591" s="6" t="s">
        <v>2038</v>
      </c>
      <c r="B591" s="2">
        <v>3876</v>
      </c>
      <c r="C591" s="2" t="s">
        <v>1742</v>
      </c>
      <c r="D591" s="54"/>
      <c r="E591" s="54">
        <v>6150.16</v>
      </c>
      <c r="F591" s="39">
        <f t="shared" si="22"/>
        <v>4840605.1400000006</v>
      </c>
    </row>
    <row r="592" spans="1:6">
      <c r="A592" s="6" t="s">
        <v>2038</v>
      </c>
      <c r="B592" s="2">
        <v>3877</v>
      </c>
      <c r="C592" s="2" t="s">
        <v>1152</v>
      </c>
      <c r="D592" s="54"/>
      <c r="E592" s="54">
        <v>3105</v>
      </c>
      <c r="F592" s="39">
        <f t="shared" si="22"/>
        <v>4837500.1400000006</v>
      </c>
    </row>
    <row r="593" spans="1:6">
      <c r="A593" s="6" t="s">
        <v>2038</v>
      </c>
      <c r="B593" s="2">
        <v>3878</v>
      </c>
      <c r="C593" s="2" t="s">
        <v>2040</v>
      </c>
      <c r="D593" s="54"/>
      <c r="E593" s="54">
        <v>8311</v>
      </c>
      <c r="F593" s="39">
        <f t="shared" si="22"/>
        <v>4829189.1400000006</v>
      </c>
    </row>
    <row r="594" spans="1:6">
      <c r="A594" s="6" t="s">
        <v>2038</v>
      </c>
      <c r="B594" s="2">
        <v>3879</v>
      </c>
      <c r="C594" s="2" t="s">
        <v>1429</v>
      </c>
      <c r="D594" s="54"/>
      <c r="E594" s="54">
        <v>1373.61</v>
      </c>
      <c r="F594" s="39">
        <f t="shared" si="22"/>
        <v>4827815.53</v>
      </c>
    </row>
    <row r="595" spans="1:6">
      <c r="A595" s="6" t="s">
        <v>2041</v>
      </c>
      <c r="B595" s="2">
        <v>3880</v>
      </c>
      <c r="C595" s="2" t="s">
        <v>1878</v>
      </c>
      <c r="D595" s="54"/>
      <c r="E595" s="54">
        <v>70911.98</v>
      </c>
      <c r="F595" s="39">
        <f t="shared" si="22"/>
        <v>4756903.55</v>
      </c>
    </row>
    <row r="596" spans="1:6">
      <c r="A596" s="6" t="s">
        <v>2042</v>
      </c>
      <c r="B596" s="2">
        <v>3881</v>
      </c>
      <c r="C596" s="2" t="s">
        <v>1371</v>
      </c>
      <c r="D596" s="54"/>
      <c r="E596" s="54">
        <v>19970.86</v>
      </c>
      <c r="F596" s="39">
        <f t="shared" si="22"/>
        <v>4736932.6899999995</v>
      </c>
    </row>
    <row r="597" spans="1:6">
      <c r="A597" s="6" t="s">
        <v>2042</v>
      </c>
      <c r="B597" s="2">
        <v>3882</v>
      </c>
      <c r="C597" s="2" t="s">
        <v>1432</v>
      </c>
      <c r="D597" s="54"/>
      <c r="E597" s="54">
        <v>21262.45</v>
      </c>
      <c r="F597" s="39">
        <f t="shared" si="22"/>
        <v>4715670.2399999993</v>
      </c>
    </row>
    <row r="598" spans="1:6">
      <c r="A598" s="6" t="s">
        <v>2042</v>
      </c>
      <c r="B598" s="2">
        <v>3883</v>
      </c>
      <c r="C598" s="2" t="s">
        <v>1803</v>
      </c>
      <c r="D598" s="54"/>
      <c r="E598" s="54">
        <v>3450</v>
      </c>
      <c r="F598" s="39">
        <f t="shared" si="22"/>
        <v>4712220.2399999993</v>
      </c>
    </row>
    <row r="599" spans="1:6">
      <c r="A599" s="6" t="s">
        <v>2042</v>
      </c>
      <c r="B599" s="2"/>
      <c r="C599" s="2" t="s">
        <v>2043</v>
      </c>
      <c r="D599" s="54">
        <v>3808256.7</v>
      </c>
      <c r="E599" s="54"/>
      <c r="F599" s="39">
        <f>+F598+D599</f>
        <v>8520476.9399999995</v>
      </c>
    </row>
    <row r="600" spans="1:6">
      <c r="A600" s="6" t="s">
        <v>2042</v>
      </c>
      <c r="B600" s="2">
        <v>3884</v>
      </c>
      <c r="C600" s="2" t="s">
        <v>1878</v>
      </c>
      <c r="D600" s="54"/>
      <c r="E600" s="54">
        <v>140466.37</v>
      </c>
      <c r="F600" s="39">
        <f t="shared" ref="F600:F607" si="23">+F599-E600</f>
        <v>8380010.5699999994</v>
      </c>
    </row>
    <row r="601" spans="1:6">
      <c r="A601" s="6" t="s">
        <v>2042</v>
      </c>
      <c r="B601" s="2">
        <v>3885</v>
      </c>
      <c r="C601" s="2" t="s">
        <v>960</v>
      </c>
      <c r="D601" s="54"/>
      <c r="E601" s="54">
        <v>60908.7</v>
      </c>
      <c r="F601" s="39">
        <f t="shared" si="23"/>
        <v>8319101.8699999992</v>
      </c>
    </row>
    <row r="602" spans="1:6">
      <c r="A602" s="6" t="s">
        <v>2042</v>
      </c>
      <c r="B602" s="2">
        <v>3886</v>
      </c>
      <c r="C602" s="2" t="s">
        <v>629</v>
      </c>
      <c r="D602" s="54"/>
      <c r="E602" s="54">
        <v>0</v>
      </c>
      <c r="F602" s="39">
        <f t="shared" si="23"/>
        <v>8319101.8699999992</v>
      </c>
    </row>
    <row r="603" spans="1:6">
      <c r="A603" s="6" t="s">
        <v>2042</v>
      </c>
      <c r="B603" s="2">
        <v>3887</v>
      </c>
      <c r="C603" s="2" t="s">
        <v>2044</v>
      </c>
      <c r="D603" s="54"/>
      <c r="E603" s="54">
        <v>31320</v>
      </c>
      <c r="F603" s="39">
        <f t="shared" si="23"/>
        <v>8287781.8699999992</v>
      </c>
    </row>
    <row r="604" spans="1:6">
      <c r="A604" s="6" t="s">
        <v>1071</v>
      </c>
      <c r="B604" s="2">
        <v>3888</v>
      </c>
      <c r="C604" s="2" t="s">
        <v>1714</v>
      </c>
      <c r="D604" s="54"/>
      <c r="E604" s="54">
        <v>15680</v>
      </c>
      <c r="F604" s="39">
        <f t="shared" si="23"/>
        <v>8272101.8699999992</v>
      </c>
    </row>
    <row r="605" spans="1:6">
      <c r="A605" s="6" t="s">
        <v>1071</v>
      </c>
      <c r="B605" s="2">
        <v>3889</v>
      </c>
      <c r="C605" s="2" t="s">
        <v>1624</v>
      </c>
      <c r="D605" s="54"/>
      <c r="E605" s="54">
        <v>5244</v>
      </c>
      <c r="F605" s="39">
        <f t="shared" si="23"/>
        <v>8266857.8699999992</v>
      </c>
    </row>
    <row r="606" spans="1:6">
      <c r="A606" s="6" t="s">
        <v>1071</v>
      </c>
      <c r="B606" s="2">
        <v>3890</v>
      </c>
      <c r="C606" s="2" t="s">
        <v>1891</v>
      </c>
      <c r="D606" s="54"/>
      <c r="E606" s="54">
        <v>3925</v>
      </c>
      <c r="F606" s="39">
        <f t="shared" si="23"/>
        <v>8262932.8699999992</v>
      </c>
    </row>
    <row r="607" spans="1:6">
      <c r="A607" s="6" t="s">
        <v>1071</v>
      </c>
      <c r="B607" s="2">
        <v>3891</v>
      </c>
      <c r="C607" s="2" t="s">
        <v>1932</v>
      </c>
      <c r="D607" s="54"/>
      <c r="E607" s="54">
        <v>16824.599999999999</v>
      </c>
      <c r="F607" s="39">
        <f t="shared" si="23"/>
        <v>8246108.2699999996</v>
      </c>
    </row>
    <row r="608" spans="1:6">
      <c r="A608" s="6"/>
      <c r="B608" s="2"/>
      <c r="C608" s="2" t="s">
        <v>2013</v>
      </c>
      <c r="D608" s="54"/>
      <c r="E608" s="54">
        <f>SUM(E535:E607)</f>
        <v>8004252.9600000018</v>
      </c>
      <c r="F608" s="39">
        <v>8246108.2699999996</v>
      </c>
    </row>
    <row r="609" spans="1:6">
      <c r="A609" s="6"/>
      <c r="B609" s="2"/>
      <c r="C609" s="2" t="s">
        <v>1694</v>
      </c>
      <c r="D609" s="54">
        <f>SUM(D545:D608)</f>
        <v>7667363.4000000004</v>
      </c>
      <c r="E609" s="54">
        <v>0</v>
      </c>
      <c r="F609" s="39">
        <f>+F608+E609</f>
        <v>8246108.2699999996</v>
      </c>
    </row>
    <row r="610" spans="1:6">
      <c r="A610" s="6"/>
      <c r="B610" s="2"/>
      <c r="C610" s="2" t="s">
        <v>2268</v>
      </c>
      <c r="D610" s="54"/>
      <c r="E610" s="54">
        <v>12948.05</v>
      </c>
      <c r="F610" s="39">
        <f>+F609-E610</f>
        <v>8233160.2199999997</v>
      </c>
    </row>
    <row r="611" spans="1:6">
      <c r="A611" s="6"/>
      <c r="B611" s="2"/>
      <c r="C611" s="2" t="s">
        <v>1387</v>
      </c>
      <c r="D611" s="54"/>
      <c r="E611" s="54">
        <v>107860</v>
      </c>
      <c r="F611" s="39">
        <f>+F610-E611</f>
        <v>8125300.2199999997</v>
      </c>
    </row>
    <row r="612" spans="1:6">
      <c r="A612" s="6"/>
      <c r="B612" s="2"/>
      <c r="C612" s="2" t="s">
        <v>1933</v>
      </c>
      <c r="D612" s="54"/>
      <c r="E612" s="54">
        <v>32431.75</v>
      </c>
      <c r="F612" s="39">
        <f>+F611-E612</f>
        <v>8092868.4699999997</v>
      </c>
    </row>
    <row r="613" spans="1:6">
      <c r="A613" s="6" t="s">
        <v>1071</v>
      </c>
      <c r="B613" s="2"/>
      <c r="C613" s="2" t="s">
        <v>1934</v>
      </c>
      <c r="D613" s="54"/>
      <c r="E613" s="54">
        <v>436206.42</v>
      </c>
      <c r="F613" s="39">
        <f>+F612-E613</f>
        <v>7656662.0499999998</v>
      </c>
    </row>
    <row r="614" spans="1:6">
      <c r="A614" s="6"/>
      <c r="B614" s="2"/>
      <c r="C614" s="2" t="s">
        <v>1698</v>
      </c>
      <c r="D614" s="54"/>
      <c r="E614" s="54"/>
      <c r="F614" s="39">
        <f>+F613+D615</f>
        <v>8428875.9100000001</v>
      </c>
    </row>
    <row r="615" spans="1:6">
      <c r="A615" s="6"/>
      <c r="B615" s="2"/>
      <c r="C615" s="2" t="s">
        <v>1715</v>
      </c>
      <c r="D615" s="39">
        <v>772213.86</v>
      </c>
      <c r="E615" s="54" t="s">
        <v>1224</v>
      </c>
      <c r="F615" s="39"/>
    </row>
    <row r="616" spans="1:6">
      <c r="A616" s="6"/>
      <c r="B616" s="2"/>
      <c r="C616" s="2" t="s">
        <v>1699</v>
      </c>
      <c r="D616" s="39"/>
      <c r="E616" s="54">
        <v>8</v>
      </c>
      <c r="F616" s="39">
        <f>+F614-E616</f>
        <v>8428867.9100000001</v>
      </c>
    </row>
    <row r="617" spans="1:6">
      <c r="A617" s="6"/>
      <c r="B617" s="2"/>
      <c r="C617" s="2"/>
      <c r="D617" s="39"/>
      <c r="E617" s="54"/>
      <c r="F617" s="39"/>
    </row>
    <row r="618" spans="1:6">
      <c r="A618" s="6"/>
      <c r="B618" s="2"/>
      <c r="C618" s="2"/>
      <c r="D618" s="39"/>
      <c r="E618" s="54"/>
      <c r="F618" s="39"/>
    </row>
    <row r="619" spans="1:6" ht="15.75">
      <c r="A619" s="41"/>
      <c r="B619" s="42"/>
      <c r="C619" s="52" t="s">
        <v>1716</v>
      </c>
      <c r="D619" s="48"/>
      <c r="E619" s="48"/>
      <c r="F619" s="99">
        <v>8428867.9100000001</v>
      </c>
    </row>
    <row r="620" spans="1:6">
      <c r="A620" s="221">
        <v>38504</v>
      </c>
      <c r="B620" s="42">
        <v>3892</v>
      </c>
      <c r="C620" s="40" t="s">
        <v>1717</v>
      </c>
      <c r="D620" s="48"/>
      <c r="E620" s="48">
        <v>45378.54</v>
      </c>
      <c r="F620" s="99">
        <f t="shared" ref="F620:F641" si="24">+F619-E620</f>
        <v>8383489.3700000001</v>
      </c>
    </row>
    <row r="621" spans="1:6">
      <c r="A621" s="221">
        <v>38504</v>
      </c>
      <c r="B621" s="42">
        <v>3893</v>
      </c>
      <c r="C621" s="40" t="s">
        <v>896</v>
      </c>
      <c r="D621" s="48"/>
      <c r="E621" s="48">
        <v>62553.4</v>
      </c>
      <c r="F621" s="99">
        <f t="shared" si="24"/>
        <v>8320935.9699999997</v>
      </c>
    </row>
    <row r="622" spans="1:6">
      <c r="A622" s="221">
        <v>38504</v>
      </c>
      <c r="B622" s="42">
        <v>3894</v>
      </c>
      <c r="C622" s="40" t="s">
        <v>1718</v>
      </c>
      <c r="D622" s="48"/>
      <c r="E622" s="48">
        <v>35000</v>
      </c>
      <c r="F622" s="99">
        <f t="shared" si="24"/>
        <v>8285935.9699999997</v>
      </c>
    </row>
    <row r="623" spans="1:6">
      <c r="A623" s="221">
        <v>38504</v>
      </c>
      <c r="B623" s="42">
        <v>3895</v>
      </c>
      <c r="C623" s="40" t="s">
        <v>1719</v>
      </c>
      <c r="D623" s="48"/>
      <c r="E623" s="48">
        <v>27977.25</v>
      </c>
      <c r="F623" s="99">
        <f t="shared" si="24"/>
        <v>8257958.7199999997</v>
      </c>
    </row>
    <row r="624" spans="1:6">
      <c r="A624" s="221">
        <v>38504</v>
      </c>
      <c r="B624" s="42">
        <v>3896</v>
      </c>
      <c r="C624" s="40" t="s">
        <v>1720</v>
      </c>
      <c r="D624" s="48"/>
      <c r="E624" s="48">
        <v>4291.2</v>
      </c>
      <c r="F624" s="99">
        <f t="shared" si="24"/>
        <v>8253667.5199999996</v>
      </c>
    </row>
    <row r="625" spans="1:6">
      <c r="A625" s="221">
        <v>38505</v>
      </c>
      <c r="B625" s="42">
        <v>3897</v>
      </c>
      <c r="C625" s="40" t="s">
        <v>370</v>
      </c>
      <c r="D625" s="48"/>
      <c r="E625" s="48">
        <v>553</v>
      </c>
      <c r="F625" s="99">
        <f t="shared" si="24"/>
        <v>8253114.5199999996</v>
      </c>
    </row>
    <row r="626" spans="1:6">
      <c r="A626" s="221">
        <v>38505</v>
      </c>
      <c r="B626" s="42">
        <v>3898</v>
      </c>
      <c r="C626" s="40" t="s">
        <v>1722</v>
      </c>
      <c r="D626" s="48"/>
      <c r="E626" s="48">
        <v>2643</v>
      </c>
      <c r="F626" s="99">
        <f t="shared" si="24"/>
        <v>8250471.5199999996</v>
      </c>
    </row>
    <row r="627" spans="1:6">
      <c r="A627" s="221">
        <v>38505</v>
      </c>
      <c r="B627" s="42">
        <v>3899</v>
      </c>
      <c r="C627" s="40" t="s">
        <v>1723</v>
      </c>
      <c r="D627" s="48"/>
      <c r="E627" s="48">
        <v>5581</v>
      </c>
      <c r="F627" s="99">
        <f t="shared" si="24"/>
        <v>8244890.5199999996</v>
      </c>
    </row>
    <row r="628" spans="1:6">
      <c r="A628" s="221">
        <v>38505</v>
      </c>
      <c r="B628" s="42">
        <v>3900</v>
      </c>
      <c r="C628" s="40" t="s">
        <v>1724</v>
      </c>
      <c r="D628" s="48"/>
      <c r="E628" s="48">
        <v>11700</v>
      </c>
      <c r="F628" s="99">
        <f t="shared" si="24"/>
        <v>8233190.5199999996</v>
      </c>
    </row>
    <row r="629" spans="1:6">
      <c r="A629" s="221">
        <v>38505</v>
      </c>
      <c r="B629" s="42">
        <v>3901</v>
      </c>
      <c r="C629" s="40" t="s">
        <v>1273</v>
      </c>
      <c r="D629" s="48"/>
      <c r="E629" s="48">
        <v>9450</v>
      </c>
      <c r="F629" s="99">
        <f t="shared" si="24"/>
        <v>8223740.5199999996</v>
      </c>
    </row>
    <row r="630" spans="1:6">
      <c r="A630" s="221">
        <v>38506</v>
      </c>
      <c r="B630" s="42">
        <v>3902</v>
      </c>
      <c r="C630" s="40" t="s">
        <v>1371</v>
      </c>
      <c r="D630" s="48"/>
      <c r="E630" s="48">
        <v>34950</v>
      </c>
      <c r="F630" s="99">
        <f t="shared" si="24"/>
        <v>8188790.5199999996</v>
      </c>
    </row>
    <row r="631" spans="1:6">
      <c r="A631" s="221">
        <v>38506</v>
      </c>
      <c r="B631" s="42">
        <v>3903</v>
      </c>
      <c r="C631" s="40" t="s">
        <v>1274</v>
      </c>
      <c r="D631" s="48"/>
      <c r="E631" s="48">
        <v>7604.4</v>
      </c>
      <c r="F631" s="99">
        <f t="shared" si="24"/>
        <v>8181186.1199999992</v>
      </c>
    </row>
    <row r="632" spans="1:6">
      <c r="A632" s="221">
        <v>38507</v>
      </c>
      <c r="B632" s="42">
        <v>3904</v>
      </c>
      <c r="C632" s="40" t="s">
        <v>1804</v>
      </c>
      <c r="D632" s="48"/>
      <c r="E632" s="48">
        <v>0</v>
      </c>
      <c r="F632" s="99">
        <f t="shared" si="24"/>
        <v>8181186.1199999992</v>
      </c>
    </row>
    <row r="633" spans="1:6">
      <c r="A633" s="221">
        <v>38511</v>
      </c>
      <c r="B633" s="42">
        <v>3905</v>
      </c>
      <c r="C633" s="40" t="s">
        <v>1277</v>
      </c>
      <c r="D633" s="48"/>
      <c r="E633" s="48">
        <v>8000</v>
      </c>
      <c r="F633" s="99">
        <f t="shared" si="24"/>
        <v>8173186.1199999992</v>
      </c>
    </row>
    <row r="634" spans="1:6">
      <c r="A634" s="221">
        <v>38511</v>
      </c>
      <c r="B634" s="42">
        <v>3906</v>
      </c>
      <c r="C634" s="40" t="s">
        <v>1275</v>
      </c>
      <c r="D634" s="48"/>
      <c r="E634" s="48">
        <v>29580</v>
      </c>
      <c r="F634" s="99">
        <f t="shared" si="24"/>
        <v>8143606.1199999992</v>
      </c>
    </row>
    <row r="635" spans="1:6">
      <c r="A635" s="221">
        <v>38511</v>
      </c>
      <c r="B635" s="42">
        <v>3907</v>
      </c>
      <c r="C635" s="40" t="s">
        <v>370</v>
      </c>
      <c r="D635" s="48"/>
      <c r="E635" s="48">
        <v>5581</v>
      </c>
      <c r="F635" s="99">
        <f t="shared" si="24"/>
        <v>8138025.1199999992</v>
      </c>
    </row>
    <row r="636" spans="1:6">
      <c r="A636" s="221">
        <v>38511</v>
      </c>
      <c r="B636" s="42">
        <v>3908</v>
      </c>
      <c r="C636" s="40" t="s">
        <v>1722</v>
      </c>
      <c r="D636" s="48"/>
      <c r="E636" s="48">
        <v>4000</v>
      </c>
      <c r="F636" s="99">
        <f t="shared" si="24"/>
        <v>8134025.1199999992</v>
      </c>
    </row>
    <row r="637" spans="1:6">
      <c r="A637" s="221">
        <v>38511</v>
      </c>
      <c r="B637" s="42">
        <v>3909</v>
      </c>
      <c r="C637" s="40" t="s">
        <v>1362</v>
      </c>
      <c r="D637" s="48"/>
      <c r="E637" s="48">
        <v>22075</v>
      </c>
      <c r="F637" s="99">
        <f t="shared" si="24"/>
        <v>8111950.1199999992</v>
      </c>
    </row>
    <row r="638" spans="1:6">
      <c r="A638" s="221">
        <v>38511</v>
      </c>
      <c r="B638" s="42">
        <v>3910</v>
      </c>
      <c r="C638" s="40" t="s">
        <v>634</v>
      </c>
      <c r="D638" s="48"/>
      <c r="E638" s="48">
        <v>928</v>
      </c>
      <c r="F638" s="99">
        <f t="shared" si="24"/>
        <v>8111022.1199999992</v>
      </c>
    </row>
    <row r="639" spans="1:6">
      <c r="A639" s="221">
        <v>38511</v>
      </c>
      <c r="B639" s="42">
        <v>3911</v>
      </c>
      <c r="C639" s="40" t="s">
        <v>1276</v>
      </c>
      <c r="D639" s="48"/>
      <c r="E639" s="48">
        <v>3222.02</v>
      </c>
      <c r="F639" s="99">
        <f t="shared" si="24"/>
        <v>8107800.0999999996</v>
      </c>
    </row>
    <row r="640" spans="1:6">
      <c r="A640" s="221">
        <v>38511</v>
      </c>
      <c r="B640" s="42">
        <v>3912</v>
      </c>
      <c r="C640" s="40" t="s">
        <v>1714</v>
      </c>
      <c r="D640" s="48"/>
      <c r="E640" s="48">
        <v>10500</v>
      </c>
      <c r="F640" s="99">
        <f t="shared" si="24"/>
        <v>8097300.0999999996</v>
      </c>
    </row>
    <row r="641" spans="1:6">
      <c r="A641" s="221">
        <v>38513</v>
      </c>
      <c r="B641" s="42">
        <v>3913</v>
      </c>
      <c r="C641" s="40" t="s">
        <v>634</v>
      </c>
      <c r="D641" s="48"/>
      <c r="E641" s="48">
        <v>561.44000000000005</v>
      </c>
      <c r="F641" s="99">
        <f t="shared" si="24"/>
        <v>8096738.6599999992</v>
      </c>
    </row>
    <row r="642" spans="1:6">
      <c r="A642" s="221">
        <v>38513</v>
      </c>
      <c r="B642" s="42">
        <v>3914</v>
      </c>
      <c r="C642" s="40" t="s">
        <v>1278</v>
      </c>
      <c r="D642" s="48"/>
      <c r="E642" s="48">
        <v>5000</v>
      </c>
      <c r="F642" s="99">
        <f>+F640-E642</f>
        <v>8092300.0999999996</v>
      </c>
    </row>
    <row r="643" spans="1:6">
      <c r="A643" s="221">
        <v>38513</v>
      </c>
      <c r="B643" s="42">
        <v>3915</v>
      </c>
      <c r="C643" s="40" t="s">
        <v>1279</v>
      </c>
      <c r="D643" s="48"/>
      <c r="E643" s="48">
        <v>33727</v>
      </c>
      <c r="F643" s="99">
        <f t="shared" ref="F643:F674" si="25">+F642-E643</f>
        <v>8058573.0999999996</v>
      </c>
    </row>
    <row r="644" spans="1:6">
      <c r="A644" s="221">
        <v>38513</v>
      </c>
      <c r="B644" s="42">
        <v>3916</v>
      </c>
      <c r="C644" s="40" t="s">
        <v>1804</v>
      </c>
      <c r="D644" s="48"/>
      <c r="E644" s="48">
        <v>0</v>
      </c>
      <c r="F644" s="99">
        <f t="shared" si="25"/>
        <v>8058573.0999999996</v>
      </c>
    </row>
    <row r="645" spans="1:6">
      <c r="A645" s="221">
        <v>38516</v>
      </c>
      <c r="B645" s="42">
        <v>3917</v>
      </c>
      <c r="C645" s="40" t="s">
        <v>1281</v>
      </c>
      <c r="D645" s="48"/>
      <c r="E645" s="48">
        <v>4100</v>
      </c>
      <c r="F645" s="99">
        <f t="shared" si="25"/>
        <v>8054473.0999999996</v>
      </c>
    </row>
    <row r="646" spans="1:6">
      <c r="A646" s="221">
        <v>38517</v>
      </c>
      <c r="B646" s="42">
        <v>3918</v>
      </c>
      <c r="C646" s="40" t="s">
        <v>370</v>
      </c>
      <c r="D646" s="48"/>
      <c r="E646" s="48">
        <v>1700</v>
      </c>
      <c r="F646" s="99">
        <f t="shared" si="25"/>
        <v>8052773.0999999996</v>
      </c>
    </row>
    <row r="647" spans="1:6">
      <c r="A647" s="221">
        <v>38517</v>
      </c>
      <c r="B647" s="42">
        <v>3919</v>
      </c>
      <c r="C647" s="40" t="s">
        <v>906</v>
      </c>
      <c r="D647" s="48"/>
      <c r="E647" s="48">
        <v>9270</v>
      </c>
      <c r="F647" s="99">
        <f t="shared" si="25"/>
        <v>8043503.0999999996</v>
      </c>
    </row>
    <row r="648" spans="1:6">
      <c r="A648" s="221">
        <v>38517</v>
      </c>
      <c r="B648" s="42">
        <v>3920</v>
      </c>
      <c r="C648" s="40" t="s">
        <v>1282</v>
      </c>
      <c r="D648" s="48"/>
      <c r="E648" s="48">
        <v>493200</v>
      </c>
      <c r="F648" s="99">
        <f t="shared" si="25"/>
        <v>7550303.0999999996</v>
      </c>
    </row>
    <row r="649" spans="1:6">
      <c r="A649" s="221">
        <v>38517</v>
      </c>
      <c r="B649" s="42">
        <v>3921</v>
      </c>
      <c r="C649" s="40" t="s">
        <v>1282</v>
      </c>
      <c r="D649" s="48"/>
      <c r="E649" s="48">
        <v>191110</v>
      </c>
      <c r="F649" s="99">
        <f t="shared" si="25"/>
        <v>7359193.0999999996</v>
      </c>
    </row>
    <row r="650" spans="1:6">
      <c r="A650" s="221">
        <v>38517</v>
      </c>
      <c r="B650" s="42">
        <v>3922</v>
      </c>
      <c r="C650" s="40" t="s">
        <v>1282</v>
      </c>
      <c r="D650" s="48"/>
      <c r="E650" s="48">
        <v>88000</v>
      </c>
      <c r="F650" s="99">
        <f t="shared" si="25"/>
        <v>7271193.0999999996</v>
      </c>
    </row>
    <row r="651" spans="1:6">
      <c r="A651" s="221">
        <v>38517</v>
      </c>
      <c r="B651" s="42">
        <v>3923</v>
      </c>
      <c r="C651" s="40" t="s">
        <v>1282</v>
      </c>
      <c r="D651" s="48"/>
      <c r="E651" s="48">
        <v>282800</v>
      </c>
      <c r="F651" s="99">
        <f t="shared" si="25"/>
        <v>6988393.0999999996</v>
      </c>
    </row>
    <row r="652" spans="1:6">
      <c r="A652" s="221">
        <v>38518</v>
      </c>
      <c r="B652" s="42">
        <v>3924</v>
      </c>
      <c r="C652" s="40" t="s">
        <v>1739</v>
      </c>
      <c r="D652" s="48"/>
      <c r="E652" s="48">
        <v>2684</v>
      </c>
      <c r="F652" s="99">
        <f t="shared" si="25"/>
        <v>6985709.0999999996</v>
      </c>
    </row>
    <row r="653" spans="1:6">
      <c r="A653" s="221">
        <v>38518</v>
      </c>
      <c r="B653" s="42">
        <v>3925</v>
      </c>
      <c r="C653" s="40" t="s">
        <v>1930</v>
      </c>
      <c r="D653" s="48"/>
      <c r="E653" s="48">
        <v>500</v>
      </c>
      <c r="F653" s="99">
        <f t="shared" si="25"/>
        <v>6985209.0999999996</v>
      </c>
    </row>
    <row r="654" spans="1:6">
      <c r="A654" s="221">
        <v>38518</v>
      </c>
      <c r="B654" s="42">
        <v>3926</v>
      </c>
      <c r="C654" s="40" t="s">
        <v>1931</v>
      </c>
      <c r="D654" s="48"/>
      <c r="E654" s="48">
        <v>50000</v>
      </c>
      <c r="F654" s="99">
        <f t="shared" si="25"/>
        <v>6935209.0999999996</v>
      </c>
    </row>
    <row r="655" spans="1:6">
      <c r="A655" s="221">
        <v>38518</v>
      </c>
      <c r="B655" s="42">
        <v>3927</v>
      </c>
      <c r="C655" s="40" t="s">
        <v>1090</v>
      </c>
      <c r="D655" s="48"/>
      <c r="E655" s="48">
        <v>10000</v>
      </c>
      <c r="F655" s="99">
        <f t="shared" si="25"/>
        <v>6925209.0999999996</v>
      </c>
    </row>
    <row r="656" spans="1:6">
      <c r="A656" s="221">
        <v>38518</v>
      </c>
      <c r="B656" s="42">
        <v>3928</v>
      </c>
      <c r="C656" s="40" t="s">
        <v>1090</v>
      </c>
      <c r="D656" s="48"/>
      <c r="E656" s="48">
        <v>9800</v>
      </c>
      <c r="F656" s="99">
        <f t="shared" si="25"/>
        <v>6915409.0999999996</v>
      </c>
    </row>
    <row r="657" spans="1:6">
      <c r="A657" s="221">
        <v>38518</v>
      </c>
      <c r="B657" s="42">
        <v>3929</v>
      </c>
      <c r="C657" s="40" t="s">
        <v>633</v>
      </c>
      <c r="D657" s="48"/>
      <c r="E657" s="48">
        <v>6582.4</v>
      </c>
      <c r="F657" s="99">
        <f t="shared" si="25"/>
        <v>6908826.6999999993</v>
      </c>
    </row>
    <row r="658" spans="1:6">
      <c r="A658" s="221">
        <v>38520</v>
      </c>
      <c r="B658" s="42">
        <v>3930</v>
      </c>
      <c r="C658" s="40" t="s">
        <v>1090</v>
      </c>
      <c r="D658" s="48"/>
      <c r="E658" s="48">
        <v>1762</v>
      </c>
      <c r="F658" s="99">
        <f t="shared" si="25"/>
        <v>6907064.6999999993</v>
      </c>
    </row>
    <row r="659" spans="1:6">
      <c r="A659" s="221">
        <v>38523</v>
      </c>
      <c r="B659" s="42">
        <v>3931</v>
      </c>
      <c r="C659" s="40" t="s">
        <v>2487</v>
      </c>
      <c r="D659" s="48"/>
      <c r="E659" s="48">
        <v>27000</v>
      </c>
      <c r="F659" s="99">
        <f t="shared" si="25"/>
        <v>6880064.6999999993</v>
      </c>
    </row>
    <row r="660" spans="1:6">
      <c r="A660" s="221">
        <v>38525</v>
      </c>
      <c r="B660" s="42">
        <v>3932</v>
      </c>
      <c r="C660" s="40" t="s">
        <v>1804</v>
      </c>
      <c r="D660" s="48"/>
      <c r="E660" s="48">
        <v>0</v>
      </c>
      <c r="F660" s="99">
        <f t="shared" si="25"/>
        <v>6880064.6999999993</v>
      </c>
    </row>
    <row r="661" spans="1:6">
      <c r="A661" s="221">
        <v>38525</v>
      </c>
      <c r="B661" s="42">
        <v>3933</v>
      </c>
      <c r="C661" s="40" t="s">
        <v>2016</v>
      </c>
      <c r="D661" s="48"/>
      <c r="E661" s="48">
        <v>4500</v>
      </c>
      <c r="F661" s="99">
        <f t="shared" si="25"/>
        <v>6875564.6999999993</v>
      </c>
    </row>
    <row r="662" spans="1:6">
      <c r="A662" s="221">
        <v>38525</v>
      </c>
      <c r="B662" s="42">
        <v>3934</v>
      </c>
      <c r="C662" s="40" t="s">
        <v>1155</v>
      </c>
      <c r="D662" s="48"/>
      <c r="E662" s="48">
        <v>600</v>
      </c>
      <c r="F662" s="99">
        <f t="shared" si="25"/>
        <v>6874964.6999999993</v>
      </c>
    </row>
    <row r="663" spans="1:6">
      <c r="A663" s="221">
        <v>38525</v>
      </c>
      <c r="B663" s="42">
        <v>3935</v>
      </c>
      <c r="C663" s="40" t="s">
        <v>2015</v>
      </c>
      <c r="D663" s="48"/>
      <c r="E663" s="48">
        <v>600</v>
      </c>
      <c r="F663" s="99">
        <f t="shared" si="25"/>
        <v>6874364.6999999993</v>
      </c>
    </row>
    <row r="664" spans="1:6">
      <c r="A664" s="221">
        <v>38525</v>
      </c>
      <c r="B664" s="42">
        <v>3936</v>
      </c>
      <c r="C664" s="40" t="s">
        <v>622</v>
      </c>
      <c r="D664" s="48"/>
      <c r="E664" s="48">
        <v>2000</v>
      </c>
      <c r="F664" s="99">
        <f t="shared" si="25"/>
        <v>6872364.6999999993</v>
      </c>
    </row>
    <row r="665" spans="1:6">
      <c r="A665" s="41"/>
      <c r="B665" s="42">
        <v>3937</v>
      </c>
      <c r="C665" s="40" t="s">
        <v>1804</v>
      </c>
      <c r="D665" s="48"/>
      <c r="E665" s="48"/>
      <c r="F665" s="99">
        <f t="shared" si="25"/>
        <v>6872364.6999999993</v>
      </c>
    </row>
    <row r="666" spans="1:6">
      <c r="A666" s="221">
        <v>38525</v>
      </c>
      <c r="B666" s="42">
        <v>3938</v>
      </c>
      <c r="C666" s="40" t="s">
        <v>1803</v>
      </c>
      <c r="D666" s="48"/>
      <c r="E666" s="48">
        <v>3350</v>
      </c>
      <c r="F666" s="99">
        <f t="shared" si="25"/>
        <v>6869014.6999999993</v>
      </c>
    </row>
    <row r="667" spans="1:6">
      <c r="A667" s="221">
        <v>38525</v>
      </c>
      <c r="B667" s="42">
        <v>3939</v>
      </c>
      <c r="C667" s="40" t="s">
        <v>1802</v>
      </c>
      <c r="D667" s="48"/>
      <c r="E667" s="48">
        <v>3350</v>
      </c>
      <c r="F667" s="99">
        <f t="shared" si="25"/>
        <v>6865664.6999999993</v>
      </c>
    </row>
    <row r="668" spans="1:6">
      <c r="A668" s="221">
        <v>38525</v>
      </c>
      <c r="B668" s="42">
        <v>3940</v>
      </c>
      <c r="C668" s="40" t="s">
        <v>1800</v>
      </c>
      <c r="D668" s="48"/>
      <c r="E668" s="48">
        <v>8700</v>
      </c>
      <c r="F668" s="99">
        <f t="shared" si="25"/>
        <v>6856964.6999999993</v>
      </c>
    </row>
    <row r="669" spans="1:6">
      <c r="A669" s="221">
        <v>38525</v>
      </c>
      <c r="B669" s="42">
        <v>3941</v>
      </c>
      <c r="C669" s="40" t="s">
        <v>1152</v>
      </c>
      <c r="D669" s="48"/>
      <c r="E669" s="48">
        <v>3105</v>
      </c>
      <c r="F669" s="99">
        <f t="shared" si="25"/>
        <v>6853859.6999999993</v>
      </c>
    </row>
    <row r="670" spans="1:6">
      <c r="A670" s="221">
        <v>38525</v>
      </c>
      <c r="B670" s="42">
        <v>3942</v>
      </c>
      <c r="C670" s="40" t="s">
        <v>734</v>
      </c>
      <c r="D670" s="48"/>
      <c r="E670" s="48">
        <v>16824</v>
      </c>
      <c r="F670" s="99">
        <f t="shared" si="25"/>
        <v>6837035.6999999993</v>
      </c>
    </row>
    <row r="671" spans="1:6">
      <c r="A671" s="221">
        <v>38525</v>
      </c>
      <c r="B671" s="42">
        <v>3943</v>
      </c>
      <c r="C671" s="40" t="s">
        <v>1429</v>
      </c>
      <c r="D671" s="48"/>
      <c r="E671" s="48">
        <v>1312.75</v>
      </c>
      <c r="F671" s="99">
        <f t="shared" si="25"/>
        <v>6835722.9499999993</v>
      </c>
    </row>
    <row r="672" spans="1:6">
      <c r="A672" s="221">
        <v>38525</v>
      </c>
      <c r="B672" s="42">
        <v>3944</v>
      </c>
      <c r="C672" s="40" t="s">
        <v>1362</v>
      </c>
      <c r="D672" s="48"/>
      <c r="E672" s="48">
        <v>24816</v>
      </c>
      <c r="F672" s="99">
        <f t="shared" si="25"/>
        <v>6810906.9499999993</v>
      </c>
    </row>
    <row r="673" spans="1:6">
      <c r="A673" s="221">
        <v>38525</v>
      </c>
      <c r="B673" s="42">
        <v>3945</v>
      </c>
      <c r="C673" s="40" t="s">
        <v>913</v>
      </c>
      <c r="D673" s="48"/>
      <c r="E673" s="48">
        <v>8996</v>
      </c>
      <c r="F673" s="99">
        <f t="shared" si="25"/>
        <v>6801910.9499999993</v>
      </c>
    </row>
    <row r="674" spans="1:6">
      <c r="A674" s="221">
        <v>38525</v>
      </c>
      <c r="B674" s="42">
        <v>3946</v>
      </c>
      <c r="C674" s="40" t="s">
        <v>1804</v>
      </c>
      <c r="D674" s="48"/>
      <c r="E674" s="48">
        <v>0</v>
      </c>
      <c r="F674" s="99">
        <f t="shared" si="25"/>
        <v>6801910.9499999993</v>
      </c>
    </row>
    <row r="675" spans="1:6">
      <c r="A675" s="221">
        <v>38525</v>
      </c>
      <c r="B675" s="42">
        <v>3947</v>
      </c>
      <c r="C675" s="40" t="s">
        <v>1804</v>
      </c>
      <c r="D675" s="48"/>
      <c r="E675" s="48">
        <v>0</v>
      </c>
      <c r="F675" s="99">
        <f t="shared" ref="F675:F697" si="26">+F674-E675</f>
        <v>6801910.9499999993</v>
      </c>
    </row>
    <row r="676" spans="1:6">
      <c r="A676" s="221">
        <v>38525</v>
      </c>
      <c r="B676" s="42">
        <v>3948</v>
      </c>
      <c r="C676" s="40" t="s">
        <v>1902</v>
      </c>
      <c r="D676" s="48"/>
      <c r="E676" s="48">
        <v>12500</v>
      </c>
      <c r="F676" s="99">
        <f t="shared" si="26"/>
        <v>6789410.9499999993</v>
      </c>
    </row>
    <row r="677" spans="1:6">
      <c r="A677" s="221">
        <v>38525</v>
      </c>
      <c r="B677" s="42">
        <v>3949</v>
      </c>
      <c r="C677" s="40" t="s">
        <v>2019</v>
      </c>
      <c r="D677" s="48"/>
      <c r="E677" s="48">
        <v>6000</v>
      </c>
      <c r="F677" s="99">
        <f t="shared" si="26"/>
        <v>6783410.9499999993</v>
      </c>
    </row>
    <row r="678" spans="1:6">
      <c r="A678" s="221">
        <v>38525</v>
      </c>
      <c r="B678" s="42">
        <v>3950</v>
      </c>
      <c r="C678" s="40" t="s">
        <v>386</v>
      </c>
      <c r="D678" s="48"/>
      <c r="E678" s="48">
        <v>14029.15</v>
      </c>
      <c r="F678" s="99">
        <f t="shared" si="26"/>
        <v>6769381.7999999989</v>
      </c>
    </row>
    <row r="679" spans="1:6">
      <c r="A679" s="221">
        <v>38525</v>
      </c>
      <c r="B679" s="42">
        <v>3951</v>
      </c>
      <c r="C679" s="40" t="s">
        <v>1808</v>
      </c>
      <c r="D679" s="48"/>
      <c r="E679" s="48">
        <v>15541</v>
      </c>
      <c r="F679" s="99">
        <f t="shared" si="26"/>
        <v>6753840.7999999989</v>
      </c>
    </row>
    <row r="680" spans="1:6">
      <c r="A680" s="221">
        <v>38525</v>
      </c>
      <c r="B680" s="42">
        <v>3952</v>
      </c>
      <c r="C680" s="40" t="s">
        <v>1810</v>
      </c>
      <c r="D680" s="48"/>
      <c r="E680" s="48">
        <v>11400</v>
      </c>
      <c r="F680" s="99">
        <f t="shared" si="26"/>
        <v>6742440.7999999989</v>
      </c>
    </row>
    <row r="681" spans="1:6">
      <c r="A681" s="221">
        <v>38525</v>
      </c>
      <c r="B681" s="42">
        <v>3953</v>
      </c>
      <c r="C681" s="40" t="s">
        <v>2040</v>
      </c>
      <c r="D681" s="48"/>
      <c r="E681" s="48">
        <v>6848</v>
      </c>
      <c r="F681" s="99">
        <f t="shared" si="26"/>
        <v>6735592.7999999989</v>
      </c>
    </row>
    <row r="682" spans="1:6">
      <c r="A682" s="221">
        <v>38525</v>
      </c>
      <c r="B682" s="42">
        <v>3954</v>
      </c>
      <c r="C682" s="40" t="s">
        <v>2018</v>
      </c>
      <c r="D682" s="48"/>
      <c r="E682" s="48">
        <v>11744.4</v>
      </c>
      <c r="F682" s="99">
        <f t="shared" si="26"/>
        <v>6723848.3999999985</v>
      </c>
    </row>
    <row r="683" spans="1:6">
      <c r="A683" s="221">
        <v>38530</v>
      </c>
      <c r="B683" s="42">
        <v>3955</v>
      </c>
      <c r="C683" s="40" t="s">
        <v>1804</v>
      </c>
      <c r="D683" s="48"/>
      <c r="E683" s="48">
        <v>0</v>
      </c>
      <c r="F683" s="99">
        <f t="shared" si="26"/>
        <v>6723848.3999999985</v>
      </c>
    </row>
    <row r="684" spans="1:6">
      <c r="A684" s="221">
        <v>38530</v>
      </c>
      <c r="B684" s="42">
        <v>3956</v>
      </c>
      <c r="C684" s="40" t="s">
        <v>1400</v>
      </c>
      <c r="D684" s="48"/>
      <c r="E684" s="48">
        <v>1622.55</v>
      </c>
      <c r="F684" s="99">
        <f t="shared" si="26"/>
        <v>6722225.8499999987</v>
      </c>
    </row>
    <row r="685" spans="1:6">
      <c r="A685" s="221">
        <v>38530</v>
      </c>
      <c r="B685" s="42">
        <v>3957</v>
      </c>
      <c r="C685" s="40" t="s">
        <v>1433</v>
      </c>
      <c r="D685" s="48"/>
      <c r="E685" s="48">
        <v>1930.6</v>
      </c>
      <c r="F685" s="99">
        <f t="shared" si="26"/>
        <v>6720295.2499999991</v>
      </c>
    </row>
    <row r="686" spans="1:6">
      <c r="A686" s="221">
        <v>38530</v>
      </c>
      <c r="B686" s="42">
        <v>3958</v>
      </c>
      <c r="C686" s="40" t="s">
        <v>1804</v>
      </c>
      <c r="D686" s="48"/>
      <c r="E686" s="48">
        <v>0</v>
      </c>
      <c r="F686" s="99">
        <f t="shared" si="26"/>
        <v>6720295.2499999991</v>
      </c>
    </row>
    <row r="687" spans="1:6">
      <c r="A687" s="221">
        <v>38530</v>
      </c>
      <c r="B687" s="42">
        <v>3959</v>
      </c>
      <c r="C687" s="40" t="s">
        <v>1399</v>
      </c>
      <c r="D687" s="48"/>
      <c r="E687" s="48">
        <v>1960</v>
      </c>
      <c r="F687" s="99">
        <f t="shared" si="26"/>
        <v>6718335.2499999991</v>
      </c>
    </row>
    <row r="688" spans="1:6">
      <c r="A688" s="221">
        <v>38530</v>
      </c>
      <c r="B688" s="42">
        <v>3960</v>
      </c>
      <c r="C688" s="40" t="s">
        <v>1399</v>
      </c>
      <c r="D688" s="48"/>
      <c r="E688" s="48">
        <v>490</v>
      </c>
      <c r="F688" s="99">
        <f t="shared" si="26"/>
        <v>6717845.2499999991</v>
      </c>
    </row>
    <row r="689" spans="1:6">
      <c r="A689" s="221">
        <v>38530</v>
      </c>
      <c r="B689" s="42">
        <v>3961</v>
      </c>
      <c r="C689" s="40" t="s">
        <v>1398</v>
      </c>
      <c r="D689" s="48"/>
      <c r="E689" s="48">
        <v>6300</v>
      </c>
      <c r="F689" s="99">
        <f t="shared" si="26"/>
        <v>6711545.2499999991</v>
      </c>
    </row>
    <row r="690" spans="1:6">
      <c r="A690" s="221">
        <v>38530</v>
      </c>
      <c r="B690" s="42">
        <v>3962</v>
      </c>
      <c r="C690" s="40" t="s">
        <v>1804</v>
      </c>
      <c r="D690" s="48"/>
      <c r="E690" s="48">
        <v>0</v>
      </c>
      <c r="F690" s="99">
        <f t="shared" si="26"/>
        <v>6711545.2499999991</v>
      </c>
    </row>
    <row r="691" spans="1:6">
      <c r="A691" s="221">
        <v>38530</v>
      </c>
      <c r="B691" s="42">
        <v>3963</v>
      </c>
      <c r="C691" s="40" t="s">
        <v>1371</v>
      </c>
      <c r="D691" s="48"/>
      <c r="E691" s="48">
        <v>19970.86</v>
      </c>
      <c r="F691" s="99">
        <f t="shared" si="26"/>
        <v>6691574.3899999987</v>
      </c>
    </row>
    <row r="692" spans="1:6">
      <c r="A692" s="221">
        <v>38530</v>
      </c>
      <c r="B692" s="42">
        <v>3964</v>
      </c>
      <c r="C692" s="40" t="s">
        <v>1804</v>
      </c>
      <c r="D692" s="48"/>
      <c r="E692" s="48">
        <v>0</v>
      </c>
      <c r="F692" s="99">
        <f t="shared" si="26"/>
        <v>6691574.3899999987</v>
      </c>
    </row>
    <row r="693" spans="1:6">
      <c r="A693" s="221">
        <v>38530</v>
      </c>
      <c r="B693" s="42">
        <v>3965</v>
      </c>
      <c r="C693" s="40" t="s">
        <v>1401</v>
      </c>
      <c r="D693" s="48"/>
      <c r="E693" s="48">
        <v>1200</v>
      </c>
      <c r="F693" s="99">
        <f t="shared" si="26"/>
        <v>6690374.3899999987</v>
      </c>
    </row>
    <row r="694" spans="1:6">
      <c r="A694" s="221">
        <v>38531</v>
      </c>
      <c r="B694" s="42">
        <v>3966</v>
      </c>
      <c r="C694" s="40" t="s">
        <v>1432</v>
      </c>
      <c r="D694" s="48"/>
      <c r="E694" s="48">
        <v>21482.01</v>
      </c>
      <c r="F694" s="99">
        <f t="shared" si="26"/>
        <v>6668892.379999999</v>
      </c>
    </row>
    <row r="695" spans="1:6">
      <c r="A695" s="221">
        <v>38531</v>
      </c>
      <c r="B695" s="42">
        <v>3967</v>
      </c>
      <c r="C695" s="40" t="s">
        <v>1402</v>
      </c>
      <c r="D695" s="48"/>
      <c r="E695" s="48">
        <v>70000</v>
      </c>
      <c r="F695" s="99">
        <f t="shared" si="26"/>
        <v>6598892.379999999</v>
      </c>
    </row>
    <row r="696" spans="1:6">
      <c r="A696" s="221">
        <v>38531</v>
      </c>
      <c r="B696" s="42">
        <v>3968</v>
      </c>
      <c r="C696" s="40" t="s">
        <v>1804</v>
      </c>
      <c r="D696" s="48"/>
      <c r="E696" s="48">
        <v>0</v>
      </c>
      <c r="F696" s="99">
        <f t="shared" si="26"/>
        <v>6598892.379999999</v>
      </c>
    </row>
    <row r="697" spans="1:6">
      <c r="A697" s="221">
        <v>38531</v>
      </c>
      <c r="B697" s="42">
        <v>3969</v>
      </c>
      <c r="C697" s="40" t="s">
        <v>2017</v>
      </c>
      <c r="D697" s="48"/>
      <c r="E697" s="48">
        <v>3724</v>
      </c>
      <c r="F697" s="99">
        <f t="shared" si="26"/>
        <v>6595168.379999999</v>
      </c>
    </row>
    <row r="698" spans="1:6">
      <c r="A698" s="221">
        <v>38531</v>
      </c>
      <c r="B698" s="42"/>
      <c r="C698" s="40" t="s">
        <v>801</v>
      </c>
      <c r="D698" s="48">
        <v>3808256.7</v>
      </c>
      <c r="E698" s="48"/>
      <c r="F698" s="99">
        <f>+F697+D698</f>
        <v>10403425.079999998</v>
      </c>
    </row>
    <row r="699" spans="1:6">
      <c r="A699" s="221">
        <v>38533</v>
      </c>
      <c r="B699" s="42">
        <v>3970</v>
      </c>
      <c r="C699" s="40" t="s">
        <v>1678</v>
      </c>
      <c r="D699" s="48"/>
      <c r="E699" s="48">
        <v>212065</v>
      </c>
      <c r="F699" s="99">
        <f>+F698-E699</f>
        <v>10191360.079999998</v>
      </c>
    </row>
    <row r="700" spans="1:6">
      <c r="A700" s="221">
        <v>38533</v>
      </c>
      <c r="B700" s="42">
        <v>3971</v>
      </c>
      <c r="C700" s="40" t="s">
        <v>1090</v>
      </c>
      <c r="D700" s="48"/>
      <c r="E700" s="48">
        <v>10000</v>
      </c>
      <c r="F700" s="99">
        <f>+F699-E700</f>
        <v>10181360.079999998</v>
      </c>
    </row>
    <row r="701" spans="1:6">
      <c r="A701" s="221">
        <v>38533</v>
      </c>
      <c r="B701" s="42">
        <v>3972</v>
      </c>
      <c r="C701" s="40" t="s">
        <v>1090</v>
      </c>
      <c r="D701" s="48"/>
      <c r="E701" s="48">
        <v>12200</v>
      </c>
      <c r="F701" s="99">
        <f>+F700-E701</f>
        <v>10169160.079999998</v>
      </c>
    </row>
    <row r="702" spans="1:6">
      <c r="A702" s="41"/>
      <c r="B702" s="42"/>
      <c r="C702" s="40"/>
      <c r="D702" s="48"/>
      <c r="E702" s="48">
        <f>SUM(E620:E701)</f>
        <v>2068525.97</v>
      </c>
      <c r="F702" s="99"/>
    </row>
    <row r="703" spans="1:6">
      <c r="A703" s="41"/>
      <c r="B703" s="42"/>
      <c r="C703" s="40" t="s">
        <v>410</v>
      </c>
      <c r="D703" s="48">
        <v>785713.94</v>
      </c>
      <c r="E703" s="48"/>
      <c r="F703" s="99"/>
    </row>
    <row r="704" spans="1:6">
      <c r="A704" s="41"/>
      <c r="B704" s="42"/>
      <c r="C704" s="40" t="s">
        <v>411</v>
      </c>
      <c r="D704" s="48"/>
      <c r="E704" s="48">
        <v>4213.51</v>
      </c>
      <c r="F704" s="99"/>
    </row>
    <row r="705" spans="1:6">
      <c r="A705" s="41"/>
      <c r="B705" s="42"/>
      <c r="C705" s="40" t="s">
        <v>412</v>
      </c>
      <c r="D705" s="48"/>
      <c r="E705" s="48">
        <v>376209.04</v>
      </c>
      <c r="F705" s="99"/>
    </row>
    <row r="706" spans="1:6">
      <c r="A706" s="41"/>
      <c r="B706" s="42"/>
      <c r="C706" s="40" t="s">
        <v>2072</v>
      </c>
      <c r="D706" s="48"/>
      <c r="E706" s="48">
        <v>358064.74</v>
      </c>
      <c r="F706" s="99">
        <v>10248175.289999999</v>
      </c>
    </row>
    <row r="707" spans="1:6">
      <c r="A707" s="41"/>
      <c r="B707" s="42"/>
      <c r="C707" s="40"/>
      <c r="D707" s="48"/>
      <c r="E707" s="48"/>
      <c r="F707" s="99"/>
    </row>
    <row r="708" spans="1:6">
      <c r="A708" s="41"/>
      <c r="B708" s="42"/>
      <c r="C708" s="40"/>
      <c r="D708" s="48"/>
      <c r="E708" s="48"/>
      <c r="F708" s="99"/>
    </row>
    <row r="709" spans="1:6">
      <c r="A709" s="41"/>
      <c r="B709" s="42"/>
      <c r="C709" s="274" t="s">
        <v>802</v>
      </c>
      <c r="D709" s="48"/>
      <c r="E709" s="48"/>
      <c r="F709" s="99"/>
    </row>
    <row r="710" spans="1:6">
      <c r="A710" s="41"/>
      <c r="B710" s="42"/>
      <c r="C710" s="40" t="s">
        <v>2215</v>
      </c>
      <c r="D710" s="48"/>
      <c r="E710" s="48"/>
      <c r="F710" s="99">
        <v>10248175.289999999</v>
      </c>
    </row>
    <row r="711" spans="1:6">
      <c r="A711" s="221">
        <v>38534</v>
      </c>
      <c r="B711" s="42">
        <v>3973</v>
      </c>
      <c r="C711" s="40" t="s">
        <v>1804</v>
      </c>
      <c r="D711" s="48"/>
      <c r="E711" s="48"/>
      <c r="F711" s="99">
        <f t="shared" ref="F711:F742" si="27">+F710-E711</f>
        <v>10248175.289999999</v>
      </c>
    </row>
    <row r="712" spans="1:6">
      <c r="A712" s="221">
        <v>38534</v>
      </c>
      <c r="B712" s="42">
        <v>3974</v>
      </c>
      <c r="C712" s="40" t="s">
        <v>1804</v>
      </c>
      <c r="D712" s="48"/>
      <c r="E712" s="48"/>
      <c r="F712" s="99">
        <f t="shared" si="27"/>
        <v>10248175.289999999</v>
      </c>
    </row>
    <row r="713" spans="1:6">
      <c r="A713" s="221">
        <v>38534</v>
      </c>
      <c r="B713" s="42">
        <v>3975</v>
      </c>
      <c r="C713" s="40" t="s">
        <v>1804</v>
      </c>
      <c r="D713" s="48"/>
      <c r="E713" s="48"/>
      <c r="F713" s="99">
        <f t="shared" si="27"/>
        <v>10248175.289999999</v>
      </c>
    </row>
    <row r="714" spans="1:6">
      <c r="A714" s="221">
        <v>38534</v>
      </c>
      <c r="B714" s="42">
        <v>3976</v>
      </c>
      <c r="C714" s="40" t="s">
        <v>1804</v>
      </c>
      <c r="D714" s="48"/>
      <c r="E714" s="48"/>
      <c r="F714" s="99">
        <f t="shared" si="27"/>
        <v>10248175.289999999</v>
      </c>
    </row>
    <row r="715" spans="1:6">
      <c r="A715" s="221">
        <v>38534</v>
      </c>
      <c r="B715" s="42">
        <v>3977</v>
      </c>
      <c r="C715" s="40" t="s">
        <v>1804</v>
      </c>
      <c r="D715" s="48"/>
      <c r="E715" s="48"/>
      <c r="F715" s="99">
        <f t="shared" si="27"/>
        <v>10248175.289999999</v>
      </c>
    </row>
    <row r="716" spans="1:6">
      <c r="A716" s="221">
        <v>38534</v>
      </c>
      <c r="B716" s="42">
        <v>3978</v>
      </c>
      <c r="C716" s="40" t="s">
        <v>1804</v>
      </c>
      <c r="D716" s="48"/>
      <c r="E716" s="48"/>
      <c r="F716" s="99">
        <f t="shared" si="27"/>
        <v>10248175.289999999</v>
      </c>
    </row>
    <row r="717" spans="1:6">
      <c r="A717" s="221">
        <v>38534</v>
      </c>
      <c r="B717" s="42">
        <v>3979</v>
      </c>
      <c r="C717" s="40" t="s">
        <v>1804</v>
      </c>
      <c r="D717" s="48"/>
      <c r="E717" s="48"/>
      <c r="F717" s="99">
        <f t="shared" si="27"/>
        <v>10248175.289999999</v>
      </c>
    </row>
    <row r="718" spans="1:6">
      <c r="A718" s="221">
        <v>38534</v>
      </c>
      <c r="B718" s="42">
        <v>3980</v>
      </c>
      <c r="C718" s="40" t="s">
        <v>1804</v>
      </c>
      <c r="D718" s="48"/>
      <c r="E718" s="48"/>
      <c r="F718" s="99">
        <f t="shared" si="27"/>
        <v>10248175.289999999</v>
      </c>
    </row>
    <row r="719" spans="1:6">
      <c r="A719" s="221">
        <v>38534</v>
      </c>
      <c r="B719" s="42">
        <v>3981</v>
      </c>
      <c r="C719" s="40" t="s">
        <v>1804</v>
      </c>
      <c r="D719" s="48"/>
      <c r="E719" s="48"/>
      <c r="F719" s="99">
        <f t="shared" si="27"/>
        <v>10248175.289999999</v>
      </c>
    </row>
    <row r="720" spans="1:6">
      <c r="A720" s="221">
        <v>38534</v>
      </c>
      <c r="B720" s="42">
        <v>3982</v>
      </c>
      <c r="C720" s="40" t="s">
        <v>1804</v>
      </c>
      <c r="D720" s="48"/>
      <c r="E720" s="48"/>
      <c r="F720" s="99">
        <f t="shared" si="27"/>
        <v>10248175.289999999</v>
      </c>
    </row>
    <row r="721" spans="1:6">
      <c r="A721" s="221">
        <v>38534</v>
      </c>
      <c r="B721" s="42">
        <v>3983</v>
      </c>
      <c r="C721" s="40" t="s">
        <v>1804</v>
      </c>
      <c r="D721" s="48"/>
      <c r="E721" s="48"/>
      <c r="F721" s="99">
        <f t="shared" si="27"/>
        <v>10248175.289999999</v>
      </c>
    </row>
    <row r="722" spans="1:6">
      <c r="A722" s="221">
        <v>38534</v>
      </c>
      <c r="B722" s="42">
        <v>3984</v>
      </c>
      <c r="C722" s="40" t="s">
        <v>1804</v>
      </c>
      <c r="D722" s="48"/>
      <c r="E722" s="48"/>
      <c r="F722" s="99">
        <f t="shared" si="27"/>
        <v>10248175.289999999</v>
      </c>
    </row>
    <row r="723" spans="1:6">
      <c r="A723" s="221">
        <v>38534</v>
      </c>
      <c r="B723" s="42">
        <v>3985</v>
      </c>
      <c r="C723" s="40" t="s">
        <v>1804</v>
      </c>
      <c r="D723" s="48"/>
      <c r="E723" s="48"/>
      <c r="F723" s="99">
        <f t="shared" si="27"/>
        <v>10248175.289999999</v>
      </c>
    </row>
    <row r="724" spans="1:6">
      <c r="A724" s="221">
        <v>38534</v>
      </c>
      <c r="B724" s="42">
        <v>3986</v>
      </c>
      <c r="C724" s="40" t="s">
        <v>1804</v>
      </c>
      <c r="D724" s="48"/>
      <c r="E724" s="48"/>
      <c r="F724" s="99">
        <f t="shared" si="27"/>
        <v>10248175.289999999</v>
      </c>
    </row>
    <row r="725" spans="1:6">
      <c r="A725" s="221">
        <v>38534</v>
      </c>
      <c r="B725" s="42">
        <v>3987</v>
      </c>
      <c r="C725" s="40" t="s">
        <v>1804</v>
      </c>
      <c r="D725" s="48"/>
      <c r="E725" s="48"/>
      <c r="F725" s="99">
        <f t="shared" si="27"/>
        <v>10248175.289999999</v>
      </c>
    </row>
    <row r="726" spans="1:6">
      <c r="A726" s="221">
        <v>38534</v>
      </c>
      <c r="B726" s="42">
        <v>3988</v>
      </c>
      <c r="C726" s="40" t="s">
        <v>1804</v>
      </c>
      <c r="D726" s="48"/>
      <c r="E726" s="48"/>
      <c r="F726" s="99">
        <f t="shared" si="27"/>
        <v>10248175.289999999</v>
      </c>
    </row>
    <row r="727" spans="1:6">
      <c r="A727" s="221">
        <v>38534</v>
      </c>
      <c r="B727" s="42">
        <v>3989</v>
      </c>
      <c r="C727" s="40" t="s">
        <v>1804</v>
      </c>
      <c r="D727" s="48"/>
      <c r="E727" s="48"/>
      <c r="F727" s="99">
        <f t="shared" si="27"/>
        <v>10248175.289999999</v>
      </c>
    </row>
    <row r="728" spans="1:6">
      <c r="A728" s="221">
        <v>38534</v>
      </c>
      <c r="B728" s="42">
        <v>3990</v>
      </c>
      <c r="C728" s="40" t="s">
        <v>1804</v>
      </c>
      <c r="D728" s="48"/>
      <c r="E728" s="48"/>
      <c r="F728" s="99">
        <f t="shared" si="27"/>
        <v>10248175.289999999</v>
      </c>
    </row>
    <row r="729" spans="1:6">
      <c r="A729" s="221">
        <v>38534</v>
      </c>
      <c r="B729" s="42">
        <v>3991</v>
      </c>
      <c r="C729" s="40" t="s">
        <v>1804</v>
      </c>
      <c r="D729" s="48"/>
      <c r="E729" s="48"/>
      <c r="F729" s="99">
        <f t="shared" si="27"/>
        <v>10248175.289999999</v>
      </c>
    </row>
    <row r="730" spans="1:6">
      <c r="A730" s="221">
        <v>38534</v>
      </c>
      <c r="B730" s="42">
        <v>3992</v>
      </c>
      <c r="C730" s="40" t="s">
        <v>1804</v>
      </c>
      <c r="D730" s="48"/>
      <c r="E730" s="48"/>
      <c r="F730" s="99">
        <f t="shared" si="27"/>
        <v>10248175.289999999</v>
      </c>
    </row>
    <row r="731" spans="1:6">
      <c r="A731" s="221">
        <v>38534</v>
      </c>
      <c r="B731" s="42">
        <v>3993</v>
      </c>
      <c r="C731" s="40" t="s">
        <v>1804</v>
      </c>
      <c r="D731" s="48"/>
      <c r="E731" s="48"/>
      <c r="F731" s="99">
        <f t="shared" si="27"/>
        <v>10248175.289999999</v>
      </c>
    </row>
    <row r="732" spans="1:6">
      <c r="A732" s="221">
        <v>38534</v>
      </c>
      <c r="B732" s="42">
        <v>3994</v>
      </c>
      <c r="C732" s="40" t="s">
        <v>1804</v>
      </c>
      <c r="D732" s="48"/>
      <c r="E732" s="48"/>
      <c r="F732" s="99">
        <f t="shared" si="27"/>
        <v>10248175.289999999</v>
      </c>
    </row>
    <row r="733" spans="1:6">
      <c r="A733" s="221">
        <v>38534</v>
      </c>
      <c r="B733" s="42">
        <v>3995</v>
      </c>
      <c r="C733" s="40" t="s">
        <v>1804</v>
      </c>
      <c r="D733" s="48"/>
      <c r="E733" s="48"/>
      <c r="F733" s="99">
        <f t="shared" si="27"/>
        <v>10248175.289999999</v>
      </c>
    </row>
    <row r="734" spans="1:6">
      <c r="A734" s="221">
        <v>38534</v>
      </c>
      <c r="B734" s="42">
        <v>3996</v>
      </c>
      <c r="C734" s="40" t="s">
        <v>1804</v>
      </c>
      <c r="D734" s="48"/>
      <c r="E734" s="48"/>
      <c r="F734" s="99">
        <f t="shared" si="27"/>
        <v>10248175.289999999</v>
      </c>
    </row>
    <row r="735" spans="1:6">
      <c r="A735" s="221">
        <v>38534</v>
      </c>
      <c r="B735" s="42">
        <v>3997</v>
      </c>
      <c r="C735" s="40" t="s">
        <v>1804</v>
      </c>
      <c r="D735" s="48"/>
      <c r="E735" s="48"/>
      <c r="F735" s="99">
        <f t="shared" si="27"/>
        <v>10248175.289999999</v>
      </c>
    </row>
    <row r="736" spans="1:6">
      <c r="A736" s="221">
        <v>38534</v>
      </c>
      <c r="B736" s="42">
        <v>3998</v>
      </c>
      <c r="C736" s="40" t="s">
        <v>1804</v>
      </c>
      <c r="D736" s="48"/>
      <c r="E736" s="48"/>
      <c r="F736" s="99">
        <f t="shared" si="27"/>
        <v>10248175.289999999</v>
      </c>
    </row>
    <row r="737" spans="1:6">
      <c r="A737" s="221">
        <v>38534</v>
      </c>
      <c r="B737" s="42">
        <v>3999</v>
      </c>
      <c r="C737" s="40" t="s">
        <v>1804</v>
      </c>
      <c r="D737" s="48"/>
      <c r="E737" s="48"/>
      <c r="F737" s="99">
        <f t="shared" si="27"/>
        <v>10248175.289999999</v>
      </c>
    </row>
    <row r="738" spans="1:6">
      <c r="A738" s="221">
        <v>38534</v>
      </c>
      <c r="B738" s="42">
        <v>4000</v>
      </c>
      <c r="C738" s="40" t="s">
        <v>1804</v>
      </c>
      <c r="D738" s="48"/>
      <c r="E738" s="48"/>
      <c r="F738" s="99">
        <f t="shared" si="27"/>
        <v>10248175.289999999</v>
      </c>
    </row>
    <row r="739" spans="1:6">
      <c r="A739" s="221">
        <v>38534</v>
      </c>
      <c r="B739" s="42">
        <v>4001</v>
      </c>
      <c r="C739" s="40" t="s">
        <v>1804</v>
      </c>
      <c r="D739" s="48"/>
      <c r="E739" s="48"/>
      <c r="F739" s="99">
        <f t="shared" si="27"/>
        <v>10248175.289999999</v>
      </c>
    </row>
    <row r="740" spans="1:6">
      <c r="A740" s="221">
        <v>38534</v>
      </c>
      <c r="B740" s="42">
        <v>4002</v>
      </c>
      <c r="C740" s="40" t="s">
        <v>1804</v>
      </c>
      <c r="D740" s="48"/>
      <c r="E740" s="48"/>
      <c r="F740" s="99">
        <f t="shared" si="27"/>
        <v>10248175.289999999</v>
      </c>
    </row>
    <row r="741" spans="1:6">
      <c r="A741" s="221">
        <v>38534</v>
      </c>
      <c r="B741" s="42">
        <v>4003</v>
      </c>
      <c r="C741" s="40" t="s">
        <v>1804</v>
      </c>
      <c r="D741" s="48"/>
      <c r="E741" s="48"/>
      <c r="F741" s="99">
        <f t="shared" si="27"/>
        <v>10248175.289999999</v>
      </c>
    </row>
    <row r="742" spans="1:6">
      <c r="A742" s="221">
        <v>38534</v>
      </c>
      <c r="B742" s="42">
        <v>4004</v>
      </c>
      <c r="C742" s="40" t="s">
        <v>1804</v>
      </c>
      <c r="D742" s="99"/>
      <c r="E742" s="48"/>
      <c r="F742" s="99">
        <f t="shared" si="27"/>
        <v>10248175.289999999</v>
      </c>
    </row>
    <row r="743" spans="1:6">
      <c r="A743" s="221">
        <v>38534</v>
      </c>
      <c r="B743" s="275">
        <v>4005</v>
      </c>
      <c r="C743" s="42" t="s">
        <v>2216</v>
      </c>
      <c r="D743" s="99"/>
      <c r="E743" s="48">
        <v>3424</v>
      </c>
      <c r="F743" s="99">
        <f t="shared" ref="F743:F774" si="28">+F742-E743</f>
        <v>10244751.289999999</v>
      </c>
    </row>
    <row r="744" spans="1:6">
      <c r="A744" s="221">
        <v>38534</v>
      </c>
      <c r="B744" s="42">
        <v>4006</v>
      </c>
      <c r="C744" s="42" t="s">
        <v>2217</v>
      </c>
      <c r="D744" s="99"/>
      <c r="E744" s="48">
        <v>29622.53</v>
      </c>
      <c r="F744" s="99">
        <f t="shared" si="28"/>
        <v>10215128.76</v>
      </c>
    </row>
    <row r="745" spans="1:6">
      <c r="A745" s="221">
        <v>38534</v>
      </c>
      <c r="B745" s="42">
        <v>4007</v>
      </c>
      <c r="C745" s="42" t="s">
        <v>2220</v>
      </c>
      <c r="D745" s="99"/>
      <c r="E745" s="48">
        <v>1849.96</v>
      </c>
      <c r="F745" s="99">
        <f t="shared" si="28"/>
        <v>10213278.799999999</v>
      </c>
    </row>
    <row r="746" spans="1:6">
      <c r="A746" s="221">
        <v>38534</v>
      </c>
      <c r="B746" s="42">
        <v>4008</v>
      </c>
      <c r="C746" s="42" t="s">
        <v>1371</v>
      </c>
      <c r="D746" s="99"/>
      <c r="E746" s="48">
        <v>50441.8</v>
      </c>
      <c r="F746" s="99">
        <f t="shared" si="28"/>
        <v>10162836.999999998</v>
      </c>
    </row>
    <row r="747" spans="1:6">
      <c r="A747" s="221">
        <v>38539</v>
      </c>
      <c r="B747" s="42">
        <v>4009</v>
      </c>
      <c r="C747" s="42" t="s">
        <v>1804</v>
      </c>
      <c r="D747" s="99"/>
      <c r="E747" s="48">
        <v>0</v>
      </c>
      <c r="F747" s="99">
        <f t="shared" si="28"/>
        <v>10162836.999999998</v>
      </c>
    </row>
    <row r="748" spans="1:6">
      <c r="A748" s="221">
        <v>38539</v>
      </c>
      <c r="B748" s="42">
        <v>4010</v>
      </c>
      <c r="C748" s="42" t="s">
        <v>1804</v>
      </c>
      <c r="D748" s="99"/>
      <c r="E748" s="48">
        <v>0</v>
      </c>
      <c r="F748" s="99">
        <f t="shared" si="28"/>
        <v>10162836.999999998</v>
      </c>
    </row>
    <row r="749" spans="1:6">
      <c r="A749" s="221">
        <v>38539</v>
      </c>
      <c r="B749" s="42">
        <v>4011</v>
      </c>
      <c r="C749" s="42" t="s">
        <v>1804</v>
      </c>
      <c r="D749" s="99"/>
      <c r="E749" s="48">
        <v>0</v>
      </c>
      <c r="F749" s="99">
        <f t="shared" si="28"/>
        <v>10162836.999999998</v>
      </c>
    </row>
    <row r="750" spans="1:6">
      <c r="A750" s="221">
        <v>38539</v>
      </c>
      <c r="B750" s="42">
        <v>4012</v>
      </c>
      <c r="C750" s="42" t="s">
        <v>1140</v>
      </c>
      <c r="D750" s="99"/>
      <c r="E750" s="48">
        <v>10179.799999999999</v>
      </c>
      <c r="F750" s="99">
        <f t="shared" si="28"/>
        <v>10152657.199999997</v>
      </c>
    </row>
    <row r="751" spans="1:6">
      <c r="A751" s="221">
        <v>38539</v>
      </c>
      <c r="B751" s="42">
        <v>4013</v>
      </c>
      <c r="C751" s="42" t="s">
        <v>1804</v>
      </c>
      <c r="D751" s="99"/>
      <c r="E751" s="276">
        <v>0</v>
      </c>
      <c r="F751" s="99">
        <f t="shared" si="28"/>
        <v>10152657.199999997</v>
      </c>
    </row>
    <row r="752" spans="1:6">
      <c r="A752" s="221">
        <v>38539</v>
      </c>
      <c r="B752" s="42">
        <v>4014</v>
      </c>
      <c r="C752" s="42" t="s">
        <v>1141</v>
      </c>
      <c r="D752" s="99"/>
      <c r="E752" s="48">
        <v>25006</v>
      </c>
      <c r="F752" s="99">
        <f t="shared" si="28"/>
        <v>10127651.199999997</v>
      </c>
    </row>
    <row r="753" spans="1:6">
      <c r="A753" s="221">
        <v>38539</v>
      </c>
      <c r="B753" s="42">
        <v>4015</v>
      </c>
      <c r="C753" s="42" t="s">
        <v>899</v>
      </c>
      <c r="D753" s="99"/>
      <c r="E753" s="48">
        <v>34300</v>
      </c>
      <c r="F753" s="99">
        <f t="shared" si="28"/>
        <v>10093351.199999997</v>
      </c>
    </row>
    <row r="754" spans="1:6">
      <c r="A754" s="221">
        <v>38539</v>
      </c>
      <c r="B754" s="42">
        <v>4016</v>
      </c>
      <c r="C754" s="42" t="s">
        <v>1371</v>
      </c>
      <c r="D754" s="99"/>
      <c r="E754" s="48">
        <v>37405</v>
      </c>
      <c r="F754" s="99">
        <f t="shared" si="28"/>
        <v>10055946.199999997</v>
      </c>
    </row>
    <row r="755" spans="1:6">
      <c r="A755" s="221">
        <v>38539</v>
      </c>
      <c r="B755" s="42">
        <v>4017</v>
      </c>
      <c r="C755" s="42" t="s">
        <v>1804</v>
      </c>
      <c r="D755" s="99"/>
      <c r="E755" s="276">
        <v>0</v>
      </c>
      <c r="F755" s="99">
        <f t="shared" si="28"/>
        <v>10055946.199999997</v>
      </c>
    </row>
    <row r="756" spans="1:6">
      <c r="A756" s="221">
        <v>38541</v>
      </c>
      <c r="B756" s="42">
        <v>4018</v>
      </c>
      <c r="C756" s="42" t="s">
        <v>1246</v>
      </c>
      <c r="D756" s="99"/>
      <c r="E756" s="48">
        <v>5090</v>
      </c>
      <c r="F756" s="99">
        <f t="shared" si="28"/>
        <v>10050856.199999997</v>
      </c>
    </row>
    <row r="757" spans="1:6">
      <c r="A757" s="221">
        <v>38545</v>
      </c>
      <c r="B757" s="42">
        <v>4019</v>
      </c>
      <c r="C757" s="42" t="s">
        <v>1090</v>
      </c>
      <c r="D757" s="99" t="s">
        <v>1247</v>
      </c>
      <c r="E757" s="48">
        <v>11350</v>
      </c>
      <c r="F757" s="99">
        <f t="shared" si="28"/>
        <v>10039506.199999997</v>
      </c>
    </row>
    <row r="758" spans="1:6">
      <c r="A758" s="221">
        <v>38545</v>
      </c>
      <c r="B758" s="42">
        <v>4020</v>
      </c>
      <c r="C758" s="42" t="s">
        <v>1147</v>
      </c>
      <c r="D758" s="99"/>
      <c r="E758" s="48">
        <v>7082.35</v>
      </c>
      <c r="F758" s="99">
        <f t="shared" si="28"/>
        <v>10032423.849999998</v>
      </c>
    </row>
    <row r="759" spans="1:6">
      <c r="A759" s="221">
        <v>38545</v>
      </c>
      <c r="B759" s="42">
        <v>4021</v>
      </c>
      <c r="C759" s="42" t="s">
        <v>171</v>
      </c>
      <c r="D759" s="99"/>
      <c r="E759" s="48">
        <v>7200</v>
      </c>
      <c r="F759" s="99">
        <f t="shared" si="28"/>
        <v>10025223.849999998</v>
      </c>
    </row>
    <row r="760" spans="1:6">
      <c r="A760" s="221">
        <v>38547</v>
      </c>
      <c r="B760" s="42">
        <v>4022</v>
      </c>
      <c r="C760" s="42" t="s">
        <v>1250</v>
      </c>
      <c r="D760" s="99"/>
      <c r="E760" s="48">
        <v>7270</v>
      </c>
      <c r="F760" s="99">
        <f t="shared" si="28"/>
        <v>10017953.849999998</v>
      </c>
    </row>
    <row r="761" spans="1:6">
      <c r="A761" s="221">
        <v>38547</v>
      </c>
      <c r="B761" s="42">
        <v>4023</v>
      </c>
      <c r="C761" s="42" t="s">
        <v>1433</v>
      </c>
      <c r="D761" s="99"/>
      <c r="E761" s="48">
        <v>15184.51</v>
      </c>
      <c r="F761" s="99">
        <f t="shared" si="28"/>
        <v>10002769.339999998</v>
      </c>
    </row>
    <row r="762" spans="1:6">
      <c r="A762" s="221">
        <v>38547</v>
      </c>
      <c r="B762" s="42">
        <v>4024</v>
      </c>
      <c r="C762" s="42" t="s">
        <v>634</v>
      </c>
      <c r="D762" s="99"/>
      <c r="E762" s="48">
        <v>2336.69</v>
      </c>
      <c r="F762" s="99">
        <f t="shared" si="28"/>
        <v>10000432.649999999</v>
      </c>
    </row>
    <row r="763" spans="1:6">
      <c r="A763" s="221">
        <v>38547</v>
      </c>
      <c r="B763" s="42">
        <v>4025</v>
      </c>
      <c r="C763" s="42" t="s">
        <v>896</v>
      </c>
      <c r="D763" s="99"/>
      <c r="E763" s="48">
        <v>61567.519999999997</v>
      </c>
      <c r="F763" s="99">
        <f t="shared" si="28"/>
        <v>9938865.129999999</v>
      </c>
    </row>
    <row r="764" spans="1:6">
      <c r="A764" s="221">
        <v>38547</v>
      </c>
      <c r="B764" s="42">
        <v>4026</v>
      </c>
      <c r="C764" s="42" t="s">
        <v>1248</v>
      </c>
      <c r="D764" s="99"/>
      <c r="E764" s="48">
        <v>3622.89</v>
      </c>
      <c r="F764" s="99">
        <f t="shared" si="28"/>
        <v>9935242.2399999984</v>
      </c>
    </row>
    <row r="765" spans="1:6">
      <c r="A765" s="221">
        <v>38547</v>
      </c>
      <c r="B765" s="42">
        <v>4027</v>
      </c>
      <c r="C765" s="42" t="s">
        <v>1720</v>
      </c>
      <c r="D765" s="99"/>
      <c r="E765" s="48">
        <v>4743.1099999999997</v>
      </c>
      <c r="F765" s="99">
        <f t="shared" si="28"/>
        <v>9930499.129999999</v>
      </c>
    </row>
    <row r="766" spans="1:6">
      <c r="A766" s="221">
        <v>38547</v>
      </c>
      <c r="B766" s="42">
        <v>4028</v>
      </c>
      <c r="C766" s="42" t="s">
        <v>362</v>
      </c>
      <c r="D766" s="99"/>
      <c r="E766" s="48">
        <v>1079.96</v>
      </c>
      <c r="F766" s="99">
        <f t="shared" si="28"/>
        <v>9929419.1699999981</v>
      </c>
    </row>
    <row r="767" spans="1:6">
      <c r="A767" s="221">
        <v>38547</v>
      </c>
      <c r="B767" s="42">
        <v>4029</v>
      </c>
      <c r="C767" s="42" t="s">
        <v>2487</v>
      </c>
      <c r="D767" s="99"/>
      <c r="E767" s="48">
        <v>27000</v>
      </c>
      <c r="F767" s="99">
        <f t="shared" si="28"/>
        <v>9902419.1699999981</v>
      </c>
    </row>
    <row r="768" spans="1:6">
      <c r="A768" s="221">
        <v>38547</v>
      </c>
      <c r="B768" s="42">
        <v>4030</v>
      </c>
      <c r="C768" s="42" t="s">
        <v>1249</v>
      </c>
      <c r="D768" s="99"/>
      <c r="E768" s="48">
        <v>9666</v>
      </c>
      <c r="F768" s="99">
        <f t="shared" si="28"/>
        <v>9892753.1699999981</v>
      </c>
    </row>
    <row r="769" spans="1:6">
      <c r="A769" s="221">
        <v>38548</v>
      </c>
      <c r="B769" s="42">
        <v>4031</v>
      </c>
      <c r="C769" s="42" t="s">
        <v>407</v>
      </c>
      <c r="D769" s="99"/>
      <c r="E769" s="48">
        <v>881</v>
      </c>
      <c r="F769" s="99">
        <f t="shared" si="28"/>
        <v>9891872.1699999981</v>
      </c>
    </row>
    <row r="770" spans="1:6">
      <c r="A770" s="221">
        <v>38548</v>
      </c>
      <c r="B770" s="42">
        <v>4032</v>
      </c>
      <c r="C770" s="42" t="s">
        <v>622</v>
      </c>
      <c r="D770" s="99"/>
      <c r="E770" s="48">
        <v>4400</v>
      </c>
      <c r="F770" s="99">
        <f t="shared" si="28"/>
        <v>9887472.1699999981</v>
      </c>
    </row>
    <row r="771" spans="1:6">
      <c r="A771" s="221">
        <v>38551</v>
      </c>
      <c r="B771" s="42">
        <v>4033</v>
      </c>
      <c r="C771" s="42" t="s">
        <v>407</v>
      </c>
      <c r="D771" s="99"/>
      <c r="E771" s="48">
        <v>881</v>
      </c>
      <c r="F771" s="99">
        <f t="shared" si="28"/>
        <v>9886591.1699999981</v>
      </c>
    </row>
    <row r="772" spans="1:6">
      <c r="A772" s="221">
        <v>38551</v>
      </c>
      <c r="B772" s="42">
        <v>4034</v>
      </c>
      <c r="C772" s="42" t="s">
        <v>408</v>
      </c>
      <c r="D772" s="99"/>
      <c r="E772" s="48">
        <v>881</v>
      </c>
      <c r="F772" s="99">
        <f t="shared" si="28"/>
        <v>9885710.1699999981</v>
      </c>
    </row>
    <row r="773" spans="1:6">
      <c r="A773" s="221">
        <v>38553</v>
      </c>
      <c r="B773" s="42">
        <v>4035</v>
      </c>
      <c r="C773" s="42" t="s">
        <v>1804</v>
      </c>
      <c r="D773" s="99"/>
      <c r="E773" s="48">
        <v>0</v>
      </c>
      <c r="F773" s="99">
        <f t="shared" si="28"/>
        <v>9885710.1699999981</v>
      </c>
    </row>
    <row r="774" spans="1:6">
      <c r="A774" s="221">
        <v>38553</v>
      </c>
      <c r="B774" s="42">
        <v>4036</v>
      </c>
      <c r="C774" s="42" t="s">
        <v>2016</v>
      </c>
      <c r="D774" s="99"/>
      <c r="E774" s="48">
        <v>4500</v>
      </c>
      <c r="F774" s="99">
        <f t="shared" si="28"/>
        <v>9881210.1699999981</v>
      </c>
    </row>
    <row r="775" spans="1:6">
      <c r="A775" s="221">
        <v>38553</v>
      </c>
      <c r="B775" s="42">
        <v>4037</v>
      </c>
      <c r="C775" s="42" t="s">
        <v>1155</v>
      </c>
      <c r="D775" s="99"/>
      <c r="E775" s="48">
        <v>600</v>
      </c>
      <c r="F775" s="99">
        <f t="shared" ref="F775:F804" si="29">+F774-E775</f>
        <v>9880610.1699999981</v>
      </c>
    </row>
    <row r="776" spans="1:6">
      <c r="A776" s="221">
        <v>38553</v>
      </c>
      <c r="B776" s="42">
        <v>4038</v>
      </c>
      <c r="C776" s="42" t="s">
        <v>2015</v>
      </c>
      <c r="D776" s="99"/>
      <c r="E776" s="48">
        <v>600</v>
      </c>
      <c r="F776" s="99">
        <f t="shared" si="29"/>
        <v>9880010.1699999981</v>
      </c>
    </row>
    <row r="777" spans="1:6">
      <c r="A777" s="221">
        <v>38554</v>
      </c>
      <c r="B777" s="42">
        <v>4039</v>
      </c>
      <c r="C777" s="42" t="s">
        <v>622</v>
      </c>
      <c r="D777" s="99"/>
      <c r="E777" s="48">
        <v>2000</v>
      </c>
      <c r="F777" s="99">
        <f t="shared" si="29"/>
        <v>9878010.1699999981</v>
      </c>
    </row>
    <row r="778" spans="1:6">
      <c r="A778" s="221">
        <v>38554</v>
      </c>
      <c r="B778" s="42">
        <v>4040</v>
      </c>
      <c r="C778" s="42" t="s">
        <v>1804</v>
      </c>
      <c r="D778" s="99"/>
      <c r="E778" s="48">
        <v>0</v>
      </c>
      <c r="F778" s="99">
        <f t="shared" si="29"/>
        <v>9878010.1699999981</v>
      </c>
    </row>
    <row r="779" spans="1:6">
      <c r="A779" s="221">
        <v>38554</v>
      </c>
      <c r="B779" s="42">
        <v>4041</v>
      </c>
      <c r="C779" s="42" t="s">
        <v>1804</v>
      </c>
      <c r="D779" s="99"/>
      <c r="E779" s="48">
        <v>0</v>
      </c>
      <c r="F779" s="99">
        <f t="shared" si="29"/>
        <v>9878010.1699999981</v>
      </c>
    </row>
    <row r="780" spans="1:6">
      <c r="A780" s="221">
        <v>38554</v>
      </c>
      <c r="B780" s="42">
        <v>4042</v>
      </c>
      <c r="C780" s="42" t="s">
        <v>1804</v>
      </c>
      <c r="D780" s="99"/>
      <c r="E780" s="48">
        <v>0</v>
      </c>
      <c r="F780" s="99">
        <f t="shared" si="29"/>
        <v>9878010.1699999981</v>
      </c>
    </row>
    <row r="781" spans="1:6">
      <c r="A781" s="221">
        <v>38554</v>
      </c>
      <c r="B781" s="42">
        <v>4043</v>
      </c>
      <c r="C781" s="42" t="s">
        <v>1804</v>
      </c>
      <c r="D781" s="99"/>
      <c r="E781" s="48">
        <v>0</v>
      </c>
      <c r="F781" s="99">
        <f t="shared" si="29"/>
        <v>9878010.1699999981</v>
      </c>
    </row>
    <row r="782" spans="1:6">
      <c r="A782" s="221">
        <v>38554</v>
      </c>
      <c r="B782" s="42">
        <v>4044</v>
      </c>
      <c r="C782" s="42" t="s">
        <v>734</v>
      </c>
      <c r="D782" s="99"/>
      <c r="E782" s="48">
        <v>16824.599999999999</v>
      </c>
      <c r="F782" s="99">
        <f t="shared" si="29"/>
        <v>9861185.5699999984</v>
      </c>
    </row>
    <row r="783" spans="1:6">
      <c r="A783" s="221">
        <v>38554</v>
      </c>
      <c r="B783" s="42">
        <v>4045</v>
      </c>
      <c r="C783" s="42" t="s">
        <v>913</v>
      </c>
      <c r="D783" s="99"/>
      <c r="E783" s="48">
        <v>8996</v>
      </c>
      <c r="F783" s="99">
        <f t="shared" si="29"/>
        <v>9852189.5699999984</v>
      </c>
    </row>
    <row r="784" spans="1:6">
      <c r="A784" s="221">
        <v>38554</v>
      </c>
      <c r="B784" s="42">
        <v>4046</v>
      </c>
      <c r="C784" s="42" t="s">
        <v>1398</v>
      </c>
      <c r="D784" s="99"/>
      <c r="E784" s="48">
        <v>6300</v>
      </c>
      <c r="F784" s="99">
        <f t="shared" si="29"/>
        <v>9845889.5699999984</v>
      </c>
    </row>
    <row r="785" spans="1:6">
      <c r="A785" s="221">
        <v>38554</v>
      </c>
      <c r="B785" s="42">
        <v>4047</v>
      </c>
      <c r="C785" s="42" t="s">
        <v>1808</v>
      </c>
      <c r="D785" s="99"/>
      <c r="E785" s="48">
        <v>17791</v>
      </c>
      <c r="F785" s="99">
        <f t="shared" si="29"/>
        <v>9828098.5699999984</v>
      </c>
    </row>
    <row r="786" spans="1:6">
      <c r="A786" s="221">
        <v>38554</v>
      </c>
      <c r="B786" s="42">
        <v>4048</v>
      </c>
      <c r="C786" s="42" t="s">
        <v>1742</v>
      </c>
      <c r="D786" s="99"/>
      <c r="E786" s="48">
        <v>15289.08</v>
      </c>
      <c r="F786" s="99">
        <f t="shared" si="29"/>
        <v>9812809.4899999984</v>
      </c>
    </row>
    <row r="787" spans="1:6">
      <c r="A787" s="221">
        <v>38554</v>
      </c>
      <c r="B787" s="42">
        <v>4049</v>
      </c>
      <c r="C787" s="42" t="s">
        <v>2040</v>
      </c>
      <c r="D787" s="99"/>
      <c r="E787" s="48">
        <v>6848</v>
      </c>
      <c r="F787" s="99">
        <f t="shared" si="29"/>
        <v>9805961.4899999984</v>
      </c>
    </row>
    <row r="788" spans="1:6">
      <c r="A788" s="221">
        <v>38554</v>
      </c>
      <c r="B788" s="42">
        <v>4050</v>
      </c>
      <c r="C788" s="42" t="s">
        <v>1810</v>
      </c>
      <c r="D788" s="99"/>
      <c r="E788" s="48">
        <v>12900</v>
      </c>
      <c r="F788" s="99">
        <f t="shared" si="29"/>
        <v>9793061.4899999984</v>
      </c>
    </row>
    <row r="789" spans="1:6">
      <c r="A789" s="221">
        <v>38554</v>
      </c>
      <c r="B789" s="42">
        <v>4051</v>
      </c>
      <c r="C789" s="42" t="s">
        <v>1803</v>
      </c>
      <c r="D789" s="99"/>
      <c r="E789" s="48">
        <v>3800</v>
      </c>
      <c r="F789" s="99">
        <f t="shared" si="29"/>
        <v>9789261.4899999984</v>
      </c>
    </row>
    <row r="790" spans="1:6">
      <c r="A790" s="221">
        <v>38554</v>
      </c>
      <c r="B790" s="42">
        <v>4052</v>
      </c>
      <c r="C790" s="42" t="s">
        <v>1802</v>
      </c>
      <c r="D790" s="99"/>
      <c r="E790" s="48">
        <v>3800</v>
      </c>
      <c r="F790" s="99">
        <f t="shared" si="29"/>
        <v>9785461.4899999984</v>
      </c>
    </row>
    <row r="791" spans="1:6">
      <c r="A791" s="221">
        <v>38554</v>
      </c>
      <c r="B791" s="42">
        <v>4053</v>
      </c>
      <c r="C791" s="42" t="s">
        <v>1800</v>
      </c>
      <c r="D791" s="99"/>
      <c r="E791" s="48">
        <v>9900</v>
      </c>
      <c r="F791" s="99">
        <f t="shared" si="29"/>
        <v>9775561.4899999984</v>
      </c>
    </row>
    <row r="792" spans="1:6">
      <c r="A792" s="221">
        <v>38554</v>
      </c>
      <c r="B792" s="42">
        <v>4054</v>
      </c>
      <c r="C792" s="42" t="s">
        <v>1152</v>
      </c>
      <c r="D792" s="99"/>
      <c r="E792" s="48">
        <v>3510</v>
      </c>
      <c r="F792" s="99">
        <f t="shared" si="29"/>
        <v>9772051.4899999984</v>
      </c>
    </row>
    <row r="793" spans="1:6">
      <c r="A793" s="221">
        <v>38558</v>
      </c>
      <c r="B793" s="42">
        <v>4055</v>
      </c>
      <c r="C793" s="42" t="s">
        <v>349</v>
      </c>
      <c r="D793" s="99" t="s">
        <v>1224</v>
      </c>
      <c r="E793" s="48">
        <v>0</v>
      </c>
      <c r="F793" s="99">
        <f t="shared" si="29"/>
        <v>9772051.4899999984</v>
      </c>
    </row>
    <row r="794" spans="1:6">
      <c r="A794" s="221">
        <v>38558</v>
      </c>
      <c r="B794" s="42">
        <v>4056</v>
      </c>
      <c r="C794" s="42" t="s">
        <v>1804</v>
      </c>
      <c r="D794" s="99"/>
      <c r="E794" s="48">
        <v>0</v>
      </c>
      <c r="F794" s="99">
        <f t="shared" si="29"/>
        <v>9772051.4899999984</v>
      </c>
    </row>
    <row r="795" spans="1:6">
      <c r="A795" s="221">
        <v>38558</v>
      </c>
      <c r="B795" s="42">
        <v>4057</v>
      </c>
      <c r="C795" s="42" t="s">
        <v>1371</v>
      </c>
      <c r="D795" s="99"/>
      <c r="E795" s="48">
        <v>21606.36</v>
      </c>
      <c r="F795" s="99">
        <f t="shared" si="29"/>
        <v>9750445.129999999</v>
      </c>
    </row>
    <row r="796" spans="1:6">
      <c r="A796" s="221">
        <v>38558</v>
      </c>
      <c r="B796" s="42">
        <v>4058</v>
      </c>
      <c r="C796" s="42" t="s">
        <v>1090</v>
      </c>
      <c r="D796" s="99"/>
      <c r="E796" s="48">
        <v>12200</v>
      </c>
      <c r="F796" s="99">
        <f t="shared" si="29"/>
        <v>9738245.129999999</v>
      </c>
    </row>
    <row r="797" spans="1:6">
      <c r="A797" s="221">
        <v>38558</v>
      </c>
      <c r="B797" s="42">
        <v>4059</v>
      </c>
      <c r="C797" s="42" t="s">
        <v>1739</v>
      </c>
      <c r="D797" s="99"/>
      <c r="E797" s="48">
        <v>2350</v>
      </c>
      <c r="F797" s="99">
        <f t="shared" si="29"/>
        <v>9735895.129999999</v>
      </c>
    </row>
    <row r="798" spans="1:6">
      <c r="A798" s="221">
        <v>38558</v>
      </c>
      <c r="B798" s="42">
        <v>4060</v>
      </c>
      <c r="C798" s="42" t="s">
        <v>1090</v>
      </c>
      <c r="D798" s="99"/>
      <c r="E798" s="48">
        <v>10000</v>
      </c>
      <c r="F798" s="99">
        <f t="shared" si="29"/>
        <v>9725895.129999999</v>
      </c>
    </row>
    <row r="799" spans="1:6">
      <c r="A799" s="221">
        <v>38559</v>
      </c>
      <c r="B799" s="42">
        <v>4061</v>
      </c>
      <c r="C799" s="42" t="s">
        <v>1804</v>
      </c>
      <c r="D799" s="99"/>
      <c r="E799" s="48">
        <v>0</v>
      </c>
      <c r="F799" s="99">
        <f t="shared" si="29"/>
        <v>9725895.129999999</v>
      </c>
    </row>
    <row r="800" spans="1:6">
      <c r="A800" s="221">
        <v>38559</v>
      </c>
      <c r="B800" s="42">
        <v>4062</v>
      </c>
      <c r="C800" s="42" t="s">
        <v>827</v>
      </c>
      <c r="D800" s="99"/>
      <c r="E800" s="48">
        <v>1470</v>
      </c>
      <c r="F800" s="99">
        <f t="shared" si="29"/>
        <v>9724425.129999999</v>
      </c>
    </row>
    <row r="801" spans="1:6">
      <c r="A801" s="221">
        <v>38559</v>
      </c>
      <c r="B801" s="42">
        <v>4063</v>
      </c>
      <c r="C801" s="42" t="s">
        <v>409</v>
      </c>
      <c r="D801" s="99"/>
      <c r="E801" s="48">
        <v>1600</v>
      </c>
      <c r="F801" s="99">
        <f t="shared" si="29"/>
        <v>9722825.129999999</v>
      </c>
    </row>
    <row r="802" spans="1:6">
      <c r="A802" s="221">
        <v>38559</v>
      </c>
      <c r="B802" s="42">
        <v>4064</v>
      </c>
      <c r="C802" s="42" t="s">
        <v>1804</v>
      </c>
      <c r="D802" s="99"/>
      <c r="E802" s="48">
        <v>0</v>
      </c>
      <c r="F802" s="99">
        <f t="shared" si="29"/>
        <v>9722825.129999999</v>
      </c>
    </row>
    <row r="803" spans="1:6">
      <c r="A803" s="221">
        <v>38559</v>
      </c>
      <c r="B803" s="42">
        <v>4065</v>
      </c>
      <c r="C803" s="42" t="s">
        <v>634</v>
      </c>
      <c r="D803" s="99"/>
      <c r="E803" s="48">
        <v>6581.79</v>
      </c>
      <c r="F803" s="99">
        <f t="shared" si="29"/>
        <v>9716243.3399999999</v>
      </c>
    </row>
    <row r="804" spans="1:6">
      <c r="A804" s="221">
        <v>38559</v>
      </c>
      <c r="B804" s="42">
        <v>4066</v>
      </c>
      <c r="C804" s="42" t="s">
        <v>1363</v>
      </c>
      <c r="D804" s="99"/>
      <c r="E804" s="48">
        <v>2241.88</v>
      </c>
      <c r="F804" s="99">
        <f t="shared" si="29"/>
        <v>9714001.459999999</v>
      </c>
    </row>
    <row r="805" spans="1:6">
      <c r="A805" s="221">
        <v>38560</v>
      </c>
      <c r="B805" s="42"/>
      <c r="C805" s="42" t="s">
        <v>2079</v>
      </c>
      <c r="D805" s="49">
        <v>3808256.7</v>
      </c>
      <c r="E805" s="48"/>
      <c r="F805" s="99">
        <f>+F804+D805</f>
        <v>13522258.16</v>
      </c>
    </row>
    <row r="806" spans="1:6">
      <c r="A806" s="221">
        <v>38561</v>
      </c>
      <c r="B806" s="42">
        <v>4067</v>
      </c>
      <c r="C806" s="42" t="s">
        <v>1141</v>
      </c>
      <c r="D806" s="99"/>
      <c r="E806" s="48">
        <v>23559.69</v>
      </c>
      <c r="F806" s="99">
        <f t="shared" ref="F806:F815" si="30">+F805-E806</f>
        <v>13498698.470000001</v>
      </c>
    </row>
    <row r="807" spans="1:6">
      <c r="A807" s="221">
        <v>38561</v>
      </c>
      <c r="B807" s="2">
        <v>4068</v>
      </c>
      <c r="C807" s="2" t="s">
        <v>1432</v>
      </c>
      <c r="D807" s="39"/>
      <c r="E807" s="54">
        <v>21092.02</v>
      </c>
      <c r="F807" s="39">
        <f t="shared" si="30"/>
        <v>13477606.450000001</v>
      </c>
    </row>
    <row r="808" spans="1:6">
      <c r="A808" s="221">
        <v>38561</v>
      </c>
      <c r="B808" s="2">
        <v>4069</v>
      </c>
      <c r="C808" s="2" t="s">
        <v>1878</v>
      </c>
      <c r="D808" s="39"/>
      <c r="E808" s="54">
        <v>37733.71</v>
      </c>
      <c r="F808" s="39">
        <f t="shared" si="30"/>
        <v>13439872.74</v>
      </c>
    </row>
    <row r="809" spans="1:6">
      <c r="A809" s="221">
        <v>38562</v>
      </c>
      <c r="B809" s="2">
        <v>4070</v>
      </c>
      <c r="C809" s="2" t="s">
        <v>1804</v>
      </c>
      <c r="D809" s="39"/>
      <c r="E809" s="54">
        <v>0</v>
      </c>
      <c r="F809" s="39">
        <f t="shared" si="30"/>
        <v>13439872.74</v>
      </c>
    </row>
    <row r="810" spans="1:6">
      <c r="A810" s="221">
        <v>38562</v>
      </c>
      <c r="B810" s="2">
        <v>4071</v>
      </c>
      <c r="C810" s="2" t="s">
        <v>407</v>
      </c>
      <c r="D810" s="39"/>
      <c r="E810" s="54">
        <v>2643.3</v>
      </c>
      <c r="F810" s="39">
        <f t="shared" si="30"/>
        <v>13437229.439999999</v>
      </c>
    </row>
    <row r="811" spans="1:6">
      <c r="A811" s="221">
        <v>38562</v>
      </c>
      <c r="B811" s="2">
        <v>4072</v>
      </c>
      <c r="C811" s="2" t="s">
        <v>2016</v>
      </c>
      <c r="D811" s="39"/>
      <c r="E811" s="54">
        <v>675</v>
      </c>
      <c r="F811" s="39">
        <f t="shared" si="30"/>
        <v>13436554.439999999</v>
      </c>
    </row>
    <row r="812" spans="1:6">
      <c r="A812" s="221">
        <v>38562</v>
      </c>
      <c r="B812" s="2">
        <v>4073</v>
      </c>
      <c r="C812" s="2" t="s">
        <v>913</v>
      </c>
      <c r="D812" s="39"/>
      <c r="E812" s="54">
        <v>2700</v>
      </c>
      <c r="F812" s="39">
        <f t="shared" si="30"/>
        <v>13433854.439999999</v>
      </c>
    </row>
    <row r="813" spans="1:6">
      <c r="A813" s="221">
        <v>38562</v>
      </c>
      <c r="B813" s="2">
        <v>4074</v>
      </c>
      <c r="C813" s="2" t="s">
        <v>734</v>
      </c>
      <c r="D813" s="39"/>
      <c r="E813" s="54">
        <v>2804.1</v>
      </c>
      <c r="F813" s="39">
        <f t="shared" si="30"/>
        <v>13431050.34</v>
      </c>
    </row>
    <row r="814" spans="1:6">
      <c r="A814" s="221">
        <v>38562</v>
      </c>
      <c r="B814" s="2">
        <v>4075</v>
      </c>
      <c r="C814" s="2" t="s">
        <v>1804</v>
      </c>
      <c r="D814" s="39"/>
      <c r="E814" s="54">
        <v>0</v>
      </c>
      <c r="F814" s="39">
        <f t="shared" si="30"/>
        <v>13431050.34</v>
      </c>
    </row>
    <row r="815" spans="1:6">
      <c r="A815" s="221">
        <v>38562</v>
      </c>
      <c r="B815" s="2">
        <v>4076</v>
      </c>
      <c r="C815" s="2" t="s">
        <v>1398</v>
      </c>
      <c r="D815" s="39"/>
      <c r="E815" s="54">
        <v>350</v>
      </c>
      <c r="F815" s="39">
        <f t="shared" si="30"/>
        <v>13430700.34</v>
      </c>
    </row>
    <row r="816" spans="1:6">
      <c r="A816" s="2"/>
      <c r="B816" s="2"/>
      <c r="C816" s="2"/>
      <c r="D816" s="39"/>
      <c r="E816" s="54">
        <f>SUM(E711:E815)</f>
        <v>625731.65</v>
      </c>
      <c r="F816" s="39"/>
    </row>
    <row r="817" spans="1:6">
      <c r="A817" s="2"/>
      <c r="B817" s="2"/>
      <c r="C817" s="2" t="s">
        <v>858</v>
      </c>
      <c r="D817" s="39">
        <v>754884.1</v>
      </c>
      <c r="E817" s="54"/>
      <c r="F817" s="39"/>
    </row>
    <row r="818" spans="1:6">
      <c r="A818" s="2"/>
      <c r="B818" s="2"/>
      <c r="C818" s="2" t="s">
        <v>2268</v>
      </c>
      <c r="D818" s="39" t="s">
        <v>1224</v>
      </c>
      <c r="E818" s="54">
        <v>1579.26</v>
      </c>
      <c r="F818" s="39"/>
    </row>
    <row r="819" spans="1:6">
      <c r="A819" s="2"/>
      <c r="B819" s="2"/>
      <c r="C819" s="2" t="s">
        <v>2072</v>
      </c>
      <c r="D819" s="39" t="s">
        <v>1224</v>
      </c>
      <c r="E819" s="54">
        <v>312521.78000000003</v>
      </c>
      <c r="F819" s="39"/>
    </row>
    <row r="820" spans="1:6">
      <c r="A820" s="2"/>
      <c r="B820" s="2"/>
      <c r="C820" s="2" t="s">
        <v>350</v>
      </c>
      <c r="D820" s="39"/>
      <c r="E820" s="54">
        <v>445884.1</v>
      </c>
      <c r="F820" s="39">
        <v>13425679.140000001</v>
      </c>
    </row>
    <row r="821" spans="1:6">
      <c r="A821" s="2"/>
      <c r="B821" s="2"/>
      <c r="C821" s="2"/>
      <c r="D821" s="39"/>
      <c r="E821" s="54"/>
      <c r="F821" s="39"/>
    </row>
    <row r="822" spans="1:6">
      <c r="A822" s="221">
        <v>38565</v>
      </c>
      <c r="B822" s="18"/>
      <c r="C822" s="18" t="s">
        <v>413</v>
      </c>
      <c r="D822" s="255" t="s">
        <v>1122</v>
      </c>
      <c r="E822" s="54">
        <v>0</v>
      </c>
      <c r="F822" s="54">
        <f>+F820-E822</f>
        <v>13425679.140000001</v>
      </c>
    </row>
    <row r="823" spans="1:6">
      <c r="A823" s="221">
        <v>38565</v>
      </c>
      <c r="B823" s="2">
        <v>4077</v>
      </c>
      <c r="C823" s="2" t="s">
        <v>1371</v>
      </c>
      <c r="D823" s="39"/>
      <c r="E823" s="54">
        <v>10000000</v>
      </c>
      <c r="F823" s="54">
        <f t="shared" ref="F823:F870" si="31">+F822-E823</f>
        <v>3425679.1400000006</v>
      </c>
    </row>
    <row r="824" spans="1:6">
      <c r="A824" s="221">
        <v>38565</v>
      </c>
      <c r="B824" s="2">
        <v>4078</v>
      </c>
      <c r="C824" s="2" t="s">
        <v>1371</v>
      </c>
      <c r="D824" s="256"/>
      <c r="E824" s="54">
        <v>55207.08</v>
      </c>
      <c r="F824" s="54">
        <f t="shared" si="31"/>
        <v>3370472.0600000005</v>
      </c>
    </row>
    <row r="825" spans="1:6">
      <c r="A825" s="221">
        <v>38566</v>
      </c>
      <c r="B825" s="2">
        <v>4079</v>
      </c>
      <c r="C825" s="2" t="s">
        <v>414</v>
      </c>
      <c r="D825" s="39"/>
      <c r="E825" s="54">
        <v>14026.1</v>
      </c>
      <c r="F825" s="54">
        <f t="shared" si="31"/>
        <v>3356445.9600000004</v>
      </c>
    </row>
    <row r="826" spans="1:6">
      <c r="A826" s="221">
        <v>38566</v>
      </c>
      <c r="B826" s="2">
        <v>4080</v>
      </c>
      <c r="C826" s="2" t="s">
        <v>415</v>
      </c>
      <c r="D826" s="39"/>
      <c r="E826" s="54">
        <v>30120.86</v>
      </c>
      <c r="F826" s="54">
        <f t="shared" si="31"/>
        <v>3326325.1000000006</v>
      </c>
    </row>
    <row r="827" spans="1:6">
      <c r="A827" s="95">
        <v>38568</v>
      </c>
      <c r="B827" s="2">
        <v>4081</v>
      </c>
      <c r="C827" s="2" t="s">
        <v>1621</v>
      </c>
      <c r="D827" s="39"/>
      <c r="E827" s="54">
        <v>18838.400000000001</v>
      </c>
      <c r="F827" s="54">
        <f t="shared" si="31"/>
        <v>3307486.7000000007</v>
      </c>
    </row>
    <row r="828" spans="1:6">
      <c r="A828" s="95">
        <v>38568</v>
      </c>
      <c r="B828" s="2">
        <v>4082</v>
      </c>
      <c r="C828" s="2" t="s">
        <v>418</v>
      </c>
      <c r="D828" s="39"/>
      <c r="E828" s="54">
        <v>22500</v>
      </c>
      <c r="F828" s="54">
        <f t="shared" si="31"/>
        <v>3284986.7000000007</v>
      </c>
    </row>
    <row r="829" spans="1:6">
      <c r="A829" s="95">
        <v>38568</v>
      </c>
      <c r="B829" s="2">
        <v>4083</v>
      </c>
      <c r="C829" s="2" t="s">
        <v>419</v>
      </c>
      <c r="D829" s="39"/>
      <c r="E829" s="54">
        <v>22500</v>
      </c>
      <c r="F829" s="54">
        <f t="shared" si="31"/>
        <v>3262486.7000000007</v>
      </c>
    </row>
    <row r="830" spans="1:6">
      <c r="A830" s="95">
        <v>38568</v>
      </c>
      <c r="B830" s="2">
        <v>4084</v>
      </c>
      <c r="C830" s="2" t="s">
        <v>420</v>
      </c>
      <c r="D830" s="39"/>
      <c r="E830" s="54">
        <v>20700</v>
      </c>
      <c r="F830" s="54">
        <f t="shared" si="31"/>
        <v>3241786.7000000007</v>
      </c>
    </row>
    <row r="831" spans="1:6">
      <c r="A831" s="95">
        <v>38568</v>
      </c>
      <c r="B831" s="2">
        <v>4085</v>
      </c>
      <c r="C831" s="2" t="s">
        <v>1427</v>
      </c>
      <c r="D831" s="39"/>
      <c r="E831" s="54">
        <v>22500</v>
      </c>
      <c r="F831" s="54">
        <f t="shared" si="31"/>
        <v>3219286.7000000007</v>
      </c>
    </row>
    <row r="832" spans="1:6">
      <c r="A832" s="95">
        <v>38568</v>
      </c>
      <c r="B832" s="2">
        <v>4086</v>
      </c>
      <c r="C832" s="2" t="s">
        <v>169</v>
      </c>
      <c r="D832" s="39"/>
      <c r="E832" s="54">
        <v>22500</v>
      </c>
      <c r="F832" s="54">
        <f t="shared" si="31"/>
        <v>3196786.7000000007</v>
      </c>
    </row>
    <row r="833" spans="1:6">
      <c r="A833" s="95">
        <v>38569</v>
      </c>
      <c r="B833" s="2">
        <v>4087</v>
      </c>
      <c r="C833" s="2" t="s">
        <v>1371</v>
      </c>
      <c r="D833" s="39"/>
      <c r="E833" s="54">
        <v>47838</v>
      </c>
      <c r="F833" s="54">
        <f t="shared" si="31"/>
        <v>3148948.7000000007</v>
      </c>
    </row>
    <row r="834" spans="1:6">
      <c r="A834" s="95">
        <v>38569</v>
      </c>
      <c r="B834" s="2">
        <v>4088</v>
      </c>
      <c r="C834" s="2" t="s">
        <v>170</v>
      </c>
      <c r="D834" s="39"/>
      <c r="E834" s="54">
        <v>2320</v>
      </c>
      <c r="F834" s="54">
        <f t="shared" si="31"/>
        <v>3146628.7000000007</v>
      </c>
    </row>
    <row r="835" spans="1:6">
      <c r="A835" s="95">
        <v>38573</v>
      </c>
      <c r="B835" s="2">
        <v>4089</v>
      </c>
      <c r="C835" s="2" t="s">
        <v>896</v>
      </c>
      <c r="D835" s="39"/>
      <c r="E835" s="54">
        <v>72269.119999999995</v>
      </c>
      <c r="F835" s="54">
        <f t="shared" si="31"/>
        <v>3074359.5800000005</v>
      </c>
    </row>
    <row r="836" spans="1:6">
      <c r="A836" s="95">
        <v>38573</v>
      </c>
      <c r="B836" s="2">
        <v>4090</v>
      </c>
      <c r="C836" s="2" t="s">
        <v>1720</v>
      </c>
      <c r="D836" s="39"/>
      <c r="E836" s="54">
        <v>4441.84</v>
      </c>
      <c r="F836" s="54">
        <f t="shared" si="31"/>
        <v>3069917.7400000007</v>
      </c>
    </row>
    <row r="837" spans="1:6">
      <c r="A837" s="95">
        <v>38573</v>
      </c>
      <c r="B837" s="2">
        <v>4091</v>
      </c>
      <c r="C837" s="2" t="s">
        <v>1362</v>
      </c>
      <c r="D837" s="39"/>
      <c r="E837" s="54">
        <v>20129.2</v>
      </c>
      <c r="F837" s="54">
        <f t="shared" si="31"/>
        <v>3049788.5400000005</v>
      </c>
    </row>
    <row r="838" spans="1:6">
      <c r="A838" s="95">
        <v>38573</v>
      </c>
      <c r="B838" s="2">
        <v>4092</v>
      </c>
      <c r="C838" s="2" t="s">
        <v>1745</v>
      </c>
      <c r="D838" s="39"/>
      <c r="E838" s="54">
        <v>12702</v>
      </c>
      <c r="F838" s="54">
        <f t="shared" si="31"/>
        <v>3037086.5400000005</v>
      </c>
    </row>
    <row r="839" spans="1:6">
      <c r="A839" s="221">
        <v>38576</v>
      </c>
      <c r="B839" s="2">
        <v>4093</v>
      </c>
      <c r="C839" s="2" t="s">
        <v>827</v>
      </c>
      <c r="D839" s="39"/>
      <c r="E839" s="54">
        <v>490</v>
      </c>
      <c r="F839" s="54">
        <f t="shared" si="31"/>
        <v>3036596.5400000005</v>
      </c>
    </row>
    <row r="840" spans="1:6">
      <c r="A840" s="221">
        <v>38580</v>
      </c>
      <c r="B840" s="2">
        <v>4094</v>
      </c>
      <c r="C840" s="2" t="s">
        <v>113</v>
      </c>
      <c r="D840" s="39"/>
      <c r="E840" s="54">
        <v>1200000</v>
      </c>
      <c r="F840" s="54">
        <f t="shared" si="31"/>
        <v>1836596.5400000005</v>
      </c>
    </row>
    <row r="841" spans="1:6">
      <c r="A841" s="221">
        <v>38580</v>
      </c>
      <c r="B841" s="2">
        <v>4095</v>
      </c>
      <c r="C841" s="2" t="s">
        <v>827</v>
      </c>
      <c r="D841" s="39"/>
      <c r="E841" s="54">
        <v>980</v>
      </c>
      <c r="F841" s="54">
        <f t="shared" si="31"/>
        <v>1835616.5400000005</v>
      </c>
    </row>
    <row r="842" spans="1:6">
      <c r="A842" s="221">
        <v>38581</v>
      </c>
      <c r="B842" s="2">
        <v>4096</v>
      </c>
      <c r="C842" s="2" t="s">
        <v>385</v>
      </c>
      <c r="D842" s="39"/>
      <c r="E842" s="54">
        <v>8808.01</v>
      </c>
      <c r="F842" s="54">
        <f t="shared" si="31"/>
        <v>1826808.5300000005</v>
      </c>
    </row>
    <row r="843" spans="1:6">
      <c r="A843" s="221">
        <v>38581</v>
      </c>
      <c r="B843" s="2">
        <v>4097</v>
      </c>
      <c r="C843" s="2" t="s">
        <v>1804</v>
      </c>
      <c r="D843" s="39"/>
      <c r="E843" s="54">
        <v>0</v>
      </c>
      <c r="F843" s="54">
        <f t="shared" si="31"/>
        <v>1826808.5300000005</v>
      </c>
    </row>
    <row r="844" spans="1:6">
      <c r="A844" s="221">
        <v>38587</v>
      </c>
      <c r="B844" s="2">
        <v>4098</v>
      </c>
      <c r="C844" s="2" t="s">
        <v>354</v>
      </c>
      <c r="D844" s="39"/>
      <c r="E844" s="54">
        <v>3723.74</v>
      </c>
      <c r="F844" s="54">
        <f t="shared" si="31"/>
        <v>1823084.7900000005</v>
      </c>
    </row>
    <row r="845" spans="1:6">
      <c r="A845" s="221">
        <v>38587</v>
      </c>
      <c r="B845" s="2">
        <v>4099</v>
      </c>
      <c r="C845" s="2" t="s">
        <v>1433</v>
      </c>
      <c r="D845" s="39"/>
      <c r="E845" s="54">
        <v>1896.3</v>
      </c>
      <c r="F845" s="54">
        <f t="shared" si="31"/>
        <v>1821188.4900000005</v>
      </c>
    </row>
    <row r="846" spans="1:6">
      <c r="A846" s="221">
        <v>38587</v>
      </c>
      <c r="B846" s="2">
        <v>4100</v>
      </c>
      <c r="C846" s="2" t="s">
        <v>2016</v>
      </c>
      <c r="D846" s="39"/>
      <c r="E846" s="54">
        <v>4675</v>
      </c>
      <c r="F846" s="54">
        <f t="shared" si="31"/>
        <v>1816513.4900000005</v>
      </c>
    </row>
    <row r="847" spans="1:6">
      <c r="A847" s="221">
        <v>38587</v>
      </c>
      <c r="B847" s="2">
        <v>4101</v>
      </c>
      <c r="C847" s="2" t="s">
        <v>1155</v>
      </c>
      <c r="D847" s="39"/>
      <c r="E847" s="54">
        <v>600</v>
      </c>
      <c r="F847" s="54">
        <f t="shared" si="31"/>
        <v>1815913.4900000005</v>
      </c>
    </row>
    <row r="848" spans="1:6">
      <c r="A848" s="221">
        <v>38587</v>
      </c>
      <c r="B848" s="2">
        <v>4102</v>
      </c>
      <c r="C848" s="2" t="s">
        <v>2015</v>
      </c>
      <c r="D848" s="39"/>
      <c r="E848" s="54">
        <v>600</v>
      </c>
      <c r="F848" s="54">
        <f t="shared" si="31"/>
        <v>1815313.4900000005</v>
      </c>
    </row>
    <row r="849" spans="1:6">
      <c r="A849" s="221">
        <v>38587</v>
      </c>
      <c r="B849" s="2">
        <v>4103</v>
      </c>
      <c r="C849" s="2" t="s">
        <v>1621</v>
      </c>
      <c r="D849" s="39"/>
      <c r="E849" s="54">
        <v>2000</v>
      </c>
      <c r="F849" s="54">
        <f t="shared" si="31"/>
        <v>1813313.4900000005</v>
      </c>
    </row>
    <row r="850" spans="1:6">
      <c r="A850" s="221">
        <v>38587</v>
      </c>
      <c r="B850" s="2">
        <v>4104</v>
      </c>
      <c r="C850" s="2" t="s">
        <v>1803</v>
      </c>
      <c r="D850" s="39"/>
      <c r="E850" s="54">
        <v>3800</v>
      </c>
      <c r="F850" s="54">
        <f t="shared" si="31"/>
        <v>1809513.4900000005</v>
      </c>
    </row>
    <row r="851" spans="1:6">
      <c r="A851" s="221">
        <v>38587</v>
      </c>
      <c r="B851" s="2">
        <v>4105</v>
      </c>
      <c r="C851" s="2" t="s">
        <v>1802</v>
      </c>
      <c r="D851" s="39"/>
      <c r="E851" s="54">
        <v>3800</v>
      </c>
      <c r="F851" s="54">
        <f t="shared" si="31"/>
        <v>1805713.4900000005</v>
      </c>
    </row>
    <row r="852" spans="1:6">
      <c r="A852" s="221">
        <v>38587</v>
      </c>
      <c r="B852" s="2">
        <v>4106</v>
      </c>
      <c r="C852" s="2" t="s">
        <v>1804</v>
      </c>
      <c r="D852" s="39"/>
      <c r="E852" s="54">
        <v>0</v>
      </c>
      <c r="F852" s="54">
        <f t="shared" si="31"/>
        <v>1805713.4900000005</v>
      </c>
    </row>
    <row r="853" spans="1:6">
      <c r="A853" s="221">
        <v>38587</v>
      </c>
      <c r="B853" s="2">
        <v>4107</v>
      </c>
      <c r="C853" s="2" t="s">
        <v>1810</v>
      </c>
      <c r="D853" s="39"/>
      <c r="E853" s="54">
        <v>12900</v>
      </c>
      <c r="F853" s="54">
        <f t="shared" si="31"/>
        <v>1792813.4900000005</v>
      </c>
    </row>
    <row r="854" spans="1:6">
      <c r="A854" s="221">
        <v>38587</v>
      </c>
      <c r="B854" s="2">
        <v>4108</v>
      </c>
      <c r="C854" s="2" t="s">
        <v>1152</v>
      </c>
      <c r="D854" s="39"/>
      <c r="E854" s="54">
        <v>3510</v>
      </c>
      <c r="F854" s="54">
        <f t="shared" si="31"/>
        <v>1789303.4900000005</v>
      </c>
    </row>
    <row r="855" spans="1:6">
      <c r="A855" s="221">
        <v>38587</v>
      </c>
      <c r="B855" s="2">
        <v>4109</v>
      </c>
      <c r="C855" s="2" t="s">
        <v>734</v>
      </c>
      <c r="D855" s="39"/>
      <c r="E855" s="54">
        <v>19348.2</v>
      </c>
      <c r="F855" s="54">
        <f t="shared" si="31"/>
        <v>1769955.2900000005</v>
      </c>
    </row>
    <row r="856" spans="1:6">
      <c r="A856" s="221">
        <v>38587</v>
      </c>
      <c r="B856" s="2">
        <v>4110</v>
      </c>
      <c r="C856" s="2" t="s">
        <v>385</v>
      </c>
      <c r="D856" s="39"/>
      <c r="E856" s="54">
        <v>11426</v>
      </c>
      <c r="F856" s="54">
        <f t="shared" si="31"/>
        <v>1758529.2900000005</v>
      </c>
    </row>
    <row r="857" spans="1:6">
      <c r="A857" s="221">
        <v>38587</v>
      </c>
      <c r="B857" s="2">
        <v>4111</v>
      </c>
      <c r="C857" s="2" t="s">
        <v>1398</v>
      </c>
      <c r="D857" s="39"/>
      <c r="E857" s="54">
        <v>7245</v>
      </c>
      <c r="F857" s="54">
        <f t="shared" si="31"/>
        <v>1751284.2900000005</v>
      </c>
    </row>
    <row r="858" spans="1:6">
      <c r="A858" s="221">
        <v>38587</v>
      </c>
      <c r="B858" s="2">
        <v>4112</v>
      </c>
      <c r="C858" s="2" t="s">
        <v>386</v>
      </c>
      <c r="D858" s="39"/>
      <c r="E858" s="54">
        <v>15055.83</v>
      </c>
      <c r="F858" s="54">
        <f t="shared" si="31"/>
        <v>1736228.4600000004</v>
      </c>
    </row>
    <row r="859" spans="1:6">
      <c r="A859" s="221">
        <v>38587</v>
      </c>
      <c r="B859" s="2">
        <v>4113</v>
      </c>
      <c r="C859" s="2" t="s">
        <v>1808</v>
      </c>
      <c r="D859" s="39"/>
      <c r="E859" s="54">
        <v>17587</v>
      </c>
      <c r="F859" s="54">
        <f t="shared" si="31"/>
        <v>1718641.4600000004</v>
      </c>
    </row>
    <row r="860" spans="1:6">
      <c r="A860" s="221">
        <v>38587</v>
      </c>
      <c r="B860" s="2">
        <v>4114</v>
      </c>
      <c r="C860" s="2" t="s">
        <v>2040</v>
      </c>
      <c r="D860" s="39"/>
      <c r="E860" s="54">
        <v>8634.5</v>
      </c>
      <c r="F860" s="54">
        <f t="shared" si="31"/>
        <v>1710006.9600000004</v>
      </c>
    </row>
    <row r="861" spans="1:6">
      <c r="A861" s="221">
        <v>38587</v>
      </c>
      <c r="B861" s="2">
        <v>4115</v>
      </c>
      <c r="C861" s="2" t="s">
        <v>1804</v>
      </c>
      <c r="D861" s="39"/>
      <c r="E861" s="54">
        <v>0</v>
      </c>
      <c r="F861" s="54">
        <f t="shared" si="31"/>
        <v>1710006.9600000004</v>
      </c>
    </row>
    <row r="862" spans="1:6">
      <c r="A862" s="221">
        <v>38587</v>
      </c>
      <c r="B862" s="2">
        <v>4116</v>
      </c>
      <c r="C862" s="2" t="s">
        <v>1804</v>
      </c>
      <c r="D862" s="39"/>
      <c r="E862" s="54">
        <v>0</v>
      </c>
      <c r="F862" s="54">
        <f t="shared" si="31"/>
        <v>1710006.9600000004</v>
      </c>
    </row>
    <row r="863" spans="1:6">
      <c r="A863" s="221">
        <v>38587</v>
      </c>
      <c r="B863" s="2">
        <v>4117</v>
      </c>
      <c r="C863" s="2" t="s">
        <v>1800</v>
      </c>
      <c r="D863" s="39"/>
      <c r="E863" s="54">
        <v>9700</v>
      </c>
      <c r="F863" s="54">
        <f t="shared" si="31"/>
        <v>1700306.9600000004</v>
      </c>
    </row>
    <row r="864" spans="1:6">
      <c r="A864" s="221">
        <v>38590</v>
      </c>
      <c r="B864" s="2">
        <v>4118</v>
      </c>
      <c r="C864" s="2" t="s">
        <v>1804</v>
      </c>
      <c r="D864" s="39"/>
      <c r="E864" s="54">
        <v>0</v>
      </c>
      <c r="F864" s="54">
        <f t="shared" si="31"/>
        <v>1700306.9600000004</v>
      </c>
    </row>
    <row r="865" spans="1:6">
      <c r="A865" s="221">
        <v>38590</v>
      </c>
      <c r="B865" s="2">
        <v>4119</v>
      </c>
      <c r="C865" s="2" t="s">
        <v>1804</v>
      </c>
      <c r="D865" s="39"/>
      <c r="E865" s="54">
        <v>0</v>
      </c>
      <c r="F865" s="54">
        <f t="shared" si="31"/>
        <v>1700306.9600000004</v>
      </c>
    </row>
    <row r="866" spans="1:6">
      <c r="A866" s="221">
        <v>38590</v>
      </c>
      <c r="B866" s="2">
        <v>4120</v>
      </c>
      <c r="C866" s="2" t="s">
        <v>1371</v>
      </c>
      <c r="D866" s="39"/>
      <c r="E866" s="54">
        <v>21851.279999999999</v>
      </c>
      <c r="F866" s="54">
        <f t="shared" si="31"/>
        <v>1678455.6800000004</v>
      </c>
    </row>
    <row r="867" spans="1:6">
      <c r="A867" s="221">
        <v>38590</v>
      </c>
      <c r="B867" s="2">
        <v>4121</v>
      </c>
      <c r="C867" s="2" t="s">
        <v>1432</v>
      </c>
      <c r="D867" s="39"/>
      <c r="E867" s="54">
        <v>20947.29</v>
      </c>
      <c r="F867" s="54">
        <f t="shared" si="31"/>
        <v>1657508.3900000004</v>
      </c>
    </row>
    <row r="868" spans="1:6">
      <c r="A868" s="221">
        <v>38590</v>
      </c>
      <c r="B868" s="2">
        <v>4122</v>
      </c>
      <c r="C868" s="2" t="s">
        <v>733</v>
      </c>
      <c r="D868" s="39"/>
      <c r="E868" s="54">
        <v>2763.99</v>
      </c>
      <c r="F868" s="54">
        <f t="shared" si="31"/>
        <v>1654744.4000000004</v>
      </c>
    </row>
    <row r="869" spans="1:6">
      <c r="A869" s="221">
        <v>38593</v>
      </c>
      <c r="B869" s="2">
        <v>4123</v>
      </c>
      <c r="C869" s="2" t="s">
        <v>1804</v>
      </c>
      <c r="D869" s="39"/>
      <c r="E869" s="54">
        <v>0</v>
      </c>
      <c r="F869" s="54">
        <f t="shared" si="31"/>
        <v>1654744.4000000004</v>
      </c>
    </row>
    <row r="870" spans="1:6">
      <c r="A870" s="221">
        <v>38593</v>
      </c>
      <c r="B870" s="2">
        <v>4124</v>
      </c>
      <c r="C870" s="2" t="s">
        <v>1362</v>
      </c>
      <c r="D870" s="39"/>
      <c r="E870" s="54">
        <v>21849.1</v>
      </c>
      <c r="F870" s="54">
        <f t="shared" si="31"/>
        <v>1632895.3000000003</v>
      </c>
    </row>
    <row r="871" spans="1:6">
      <c r="A871" s="221">
        <v>38593</v>
      </c>
      <c r="B871" s="2"/>
      <c r="C871" s="2" t="s">
        <v>801</v>
      </c>
      <c r="D871" s="39">
        <v>3808256.7</v>
      </c>
      <c r="E871" s="54"/>
      <c r="F871" s="54">
        <f>+F870+D871</f>
        <v>5441152</v>
      </c>
    </row>
    <row r="872" spans="1:6">
      <c r="A872" s="221">
        <v>38595</v>
      </c>
      <c r="B872" s="2">
        <v>4125</v>
      </c>
      <c r="C872" s="2" t="s">
        <v>113</v>
      </c>
      <c r="D872" s="39"/>
      <c r="E872" s="54">
        <v>34078.76</v>
      </c>
      <c r="F872" s="54">
        <f>+F871-E872</f>
        <v>5407073.2400000002</v>
      </c>
    </row>
    <row r="873" spans="1:6">
      <c r="A873" s="221">
        <v>38595</v>
      </c>
      <c r="B873" s="2">
        <v>4126</v>
      </c>
      <c r="C873" s="2" t="s">
        <v>1249</v>
      </c>
      <c r="D873" s="39"/>
      <c r="E873" s="54">
        <v>7740</v>
      </c>
      <c r="F873" s="54">
        <f>+F872-E873</f>
        <v>5399333.2400000002</v>
      </c>
    </row>
    <row r="874" spans="1:6">
      <c r="A874" s="221">
        <v>38595</v>
      </c>
      <c r="B874" s="2">
        <v>4127</v>
      </c>
      <c r="C874" s="2" t="s">
        <v>1804</v>
      </c>
      <c r="D874" s="39"/>
      <c r="E874" s="54">
        <v>0</v>
      </c>
      <c r="F874" s="54">
        <f>+F873-E874</f>
        <v>5399333.2400000002</v>
      </c>
    </row>
    <row r="875" spans="1:6">
      <c r="A875" s="221">
        <v>38595</v>
      </c>
      <c r="B875" s="2">
        <v>4128</v>
      </c>
      <c r="C875" s="2" t="s">
        <v>1090</v>
      </c>
      <c r="D875" s="39"/>
      <c r="E875" s="54">
        <v>2094</v>
      </c>
      <c r="F875" s="54">
        <f>+F874-E875</f>
        <v>5397239.2400000002</v>
      </c>
    </row>
    <row r="876" spans="1:6">
      <c r="A876" s="2"/>
      <c r="B876" s="2"/>
      <c r="C876" s="2" t="s">
        <v>1145</v>
      </c>
      <c r="D876" s="54">
        <f>SUM(D823:D875)</f>
        <v>3808256.7</v>
      </c>
      <c r="E876" s="54">
        <f>SUM(E823:E875)</f>
        <v>11836696.599999996</v>
      </c>
      <c r="F876" s="54"/>
    </row>
    <row r="877" spans="1:6">
      <c r="A877" s="2"/>
      <c r="B877" s="2"/>
      <c r="C877" s="2" t="s">
        <v>1105</v>
      </c>
      <c r="D877" s="39"/>
      <c r="E877" s="54">
        <v>434575.87</v>
      </c>
      <c r="F877" s="54">
        <f>+F875-E877</f>
        <v>4962663.37</v>
      </c>
    </row>
    <row r="878" spans="1:6">
      <c r="A878" s="2"/>
      <c r="B878" s="2"/>
      <c r="C878" s="2" t="s">
        <v>2072</v>
      </c>
      <c r="D878" s="39"/>
      <c r="E878" s="54">
        <v>320825.74</v>
      </c>
      <c r="F878" s="54">
        <f>+F877-E878</f>
        <v>4641837.63</v>
      </c>
    </row>
    <row r="879" spans="1:6">
      <c r="A879" s="2"/>
      <c r="B879" s="2"/>
      <c r="C879" s="2" t="s">
        <v>411</v>
      </c>
      <c r="D879" s="39"/>
      <c r="E879" s="54">
        <v>18422.400000000001</v>
      </c>
      <c r="F879" s="54">
        <f>+F878-E879</f>
        <v>4623415.2299999995</v>
      </c>
    </row>
    <row r="880" spans="1:6">
      <c r="A880" s="2"/>
      <c r="B880" s="2"/>
      <c r="C880" s="2" t="s">
        <v>1204</v>
      </c>
      <c r="D880" s="39">
        <v>777207.2</v>
      </c>
      <c r="E880" s="54"/>
      <c r="F880" s="54">
        <f>+F879+D880</f>
        <v>5400622.4299999997</v>
      </c>
    </row>
    <row r="881" spans="1:6">
      <c r="A881" s="2"/>
      <c r="B881" s="2"/>
      <c r="C881" s="2"/>
      <c r="D881" s="39"/>
      <c r="E881" s="54"/>
      <c r="F881" s="54"/>
    </row>
    <row r="882" spans="1:6">
      <c r="A882" s="2"/>
      <c r="B882" s="2"/>
      <c r="C882" s="2"/>
      <c r="D882" s="39"/>
      <c r="E882" s="54"/>
      <c r="F882" s="54"/>
    </row>
    <row r="883" spans="1:6">
      <c r="A883" s="2"/>
      <c r="B883" s="2"/>
      <c r="C883" s="21" t="s">
        <v>355</v>
      </c>
      <c r="D883" s="39"/>
      <c r="E883" s="54"/>
      <c r="F883" s="54">
        <v>5400622.4299999997</v>
      </c>
    </row>
    <row r="884" spans="1:6">
      <c r="A884" s="102">
        <v>38361</v>
      </c>
      <c r="B884" s="2">
        <v>4129</v>
      </c>
      <c r="C884" s="2" t="s">
        <v>1792</v>
      </c>
      <c r="D884" s="39"/>
      <c r="E884" s="54">
        <v>56468.81</v>
      </c>
      <c r="F884" s="54">
        <f t="shared" ref="F884:F915" si="32">+F883-E884</f>
        <v>5344153.62</v>
      </c>
    </row>
    <row r="885" spans="1:6">
      <c r="A885" s="102">
        <v>38361</v>
      </c>
      <c r="B885" s="2">
        <v>4130</v>
      </c>
      <c r="C885" s="2" t="s">
        <v>356</v>
      </c>
      <c r="D885" s="39"/>
      <c r="E885" s="54">
        <v>27447.279999999999</v>
      </c>
      <c r="F885" s="54">
        <f t="shared" si="32"/>
        <v>5316706.34</v>
      </c>
    </row>
    <row r="886" spans="1:6">
      <c r="A886" s="102">
        <v>38481</v>
      </c>
      <c r="B886" s="2">
        <v>4131</v>
      </c>
      <c r="C886" s="2" t="s">
        <v>414</v>
      </c>
      <c r="D886" s="39"/>
      <c r="E886" s="54">
        <v>21347.48</v>
      </c>
      <c r="F886" s="54">
        <f t="shared" si="32"/>
        <v>5295358.8599999994</v>
      </c>
    </row>
    <row r="887" spans="1:6">
      <c r="A887" s="102">
        <v>38481</v>
      </c>
      <c r="B887" s="2">
        <v>4132</v>
      </c>
      <c r="C887" s="2" t="s">
        <v>357</v>
      </c>
      <c r="D887" s="39"/>
      <c r="E887" s="54">
        <v>2790</v>
      </c>
      <c r="F887" s="54">
        <f t="shared" si="32"/>
        <v>5292568.8599999994</v>
      </c>
    </row>
    <row r="888" spans="1:6">
      <c r="A888" s="102">
        <v>38481</v>
      </c>
      <c r="B888" s="2">
        <v>4133</v>
      </c>
      <c r="C888" s="2" t="s">
        <v>1739</v>
      </c>
      <c r="D888" s="39"/>
      <c r="E888" s="54">
        <v>2790</v>
      </c>
      <c r="F888" s="54">
        <f t="shared" si="32"/>
        <v>5289778.8599999994</v>
      </c>
    </row>
    <row r="889" spans="1:6">
      <c r="A889" s="102">
        <v>38481</v>
      </c>
      <c r="B889" s="2">
        <v>4134</v>
      </c>
      <c r="C889" s="2" t="s">
        <v>1804</v>
      </c>
      <c r="D889" s="39"/>
      <c r="E889" s="54">
        <v>0</v>
      </c>
      <c r="F889" s="54">
        <f t="shared" si="32"/>
        <v>5289778.8599999994</v>
      </c>
    </row>
    <row r="890" spans="1:6">
      <c r="A890" s="102">
        <v>38481</v>
      </c>
      <c r="B890" s="2">
        <v>4135</v>
      </c>
      <c r="C890" s="2" t="s">
        <v>1371</v>
      </c>
      <c r="D890" s="39"/>
      <c r="E890" s="54">
        <v>50365</v>
      </c>
      <c r="F890" s="54">
        <f t="shared" si="32"/>
        <v>5239413.8599999994</v>
      </c>
    </row>
    <row r="891" spans="1:6">
      <c r="A891" s="102">
        <v>38481</v>
      </c>
      <c r="B891" s="2">
        <v>4136</v>
      </c>
      <c r="C891" s="2" t="s">
        <v>1804</v>
      </c>
      <c r="D891" s="39"/>
      <c r="E891" s="54">
        <v>0</v>
      </c>
      <c r="F891" s="54">
        <f t="shared" si="32"/>
        <v>5239413.8599999994</v>
      </c>
    </row>
    <row r="892" spans="1:6">
      <c r="A892" s="102">
        <v>38481</v>
      </c>
      <c r="B892" s="2">
        <v>4137</v>
      </c>
      <c r="C892" s="2" t="s">
        <v>1804</v>
      </c>
      <c r="D892" s="39"/>
      <c r="E892" s="54">
        <v>0</v>
      </c>
      <c r="F892" s="54">
        <f t="shared" si="32"/>
        <v>5239413.8599999994</v>
      </c>
    </row>
    <row r="893" spans="1:6">
      <c r="A893" s="102">
        <v>38481</v>
      </c>
      <c r="B893" s="2">
        <v>4138</v>
      </c>
      <c r="C893" s="2" t="s">
        <v>1804</v>
      </c>
      <c r="D893" s="39"/>
      <c r="E893" s="54">
        <v>0</v>
      </c>
      <c r="F893" s="54">
        <f t="shared" si="32"/>
        <v>5239413.8599999994</v>
      </c>
    </row>
    <row r="894" spans="1:6">
      <c r="A894" s="102">
        <v>38481</v>
      </c>
      <c r="B894" s="2">
        <v>4139</v>
      </c>
      <c r="C894" s="2" t="s">
        <v>359</v>
      </c>
      <c r="D894" s="39"/>
      <c r="E894" s="54">
        <v>22500</v>
      </c>
      <c r="F894" s="54">
        <f t="shared" si="32"/>
        <v>5216913.8599999994</v>
      </c>
    </row>
    <row r="895" spans="1:6">
      <c r="A895" s="102">
        <v>38481</v>
      </c>
      <c r="B895" s="2">
        <v>4140</v>
      </c>
      <c r="C895" s="2" t="s">
        <v>1427</v>
      </c>
      <c r="D895" s="39"/>
      <c r="E895" s="54">
        <v>22500</v>
      </c>
      <c r="F895" s="54">
        <f t="shared" si="32"/>
        <v>5194413.8599999994</v>
      </c>
    </row>
    <row r="896" spans="1:6">
      <c r="A896" s="102">
        <v>38481</v>
      </c>
      <c r="B896" s="2">
        <v>4141</v>
      </c>
      <c r="C896" s="2" t="s">
        <v>358</v>
      </c>
      <c r="D896" s="39"/>
      <c r="E896" s="54">
        <v>14760</v>
      </c>
      <c r="F896" s="54">
        <f t="shared" si="32"/>
        <v>5179653.8599999994</v>
      </c>
    </row>
    <row r="897" spans="1:6">
      <c r="A897" s="102">
        <v>38481</v>
      </c>
      <c r="B897" s="2">
        <v>4142</v>
      </c>
      <c r="C897" s="2" t="s">
        <v>418</v>
      </c>
      <c r="D897" s="39"/>
      <c r="E897" s="54">
        <v>22500</v>
      </c>
      <c r="F897" s="54">
        <f t="shared" si="32"/>
        <v>5157153.8599999994</v>
      </c>
    </row>
    <row r="898" spans="1:6">
      <c r="A898" s="102">
        <v>38481</v>
      </c>
      <c r="B898" s="2">
        <v>4143</v>
      </c>
      <c r="C898" s="2" t="s">
        <v>419</v>
      </c>
      <c r="D898" s="39"/>
      <c r="E898" s="54">
        <v>22500</v>
      </c>
      <c r="F898" s="54">
        <f t="shared" si="32"/>
        <v>5134653.8599999994</v>
      </c>
    </row>
    <row r="899" spans="1:6">
      <c r="A899" s="102">
        <v>38481</v>
      </c>
      <c r="B899" s="2">
        <v>4144</v>
      </c>
      <c r="C899" s="2" t="s">
        <v>420</v>
      </c>
      <c r="D899" s="39"/>
      <c r="E899" s="54">
        <v>20700</v>
      </c>
      <c r="F899" s="54">
        <f t="shared" si="32"/>
        <v>5113953.8599999994</v>
      </c>
    </row>
    <row r="900" spans="1:6">
      <c r="A900" s="102">
        <v>38481</v>
      </c>
      <c r="B900" s="2">
        <v>4145</v>
      </c>
      <c r="C900" s="2" t="s">
        <v>1804</v>
      </c>
      <c r="D900" s="39"/>
      <c r="E900" s="54">
        <v>0</v>
      </c>
      <c r="F900" s="54">
        <f t="shared" si="32"/>
        <v>5113953.8599999994</v>
      </c>
    </row>
    <row r="901" spans="1:6">
      <c r="A901" s="102">
        <v>38512</v>
      </c>
      <c r="B901" s="2">
        <v>4146</v>
      </c>
      <c r="C901" s="2" t="s">
        <v>361</v>
      </c>
      <c r="D901" s="39"/>
      <c r="E901" s="54">
        <v>1979.21</v>
      </c>
      <c r="F901" s="54">
        <f t="shared" si="32"/>
        <v>5111974.6499999994</v>
      </c>
    </row>
    <row r="902" spans="1:6">
      <c r="A902" s="102">
        <v>38512</v>
      </c>
      <c r="B902" s="2">
        <v>4147</v>
      </c>
      <c r="C902" s="2" t="s">
        <v>360</v>
      </c>
      <c r="D902" s="39"/>
      <c r="E902" s="54">
        <v>3430</v>
      </c>
      <c r="F902" s="54">
        <f t="shared" si="32"/>
        <v>5108544.6499999994</v>
      </c>
    </row>
    <row r="903" spans="1:6">
      <c r="A903" s="102">
        <v>38542</v>
      </c>
      <c r="B903" s="2">
        <v>4148</v>
      </c>
      <c r="C903" s="2" t="s">
        <v>1433</v>
      </c>
      <c r="D903" s="39"/>
      <c r="E903" s="54">
        <v>14437.36</v>
      </c>
      <c r="F903" s="54">
        <f t="shared" si="32"/>
        <v>5094107.2899999991</v>
      </c>
    </row>
    <row r="904" spans="1:6">
      <c r="A904" s="102">
        <v>38604</v>
      </c>
      <c r="B904" s="2">
        <v>4149</v>
      </c>
      <c r="C904" s="2" t="s">
        <v>1127</v>
      </c>
      <c r="D904" s="39"/>
      <c r="E904" s="54">
        <v>27000</v>
      </c>
      <c r="F904" s="54">
        <f t="shared" si="32"/>
        <v>5067107.2899999991</v>
      </c>
    </row>
    <row r="905" spans="1:6">
      <c r="A905" s="102">
        <v>38604</v>
      </c>
      <c r="B905" s="2">
        <v>4150</v>
      </c>
      <c r="C905" s="2" t="s">
        <v>1125</v>
      </c>
      <c r="D905" s="39"/>
      <c r="E905" s="54">
        <v>12700</v>
      </c>
      <c r="F905" s="54">
        <f t="shared" si="32"/>
        <v>5054407.2899999991</v>
      </c>
    </row>
    <row r="906" spans="1:6">
      <c r="A906" s="102">
        <v>38604</v>
      </c>
      <c r="B906" s="2">
        <v>4151</v>
      </c>
      <c r="C906" s="2" t="s">
        <v>1125</v>
      </c>
      <c r="D906" s="39"/>
      <c r="E906" s="54">
        <v>10000</v>
      </c>
      <c r="F906" s="54">
        <f t="shared" si="32"/>
        <v>5044407.2899999991</v>
      </c>
    </row>
    <row r="907" spans="1:6">
      <c r="A907" s="102">
        <v>38604</v>
      </c>
      <c r="B907" s="2">
        <v>4152</v>
      </c>
      <c r="C907" s="2" t="s">
        <v>896</v>
      </c>
      <c r="D907" s="39"/>
      <c r="E907" s="54">
        <v>78984.08</v>
      </c>
      <c r="F907" s="54">
        <f t="shared" si="32"/>
        <v>4965423.209999999</v>
      </c>
    </row>
    <row r="908" spans="1:6">
      <c r="A908" s="102">
        <v>38695</v>
      </c>
      <c r="B908" s="2">
        <v>4153</v>
      </c>
      <c r="C908" s="2" t="s">
        <v>1720</v>
      </c>
      <c r="D908" s="39"/>
      <c r="E908" s="54">
        <v>4289.3599999999997</v>
      </c>
      <c r="F908" s="54">
        <f t="shared" si="32"/>
        <v>4961133.8499999987</v>
      </c>
    </row>
    <row r="909" spans="1:6">
      <c r="A909" s="102">
        <v>38695</v>
      </c>
      <c r="B909" s="2">
        <v>4154</v>
      </c>
      <c r="C909" s="2" t="s">
        <v>1123</v>
      </c>
      <c r="D909" s="39"/>
      <c r="E909" s="54">
        <v>1600</v>
      </c>
      <c r="F909" s="54">
        <f t="shared" si="32"/>
        <v>4959533.8499999987</v>
      </c>
    </row>
    <row r="910" spans="1:6">
      <c r="A910" s="102">
        <v>38695</v>
      </c>
      <c r="B910" s="2">
        <v>4155</v>
      </c>
      <c r="C910" s="2" t="s">
        <v>1362</v>
      </c>
      <c r="D910" s="39"/>
      <c r="E910" s="54">
        <v>27668.13</v>
      </c>
      <c r="F910" s="54">
        <f t="shared" si="32"/>
        <v>4931865.7199999988</v>
      </c>
    </row>
    <row r="911" spans="1:6">
      <c r="A911" s="102">
        <v>38695</v>
      </c>
      <c r="B911" s="2">
        <v>4156</v>
      </c>
      <c r="C911" s="2" t="s">
        <v>827</v>
      </c>
      <c r="D911" s="39"/>
      <c r="E911" s="54">
        <v>490</v>
      </c>
      <c r="F911" s="54">
        <f t="shared" si="32"/>
        <v>4931375.7199999988</v>
      </c>
    </row>
    <row r="912" spans="1:6">
      <c r="A912" s="102">
        <v>38695</v>
      </c>
      <c r="B912" s="2">
        <v>4157</v>
      </c>
      <c r="C912" s="2" t="s">
        <v>1124</v>
      </c>
      <c r="D912" s="39"/>
      <c r="E912" s="54">
        <v>4500</v>
      </c>
      <c r="F912" s="54">
        <f t="shared" si="32"/>
        <v>4926875.7199999988</v>
      </c>
    </row>
    <row r="913" spans="1:6">
      <c r="A913" s="102">
        <v>38695</v>
      </c>
      <c r="B913" s="2">
        <v>4158</v>
      </c>
      <c r="C913" s="2" t="s">
        <v>1804</v>
      </c>
      <c r="D913" s="39"/>
      <c r="E913" s="54">
        <v>0</v>
      </c>
      <c r="F913" s="54">
        <f t="shared" si="32"/>
        <v>4926875.7199999988</v>
      </c>
    </row>
    <row r="914" spans="1:6">
      <c r="A914" s="102">
        <v>38695</v>
      </c>
      <c r="B914" s="2">
        <v>4159</v>
      </c>
      <c r="C914" s="2" t="s">
        <v>1126</v>
      </c>
      <c r="D914" s="39"/>
      <c r="E914" s="54">
        <v>3960</v>
      </c>
      <c r="F914" s="54">
        <f t="shared" si="32"/>
        <v>4922915.7199999988</v>
      </c>
    </row>
    <row r="915" spans="1:6">
      <c r="A915" s="6" t="s">
        <v>1130</v>
      </c>
      <c r="B915" s="2">
        <v>4160</v>
      </c>
      <c r="C915" s="2" t="s">
        <v>1090</v>
      </c>
      <c r="D915" s="39"/>
      <c r="E915" s="54">
        <v>5340</v>
      </c>
      <c r="F915" s="54">
        <f t="shared" si="32"/>
        <v>4917575.7199999988</v>
      </c>
    </row>
    <row r="916" spans="1:6">
      <c r="A916" s="6" t="s">
        <v>1130</v>
      </c>
      <c r="B916" s="2">
        <v>4161</v>
      </c>
      <c r="C916" s="2" t="s">
        <v>1147</v>
      </c>
      <c r="D916" s="39"/>
      <c r="E916" s="54">
        <v>866.99</v>
      </c>
      <c r="F916" s="54">
        <f t="shared" ref="F916:F941" si="33">+F915-E916</f>
        <v>4916708.7299999986</v>
      </c>
    </row>
    <row r="917" spans="1:6">
      <c r="A917" s="6" t="s">
        <v>1130</v>
      </c>
      <c r="B917" s="2">
        <v>4162</v>
      </c>
      <c r="C917" s="2" t="s">
        <v>827</v>
      </c>
      <c r="D917" s="39"/>
      <c r="E917" s="54">
        <v>490</v>
      </c>
      <c r="F917" s="54">
        <f t="shared" si="33"/>
        <v>4916218.7299999986</v>
      </c>
    </row>
    <row r="918" spans="1:6">
      <c r="A918" s="6" t="s">
        <v>1130</v>
      </c>
      <c r="B918" s="2">
        <v>4163</v>
      </c>
      <c r="C918" s="2" t="s">
        <v>959</v>
      </c>
      <c r="D918" s="39"/>
      <c r="E918" s="54">
        <v>4018</v>
      </c>
      <c r="F918" s="54">
        <f t="shared" si="33"/>
        <v>4912200.7299999986</v>
      </c>
    </row>
    <row r="919" spans="1:6">
      <c r="A919" s="6" t="s">
        <v>1130</v>
      </c>
      <c r="B919" s="2">
        <v>4164</v>
      </c>
      <c r="C919" s="2" t="s">
        <v>907</v>
      </c>
      <c r="D919" s="39"/>
      <c r="E919" s="54">
        <v>1734.66</v>
      </c>
      <c r="F919" s="54">
        <f t="shared" si="33"/>
        <v>4910466.0699999984</v>
      </c>
    </row>
    <row r="920" spans="1:6">
      <c r="A920" s="6" t="s">
        <v>1130</v>
      </c>
      <c r="B920" s="2">
        <v>4165</v>
      </c>
      <c r="C920" s="2" t="s">
        <v>1131</v>
      </c>
      <c r="D920" s="39"/>
      <c r="E920" s="54">
        <v>490</v>
      </c>
      <c r="F920" s="54">
        <f t="shared" si="33"/>
        <v>4909976.0699999984</v>
      </c>
    </row>
    <row r="921" spans="1:6">
      <c r="A921" s="6" t="s">
        <v>1130</v>
      </c>
      <c r="B921" s="2">
        <v>4166</v>
      </c>
      <c r="C921" s="2" t="s">
        <v>1433</v>
      </c>
      <c r="D921" s="39"/>
      <c r="E921" s="54">
        <v>10913.28</v>
      </c>
      <c r="F921" s="54">
        <f t="shared" si="33"/>
        <v>4899062.7899999982</v>
      </c>
    </row>
    <row r="922" spans="1:6">
      <c r="A922" s="6" t="s">
        <v>1130</v>
      </c>
      <c r="B922" s="2">
        <v>4167</v>
      </c>
      <c r="C922" s="2" t="s">
        <v>1147</v>
      </c>
      <c r="D922" s="39"/>
      <c r="E922" s="54">
        <v>6365.81</v>
      </c>
      <c r="F922" s="54">
        <f t="shared" si="33"/>
        <v>4892696.9799999986</v>
      </c>
    </row>
    <row r="923" spans="1:6">
      <c r="A923" s="6" t="s">
        <v>1132</v>
      </c>
      <c r="B923" s="2">
        <v>4168</v>
      </c>
      <c r="C923" s="2" t="s">
        <v>386</v>
      </c>
      <c r="D923" s="39"/>
      <c r="E923" s="54">
        <v>15055.83</v>
      </c>
      <c r="F923" s="54">
        <f t="shared" si="33"/>
        <v>4877641.1499999985</v>
      </c>
    </row>
    <row r="924" spans="1:6">
      <c r="A924" s="6" t="s">
        <v>1132</v>
      </c>
      <c r="B924" s="2">
        <v>4169</v>
      </c>
      <c r="C924" s="2" t="s">
        <v>1808</v>
      </c>
      <c r="D924" s="39"/>
      <c r="E924" s="54">
        <v>17587</v>
      </c>
      <c r="F924" s="54">
        <f t="shared" si="33"/>
        <v>4860054.1499999985</v>
      </c>
    </row>
    <row r="925" spans="1:6">
      <c r="A925" s="6" t="s">
        <v>1132</v>
      </c>
      <c r="B925" s="2">
        <v>4170</v>
      </c>
      <c r="C925" s="2" t="s">
        <v>2016</v>
      </c>
      <c r="D925" s="39"/>
      <c r="E925" s="54">
        <v>4675</v>
      </c>
      <c r="F925" s="54">
        <f t="shared" si="33"/>
        <v>4855379.1499999985</v>
      </c>
    </row>
    <row r="926" spans="1:6">
      <c r="A926" s="6" t="s">
        <v>1132</v>
      </c>
      <c r="B926" s="2">
        <v>4171</v>
      </c>
      <c r="C926" s="2" t="s">
        <v>2040</v>
      </c>
      <c r="D926" s="39"/>
      <c r="E926" s="54">
        <v>8634.5</v>
      </c>
      <c r="F926" s="54">
        <f t="shared" si="33"/>
        <v>4846744.6499999985</v>
      </c>
    </row>
    <row r="927" spans="1:6">
      <c r="A927" s="6" t="s">
        <v>1132</v>
      </c>
      <c r="B927" s="2">
        <v>4172</v>
      </c>
      <c r="C927" s="2" t="s">
        <v>1810</v>
      </c>
      <c r="D927" s="39"/>
      <c r="E927" s="54">
        <v>12900</v>
      </c>
      <c r="F927" s="54">
        <f t="shared" si="33"/>
        <v>4833844.6499999985</v>
      </c>
    </row>
    <row r="928" spans="1:6">
      <c r="A928" s="6" t="s">
        <v>1132</v>
      </c>
      <c r="B928" s="2">
        <v>4173</v>
      </c>
      <c r="C928" s="2" t="s">
        <v>1800</v>
      </c>
      <c r="D928" s="39"/>
      <c r="E928" s="54">
        <v>9700</v>
      </c>
      <c r="F928" s="54">
        <f t="shared" si="33"/>
        <v>4824144.6499999985</v>
      </c>
    </row>
    <row r="929" spans="1:6">
      <c r="A929" s="6" t="s">
        <v>1132</v>
      </c>
      <c r="B929" s="2">
        <v>4174</v>
      </c>
      <c r="C929" s="2" t="s">
        <v>1802</v>
      </c>
      <c r="D929" s="39"/>
      <c r="E929" s="54">
        <v>3800</v>
      </c>
      <c r="F929" s="54">
        <f t="shared" si="33"/>
        <v>4820344.6499999985</v>
      </c>
    </row>
    <row r="930" spans="1:6">
      <c r="A930" s="6" t="s">
        <v>1132</v>
      </c>
      <c r="B930" s="2">
        <v>4175</v>
      </c>
      <c r="C930" s="2" t="s">
        <v>1803</v>
      </c>
      <c r="D930" s="39"/>
      <c r="E930" s="54">
        <v>3800</v>
      </c>
      <c r="F930" s="54">
        <f t="shared" si="33"/>
        <v>4816544.6499999985</v>
      </c>
    </row>
    <row r="931" spans="1:6">
      <c r="A931" s="6" t="s">
        <v>1132</v>
      </c>
      <c r="B931" s="2">
        <v>4176</v>
      </c>
      <c r="C931" s="2" t="s">
        <v>1398</v>
      </c>
      <c r="D931" s="39"/>
      <c r="E931" s="54">
        <v>7245</v>
      </c>
      <c r="F931" s="54">
        <f t="shared" si="33"/>
        <v>4809299.6499999985</v>
      </c>
    </row>
    <row r="932" spans="1:6">
      <c r="A932" s="6" t="s">
        <v>1132</v>
      </c>
      <c r="B932" s="2">
        <v>4177</v>
      </c>
      <c r="C932" s="2" t="s">
        <v>385</v>
      </c>
      <c r="D932" s="39"/>
      <c r="E932" s="54">
        <v>11426</v>
      </c>
      <c r="F932" s="54">
        <f t="shared" si="33"/>
        <v>4797873.6499999985</v>
      </c>
    </row>
    <row r="933" spans="1:6">
      <c r="A933" s="6" t="s">
        <v>1132</v>
      </c>
      <c r="B933" s="2">
        <v>4178</v>
      </c>
      <c r="C933" s="2" t="s">
        <v>1152</v>
      </c>
      <c r="D933" s="39"/>
      <c r="E933" s="54">
        <v>3510</v>
      </c>
      <c r="F933" s="54">
        <f t="shared" si="33"/>
        <v>4794363.6499999985</v>
      </c>
    </row>
    <row r="934" spans="1:6">
      <c r="A934" s="6" t="s">
        <v>1132</v>
      </c>
      <c r="B934" s="2">
        <v>4179</v>
      </c>
      <c r="C934" s="2" t="s">
        <v>734</v>
      </c>
      <c r="D934" s="39"/>
      <c r="E934" s="54">
        <v>18777.2</v>
      </c>
      <c r="F934" s="54">
        <f t="shared" si="33"/>
        <v>4775586.4499999983</v>
      </c>
    </row>
    <row r="935" spans="1:6">
      <c r="A935" s="6" t="s">
        <v>1132</v>
      </c>
      <c r="B935" s="2">
        <v>4180</v>
      </c>
      <c r="C935" s="2" t="s">
        <v>1621</v>
      </c>
      <c r="D935" s="39"/>
      <c r="E935" s="54">
        <v>2000</v>
      </c>
      <c r="F935" s="54">
        <f t="shared" si="33"/>
        <v>4773586.4499999983</v>
      </c>
    </row>
    <row r="936" spans="1:6">
      <c r="A936" s="6" t="s">
        <v>1132</v>
      </c>
      <c r="B936" s="2">
        <v>4181</v>
      </c>
      <c r="C936" s="2" t="s">
        <v>1155</v>
      </c>
      <c r="D936" s="39"/>
      <c r="E936" s="54">
        <v>600</v>
      </c>
      <c r="F936" s="54">
        <f t="shared" si="33"/>
        <v>4772986.4499999983</v>
      </c>
    </row>
    <row r="937" spans="1:6">
      <c r="A937" s="6" t="s">
        <v>1132</v>
      </c>
      <c r="B937" s="2">
        <v>4182</v>
      </c>
      <c r="C937" s="2" t="s">
        <v>2015</v>
      </c>
      <c r="D937" s="39"/>
      <c r="E937" s="54">
        <v>600</v>
      </c>
      <c r="F937" s="54">
        <f t="shared" si="33"/>
        <v>4772386.4499999983</v>
      </c>
    </row>
    <row r="938" spans="1:6">
      <c r="A938" s="6" t="s">
        <v>1132</v>
      </c>
      <c r="B938" s="2">
        <v>4183</v>
      </c>
      <c r="C938" s="2" t="s">
        <v>1804</v>
      </c>
      <c r="D938" s="39"/>
      <c r="E938" s="54">
        <v>0</v>
      </c>
      <c r="F938" s="54">
        <f t="shared" si="33"/>
        <v>4772386.4499999983</v>
      </c>
    </row>
    <row r="939" spans="1:6">
      <c r="A939" s="6" t="s">
        <v>1133</v>
      </c>
      <c r="B939" s="2">
        <v>4184</v>
      </c>
      <c r="C939" s="2" t="s">
        <v>1371</v>
      </c>
      <c r="D939" s="39"/>
      <c r="E939" s="54">
        <v>20303.75</v>
      </c>
      <c r="F939" s="54">
        <f t="shared" si="33"/>
        <v>4752082.6999999983</v>
      </c>
    </row>
    <row r="940" spans="1:6">
      <c r="A940" s="6" t="s">
        <v>1134</v>
      </c>
      <c r="B940" s="2">
        <v>4185</v>
      </c>
      <c r="C940" s="2" t="s">
        <v>1135</v>
      </c>
      <c r="D940" s="39"/>
      <c r="E940" s="54">
        <v>150000</v>
      </c>
      <c r="F940" s="54">
        <f t="shared" si="33"/>
        <v>4602082.6999999983</v>
      </c>
    </row>
    <row r="941" spans="1:6">
      <c r="A941" s="6" t="s">
        <v>1134</v>
      </c>
      <c r="B941" s="2">
        <v>4186</v>
      </c>
      <c r="C941" s="2" t="s">
        <v>1136</v>
      </c>
      <c r="D941" s="39"/>
      <c r="E941" s="54">
        <v>6820.8</v>
      </c>
      <c r="F941" s="54">
        <f t="shared" si="33"/>
        <v>4595261.8999999985</v>
      </c>
    </row>
    <row r="942" spans="1:6">
      <c r="A942" s="6" t="s">
        <v>1134</v>
      </c>
      <c r="B942" s="2"/>
      <c r="C942" s="2" t="s">
        <v>1137</v>
      </c>
      <c r="D942" s="39">
        <v>240000</v>
      </c>
      <c r="E942" s="54"/>
      <c r="F942" s="54">
        <f>+F941+D942</f>
        <v>4835261.8999999985</v>
      </c>
    </row>
    <row r="943" spans="1:6">
      <c r="A943" s="6" t="s">
        <v>1138</v>
      </c>
      <c r="B943" s="2">
        <v>4187</v>
      </c>
      <c r="C943" s="2" t="s">
        <v>1429</v>
      </c>
      <c r="D943" s="39"/>
      <c r="E943" s="54">
        <v>2067.7199999999998</v>
      </c>
      <c r="F943" s="54">
        <f>+F942-E943</f>
        <v>4833194.1799999988</v>
      </c>
    </row>
    <row r="944" spans="1:6">
      <c r="A944" s="6" t="s">
        <v>1138</v>
      </c>
      <c r="B944" s="2">
        <v>4188</v>
      </c>
      <c r="C944" s="2" t="s">
        <v>1432</v>
      </c>
      <c r="D944" s="39"/>
      <c r="E944" s="54">
        <v>20537.98</v>
      </c>
      <c r="F944" s="54">
        <f>+F943-E944</f>
        <v>4812656.1999999983</v>
      </c>
    </row>
    <row r="945" spans="1:6">
      <c r="A945" s="6" t="s">
        <v>1138</v>
      </c>
      <c r="B945" s="2">
        <v>4189</v>
      </c>
      <c r="C945" s="2" t="s">
        <v>1930</v>
      </c>
      <c r="D945" s="39"/>
      <c r="E945" s="54">
        <v>500</v>
      </c>
      <c r="F945" s="54">
        <f>+F944-E945</f>
        <v>4812156.1999999983</v>
      </c>
    </row>
    <row r="946" spans="1:6">
      <c r="A946" s="6" t="s">
        <v>1138</v>
      </c>
      <c r="B946" s="2">
        <v>4190</v>
      </c>
      <c r="C946" s="2" t="s">
        <v>1433</v>
      </c>
      <c r="D946" s="39"/>
      <c r="E946" s="54">
        <v>15460.48</v>
      </c>
      <c r="F946" s="54">
        <f>+F945-E946</f>
        <v>4796695.7199999979</v>
      </c>
    </row>
    <row r="947" spans="1:6">
      <c r="A947" s="6" t="s">
        <v>1552</v>
      </c>
      <c r="B947" s="2"/>
      <c r="C947" s="2" t="s">
        <v>1553</v>
      </c>
      <c r="D947" s="39">
        <v>3808256.7</v>
      </c>
      <c r="E947" s="54"/>
      <c r="F947" s="54">
        <f>+F946+D947</f>
        <v>8604952.4199999981</v>
      </c>
    </row>
    <row r="948" spans="1:6">
      <c r="A948" s="6"/>
      <c r="B948" s="2"/>
      <c r="C948" s="2" t="s">
        <v>1557</v>
      </c>
      <c r="D948" s="39"/>
      <c r="E948" s="54">
        <f>SUM(E884:E947)</f>
        <v>843926.71</v>
      </c>
      <c r="F948" s="54"/>
    </row>
    <row r="949" spans="1:6">
      <c r="A949" s="6"/>
      <c r="B949" s="2"/>
      <c r="C949" s="2" t="s">
        <v>2269</v>
      </c>
      <c r="D949" s="39"/>
      <c r="E949" s="54">
        <v>433410.4</v>
      </c>
      <c r="F949" s="54">
        <f>+F947-E949</f>
        <v>8171542.0199999977</v>
      </c>
    </row>
    <row r="950" spans="1:6">
      <c r="A950" s="6"/>
      <c r="B950" s="2"/>
      <c r="C950" s="2" t="s">
        <v>1715</v>
      </c>
      <c r="D950" s="39">
        <v>766582.21</v>
      </c>
      <c r="E950" s="54" t="s">
        <v>1224</v>
      </c>
      <c r="F950" s="54">
        <f>+F949+D950</f>
        <v>8938124.2299999967</v>
      </c>
    </row>
    <row r="951" spans="1:6">
      <c r="A951" s="6"/>
      <c r="B951" s="2"/>
      <c r="C951" s="2" t="s">
        <v>1690</v>
      </c>
      <c r="D951" s="39"/>
      <c r="E951" s="54">
        <v>320825.64</v>
      </c>
      <c r="F951" s="54">
        <f>+F950-E951</f>
        <v>8617298.5899999961</v>
      </c>
    </row>
    <row r="952" spans="1:6">
      <c r="A952" s="6"/>
      <c r="B952" s="2"/>
      <c r="C952" s="2" t="s">
        <v>2268</v>
      </c>
      <c r="D952" s="39"/>
      <c r="E952" s="54">
        <v>1699.76</v>
      </c>
      <c r="F952" s="54">
        <f>+F951-E952</f>
        <v>8615598.8299999963</v>
      </c>
    </row>
    <row r="953" spans="1:6">
      <c r="A953" s="6"/>
      <c r="B953" s="2"/>
      <c r="C953" s="2"/>
      <c r="D953" s="39"/>
      <c r="E953" s="54"/>
      <c r="F953" s="54"/>
    </row>
    <row r="954" spans="1:6">
      <c r="A954" s="6"/>
      <c r="B954" s="2"/>
      <c r="C954" s="2"/>
      <c r="D954" s="39"/>
      <c r="E954" s="54"/>
      <c r="F954" s="54"/>
    </row>
    <row r="955" spans="1:6">
      <c r="A955" s="6"/>
      <c r="B955" s="2"/>
      <c r="C955" s="2" t="s">
        <v>1551</v>
      </c>
      <c r="D955" s="39"/>
      <c r="E955" s="54"/>
      <c r="F955" s="54">
        <v>8615598.8300000001</v>
      </c>
    </row>
    <row r="956" spans="1:6">
      <c r="A956" s="104">
        <v>38421</v>
      </c>
      <c r="B956" s="2">
        <v>4191</v>
      </c>
      <c r="C956" s="2" t="s">
        <v>1739</v>
      </c>
      <c r="D956" s="39"/>
      <c r="E956" s="54">
        <v>881</v>
      </c>
      <c r="F956" s="54">
        <f t="shared" ref="F956:F987" si="34">+F955-E956</f>
        <v>8614717.8300000001</v>
      </c>
    </row>
    <row r="957" spans="1:6">
      <c r="A957" s="104">
        <v>38421</v>
      </c>
      <c r="B957" s="2">
        <v>4192</v>
      </c>
      <c r="C957" s="2" t="s">
        <v>1792</v>
      </c>
      <c r="D957" s="39"/>
      <c r="E957" s="54">
        <v>56468.81</v>
      </c>
      <c r="F957" s="54">
        <f t="shared" si="34"/>
        <v>8558249.0199999996</v>
      </c>
    </row>
    <row r="958" spans="1:6">
      <c r="A958" s="104">
        <v>38421</v>
      </c>
      <c r="B958" s="2">
        <v>4193</v>
      </c>
      <c r="C958" s="2" t="s">
        <v>962</v>
      </c>
      <c r="D958" s="39"/>
      <c r="E958" s="54">
        <v>13700</v>
      </c>
      <c r="F958" s="54">
        <f t="shared" si="34"/>
        <v>8544549.0199999996</v>
      </c>
    </row>
    <row r="959" spans="1:6">
      <c r="A959" s="104">
        <v>38421</v>
      </c>
      <c r="B959" s="2">
        <v>4194</v>
      </c>
      <c r="C959" s="2" t="s">
        <v>962</v>
      </c>
      <c r="D959" s="39"/>
      <c r="E959" s="54">
        <v>10000</v>
      </c>
      <c r="F959" s="54">
        <f t="shared" si="34"/>
        <v>8534549.0199999996</v>
      </c>
    </row>
    <row r="960" spans="1:6">
      <c r="A960" s="47" t="s">
        <v>1554</v>
      </c>
      <c r="B960" s="2">
        <v>4195</v>
      </c>
      <c r="C960" s="2" t="s">
        <v>1804</v>
      </c>
      <c r="D960" s="39"/>
      <c r="E960" s="54">
        <v>0.01</v>
      </c>
      <c r="F960" s="54">
        <f t="shared" si="34"/>
        <v>8534549.0099999998</v>
      </c>
    </row>
    <row r="961" spans="1:6">
      <c r="A961" s="47">
        <v>38452</v>
      </c>
      <c r="B961" s="2">
        <v>4196</v>
      </c>
      <c r="C961" s="2" t="s">
        <v>1359</v>
      </c>
      <c r="D961" s="39"/>
      <c r="E961" s="54">
        <v>26988.39</v>
      </c>
      <c r="F961" s="54">
        <f t="shared" si="34"/>
        <v>8507560.6199999992</v>
      </c>
    </row>
    <row r="962" spans="1:6">
      <c r="A962" s="47">
        <v>38452</v>
      </c>
      <c r="B962" s="2">
        <v>4197</v>
      </c>
      <c r="C962" s="2" t="s">
        <v>1555</v>
      </c>
      <c r="D962" s="39"/>
      <c r="E962" s="54">
        <v>22500</v>
      </c>
      <c r="F962" s="54">
        <f t="shared" si="34"/>
        <v>8485060.6199999992</v>
      </c>
    </row>
    <row r="963" spans="1:6">
      <c r="A963" s="47">
        <v>38452</v>
      </c>
      <c r="B963" s="2">
        <v>4198</v>
      </c>
      <c r="C963" s="2" t="s">
        <v>419</v>
      </c>
      <c r="D963" s="39"/>
      <c r="E963" s="54">
        <v>22500</v>
      </c>
      <c r="F963" s="54">
        <f t="shared" si="34"/>
        <v>8462560.6199999992</v>
      </c>
    </row>
    <row r="964" spans="1:6">
      <c r="A964" s="47">
        <v>38452</v>
      </c>
      <c r="B964" s="2">
        <v>4199</v>
      </c>
      <c r="C964" s="2" t="s">
        <v>420</v>
      </c>
      <c r="D964" s="39"/>
      <c r="E964" s="54">
        <v>20700</v>
      </c>
      <c r="F964" s="54">
        <f t="shared" si="34"/>
        <v>8441860.6199999992</v>
      </c>
    </row>
    <row r="965" spans="1:6">
      <c r="A965" s="47">
        <v>38452</v>
      </c>
      <c r="B965" s="2">
        <v>4200</v>
      </c>
      <c r="C965" s="2" t="s">
        <v>169</v>
      </c>
      <c r="D965" s="39"/>
      <c r="E965" s="54">
        <v>22500</v>
      </c>
      <c r="F965" s="54">
        <f t="shared" si="34"/>
        <v>8419360.6199999992</v>
      </c>
    </row>
    <row r="966" spans="1:6">
      <c r="A966" s="47">
        <v>38452</v>
      </c>
      <c r="B966" s="2">
        <v>4201</v>
      </c>
      <c r="C966" s="2" t="s">
        <v>1427</v>
      </c>
      <c r="D966" s="39"/>
      <c r="E966" s="54">
        <v>22500</v>
      </c>
      <c r="F966" s="54">
        <f t="shared" si="34"/>
        <v>8396860.6199999992</v>
      </c>
    </row>
    <row r="967" spans="1:6">
      <c r="A967" s="47">
        <v>38452</v>
      </c>
      <c r="B967" s="2">
        <v>4202</v>
      </c>
      <c r="C967" s="2" t="s">
        <v>1556</v>
      </c>
      <c r="D967" s="39"/>
      <c r="E967" s="54">
        <v>1000</v>
      </c>
      <c r="F967" s="54">
        <f t="shared" si="34"/>
        <v>8395860.6199999992</v>
      </c>
    </row>
    <row r="968" spans="1:6">
      <c r="A968" s="47">
        <v>38452</v>
      </c>
      <c r="B968" s="2">
        <v>4203</v>
      </c>
      <c r="C968" s="2" t="s">
        <v>1720</v>
      </c>
      <c r="D968" s="39"/>
      <c r="E968" s="54">
        <v>4289.3599999999997</v>
      </c>
      <c r="F968" s="54">
        <f t="shared" si="34"/>
        <v>8391571.2599999998</v>
      </c>
    </row>
    <row r="969" spans="1:6">
      <c r="A969" s="47">
        <v>38452</v>
      </c>
      <c r="B969" s="2">
        <v>4204</v>
      </c>
      <c r="C969" s="2" t="s">
        <v>896</v>
      </c>
      <c r="D969" s="39"/>
      <c r="E969" s="54">
        <v>80103.240000000005</v>
      </c>
      <c r="F969" s="54">
        <f t="shared" si="34"/>
        <v>8311468.0199999996</v>
      </c>
    </row>
    <row r="970" spans="1:6">
      <c r="A970" s="47">
        <v>38513</v>
      </c>
      <c r="B970" s="2">
        <v>4205</v>
      </c>
      <c r="C970" s="2" t="s">
        <v>1433</v>
      </c>
      <c r="D970" s="39"/>
      <c r="E970" s="54">
        <v>4924.5</v>
      </c>
      <c r="F970" s="54">
        <f t="shared" si="34"/>
        <v>8306543.5199999996</v>
      </c>
    </row>
    <row r="971" spans="1:6">
      <c r="A971" s="47">
        <v>38513</v>
      </c>
      <c r="B971" s="2">
        <v>4206</v>
      </c>
      <c r="C971" s="2" t="s">
        <v>1150</v>
      </c>
      <c r="D971" s="39"/>
      <c r="E971" s="54">
        <v>2972.57</v>
      </c>
      <c r="F971" s="54">
        <f t="shared" si="34"/>
        <v>8303570.9499999993</v>
      </c>
    </row>
    <row r="972" spans="1:6">
      <c r="A972" s="47">
        <v>38513</v>
      </c>
      <c r="B972" s="2">
        <v>4207</v>
      </c>
      <c r="C972" s="2" t="s">
        <v>1362</v>
      </c>
      <c r="D972" s="39"/>
      <c r="E972" s="54">
        <v>48329.68</v>
      </c>
      <c r="F972" s="54">
        <f t="shared" si="34"/>
        <v>8255241.2699999996</v>
      </c>
    </row>
    <row r="973" spans="1:6">
      <c r="A973" s="47">
        <v>38513</v>
      </c>
      <c r="B973" s="2">
        <v>4208</v>
      </c>
      <c r="C973" s="2" t="s">
        <v>1558</v>
      </c>
      <c r="D973" s="39"/>
      <c r="E973" s="54">
        <v>50365</v>
      </c>
      <c r="F973" s="54">
        <f t="shared" si="34"/>
        <v>8204876.2699999996</v>
      </c>
    </row>
    <row r="974" spans="1:6">
      <c r="A974" s="47">
        <v>38513</v>
      </c>
      <c r="B974" s="2">
        <v>4209</v>
      </c>
      <c r="C974" s="2" t="s">
        <v>1559</v>
      </c>
      <c r="D974" s="39"/>
      <c r="E974" s="54">
        <v>881</v>
      </c>
      <c r="F974" s="54">
        <f t="shared" si="34"/>
        <v>8203995.2699999996</v>
      </c>
    </row>
    <row r="975" spans="1:6">
      <c r="A975" s="47">
        <v>38543</v>
      </c>
      <c r="B975" s="2">
        <v>4210</v>
      </c>
      <c r="C975" s="2" t="s">
        <v>113</v>
      </c>
      <c r="D975" s="39"/>
      <c r="E975" s="54">
        <v>49659.76</v>
      </c>
      <c r="F975" s="54">
        <f t="shared" si="34"/>
        <v>8154335.5099999998</v>
      </c>
    </row>
    <row r="976" spans="1:6">
      <c r="A976" s="47">
        <v>38543</v>
      </c>
      <c r="B976" s="2">
        <v>4211</v>
      </c>
      <c r="C976" s="2" t="s">
        <v>1359</v>
      </c>
      <c r="D976" s="39"/>
      <c r="E976" s="54">
        <v>26988</v>
      </c>
      <c r="F976" s="54">
        <f t="shared" si="34"/>
        <v>8127347.5099999998</v>
      </c>
    </row>
    <row r="977" spans="1:6">
      <c r="A977" s="47">
        <v>38635</v>
      </c>
      <c r="B977" s="2">
        <v>4212</v>
      </c>
      <c r="C977" s="2" t="s">
        <v>1249</v>
      </c>
      <c r="D977" s="39"/>
      <c r="E977" s="54">
        <v>5670</v>
      </c>
      <c r="F977" s="54">
        <f t="shared" si="34"/>
        <v>8121677.5099999998</v>
      </c>
    </row>
    <row r="978" spans="1:6">
      <c r="A978" s="47">
        <v>38635</v>
      </c>
      <c r="B978" s="2">
        <v>4213</v>
      </c>
      <c r="C978" s="2" t="s">
        <v>899</v>
      </c>
      <c r="D978" s="39"/>
      <c r="E978" s="54">
        <v>34300</v>
      </c>
      <c r="F978" s="54">
        <f t="shared" si="34"/>
        <v>8087377.5099999998</v>
      </c>
    </row>
    <row r="979" spans="1:6">
      <c r="A979" s="47">
        <v>38635</v>
      </c>
      <c r="B979" s="2">
        <v>4214</v>
      </c>
      <c r="C979" s="2" t="s">
        <v>1349</v>
      </c>
      <c r="D979" s="39"/>
      <c r="E979" s="54">
        <v>131244</v>
      </c>
      <c r="F979" s="54">
        <f t="shared" si="34"/>
        <v>7956133.5099999998</v>
      </c>
    </row>
    <row r="980" spans="1:6">
      <c r="A980" s="47">
        <v>38635</v>
      </c>
      <c r="B980" s="2">
        <v>4215</v>
      </c>
      <c r="C980" s="2" t="s">
        <v>1560</v>
      </c>
      <c r="D980" s="39"/>
      <c r="E980" s="54">
        <v>2588.9499999999998</v>
      </c>
      <c r="F980" s="54">
        <f t="shared" si="34"/>
        <v>7953544.5599999996</v>
      </c>
    </row>
    <row r="981" spans="1:6">
      <c r="A981" s="47">
        <v>38666</v>
      </c>
      <c r="B981" s="4">
        <v>4216</v>
      </c>
      <c r="C981" s="4" t="s">
        <v>1561</v>
      </c>
      <c r="D981" s="39"/>
      <c r="E981" s="54">
        <v>18664.240000000002</v>
      </c>
      <c r="F981" s="54">
        <f t="shared" si="34"/>
        <v>7934880.3199999994</v>
      </c>
    </row>
    <row r="982" spans="1:6">
      <c r="A982" s="2" t="s">
        <v>1684</v>
      </c>
      <c r="B982" s="4">
        <v>4217</v>
      </c>
      <c r="C982" s="4" t="s">
        <v>1685</v>
      </c>
      <c r="D982" s="39"/>
      <c r="E982" s="54">
        <v>6439.31</v>
      </c>
      <c r="F982" s="54">
        <f t="shared" si="34"/>
        <v>7928441.0099999998</v>
      </c>
    </row>
    <row r="983" spans="1:6">
      <c r="A983" s="2" t="s">
        <v>1686</v>
      </c>
      <c r="B983" s="4">
        <v>4218</v>
      </c>
      <c r="C983" s="4" t="s">
        <v>1687</v>
      </c>
      <c r="D983" s="39"/>
      <c r="E983" s="54">
        <v>6000</v>
      </c>
      <c r="F983" s="54">
        <f t="shared" si="34"/>
        <v>7922441.0099999998</v>
      </c>
    </row>
    <row r="984" spans="1:6">
      <c r="A984" s="2" t="s">
        <v>1688</v>
      </c>
      <c r="B984" s="4">
        <v>4219</v>
      </c>
      <c r="C984" s="4" t="s">
        <v>1689</v>
      </c>
      <c r="D984" s="39"/>
      <c r="E984" s="54">
        <v>18000</v>
      </c>
      <c r="F984" s="54">
        <f t="shared" si="34"/>
        <v>7904441.0099999998</v>
      </c>
    </row>
    <row r="985" spans="1:6">
      <c r="A985" s="2" t="s">
        <v>1691</v>
      </c>
      <c r="B985" s="4">
        <v>4220</v>
      </c>
      <c r="C985" s="4" t="s">
        <v>1804</v>
      </c>
      <c r="D985" s="39"/>
      <c r="E985" s="54">
        <v>0.01</v>
      </c>
      <c r="F985" s="39">
        <f t="shared" si="34"/>
        <v>7904441</v>
      </c>
    </row>
    <row r="986" spans="1:6">
      <c r="A986" s="2" t="s">
        <v>1691</v>
      </c>
      <c r="B986" s="4">
        <v>4221</v>
      </c>
      <c r="C986" s="4" t="s">
        <v>2016</v>
      </c>
      <c r="D986" s="39"/>
      <c r="E986" s="54">
        <v>4675</v>
      </c>
      <c r="F986" s="39">
        <f t="shared" si="34"/>
        <v>7899766</v>
      </c>
    </row>
    <row r="987" spans="1:6">
      <c r="A987" s="2" t="s">
        <v>1691</v>
      </c>
      <c r="B987" s="4">
        <v>4222</v>
      </c>
      <c r="C987" s="4" t="s">
        <v>1155</v>
      </c>
      <c r="D987" s="39"/>
      <c r="E987" s="54">
        <v>600</v>
      </c>
      <c r="F987" s="39">
        <f t="shared" si="34"/>
        <v>7899166</v>
      </c>
    </row>
    <row r="988" spans="1:6">
      <c r="A988" s="2" t="s">
        <v>1691</v>
      </c>
      <c r="B988" s="4">
        <v>4223</v>
      </c>
      <c r="C988" s="4" t="s">
        <v>2015</v>
      </c>
      <c r="D988" s="39"/>
      <c r="E988" s="54">
        <v>600</v>
      </c>
      <c r="F988" s="39">
        <f t="shared" ref="F988:F1013" si="35">+F987-E988</f>
        <v>7898566</v>
      </c>
    </row>
    <row r="989" spans="1:6">
      <c r="A989" s="2" t="s">
        <v>1691</v>
      </c>
      <c r="B989" s="4">
        <v>4224</v>
      </c>
      <c r="C989" s="4" t="s">
        <v>622</v>
      </c>
      <c r="D989" s="39"/>
      <c r="E989" s="54">
        <v>2000</v>
      </c>
      <c r="F989" s="39">
        <f t="shared" si="35"/>
        <v>7896566</v>
      </c>
    </row>
    <row r="990" spans="1:6">
      <c r="A990" s="2" t="s">
        <v>1691</v>
      </c>
      <c r="B990" s="4">
        <v>4225</v>
      </c>
      <c r="C990" s="4" t="s">
        <v>1803</v>
      </c>
      <c r="D990" s="39"/>
      <c r="E990" s="54">
        <v>3800</v>
      </c>
      <c r="F990" s="39">
        <f t="shared" si="35"/>
        <v>7892766</v>
      </c>
    </row>
    <row r="991" spans="1:6">
      <c r="A991" s="2" t="s">
        <v>1691</v>
      </c>
      <c r="B991" s="2">
        <v>4226</v>
      </c>
      <c r="C991" s="2" t="s">
        <v>1802</v>
      </c>
      <c r="D991" s="39"/>
      <c r="E991" s="54">
        <v>3800</v>
      </c>
      <c r="F991" s="39">
        <f t="shared" si="35"/>
        <v>7888966</v>
      </c>
    </row>
    <row r="992" spans="1:6">
      <c r="A992" s="2" t="s">
        <v>1691</v>
      </c>
      <c r="B992" s="2">
        <v>4227</v>
      </c>
      <c r="C992" s="2" t="s">
        <v>1800</v>
      </c>
      <c r="D992" s="39"/>
      <c r="E992" s="54">
        <v>9700</v>
      </c>
      <c r="F992" s="39">
        <f t="shared" si="35"/>
        <v>7879266</v>
      </c>
    </row>
    <row r="993" spans="1:6">
      <c r="A993" s="2" t="s">
        <v>1691</v>
      </c>
      <c r="B993" s="2">
        <v>4228</v>
      </c>
      <c r="C993" s="2" t="s">
        <v>1808</v>
      </c>
      <c r="D993" s="39"/>
      <c r="E993" s="54">
        <v>17587</v>
      </c>
      <c r="F993" s="39">
        <f t="shared" si="35"/>
        <v>7861679</v>
      </c>
    </row>
    <row r="994" spans="1:6">
      <c r="A994" s="2" t="s">
        <v>1691</v>
      </c>
      <c r="B994" s="2">
        <v>4229</v>
      </c>
      <c r="C994" s="2" t="s">
        <v>1152</v>
      </c>
      <c r="D994" s="39"/>
      <c r="E994" s="54">
        <v>3510</v>
      </c>
      <c r="F994" s="39">
        <f t="shared" si="35"/>
        <v>7858169</v>
      </c>
    </row>
    <row r="995" spans="1:6">
      <c r="A995" s="2" t="s">
        <v>1691</v>
      </c>
      <c r="B995" s="2">
        <v>4230</v>
      </c>
      <c r="C995" s="2" t="s">
        <v>1398</v>
      </c>
      <c r="D995" s="39"/>
      <c r="E995" s="54">
        <v>7245</v>
      </c>
      <c r="F995" s="39">
        <f t="shared" si="35"/>
        <v>7850924</v>
      </c>
    </row>
    <row r="996" spans="1:6">
      <c r="A996" s="2" t="s">
        <v>1691</v>
      </c>
      <c r="B996" s="2">
        <v>4231</v>
      </c>
      <c r="C996" s="2" t="s">
        <v>1362</v>
      </c>
      <c r="D996" s="39"/>
      <c r="E996" s="54">
        <v>21393.4</v>
      </c>
      <c r="F996" s="39">
        <f t="shared" si="35"/>
        <v>7829530.5999999996</v>
      </c>
    </row>
    <row r="997" spans="1:6">
      <c r="A997" s="2" t="s">
        <v>1691</v>
      </c>
      <c r="B997" s="2">
        <v>4232</v>
      </c>
      <c r="C997" s="2" t="s">
        <v>1810</v>
      </c>
      <c r="D997" s="39"/>
      <c r="E997" s="54">
        <v>12614.5</v>
      </c>
      <c r="F997" s="39">
        <f t="shared" si="35"/>
        <v>7816916.0999999996</v>
      </c>
    </row>
    <row r="998" spans="1:6">
      <c r="A998" s="2" t="s">
        <v>1691</v>
      </c>
      <c r="B998" s="2">
        <v>4233</v>
      </c>
      <c r="C998" s="2" t="s">
        <v>734</v>
      </c>
      <c r="D998" s="39"/>
      <c r="E998" s="54">
        <v>18777.2</v>
      </c>
      <c r="F998" s="39">
        <f t="shared" si="35"/>
        <v>7798138.8999999994</v>
      </c>
    </row>
    <row r="999" spans="1:6">
      <c r="A999" s="2" t="s">
        <v>1700</v>
      </c>
      <c r="B999" s="2">
        <v>4234</v>
      </c>
      <c r="C999" s="2" t="s">
        <v>386</v>
      </c>
      <c r="D999" s="39"/>
      <c r="E999" s="54">
        <v>6822.56</v>
      </c>
      <c r="F999" s="39">
        <f t="shared" si="35"/>
        <v>7791316.3399999999</v>
      </c>
    </row>
    <row r="1000" spans="1:6">
      <c r="A1000" s="2" t="s">
        <v>1700</v>
      </c>
      <c r="B1000" s="2">
        <v>4235</v>
      </c>
      <c r="C1000" s="2" t="s">
        <v>385</v>
      </c>
      <c r="D1000" s="39"/>
      <c r="E1000" s="54">
        <v>11426</v>
      </c>
      <c r="F1000" s="39">
        <f t="shared" si="35"/>
        <v>7779890.3399999999</v>
      </c>
    </row>
    <row r="1001" spans="1:6">
      <c r="A1001" s="4" t="s">
        <v>1700</v>
      </c>
      <c r="B1001" s="4">
        <v>4236</v>
      </c>
      <c r="C1001" s="4" t="s">
        <v>2040</v>
      </c>
      <c r="D1001" s="39"/>
      <c r="E1001" s="307">
        <v>8634.5</v>
      </c>
      <c r="F1001" s="39">
        <f t="shared" si="35"/>
        <v>7771255.8399999999</v>
      </c>
    </row>
    <row r="1002" spans="1:6">
      <c r="A1002" s="4" t="s">
        <v>1701</v>
      </c>
      <c r="B1002" s="4">
        <v>4237</v>
      </c>
      <c r="C1002" s="2" t="s">
        <v>1739</v>
      </c>
      <c r="D1002" s="39"/>
      <c r="E1002" s="54">
        <v>0.01</v>
      </c>
      <c r="F1002" s="39">
        <f t="shared" si="35"/>
        <v>7771255.8300000001</v>
      </c>
    </row>
    <row r="1003" spans="1:6">
      <c r="A1003" s="2" t="s">
        <v>1701</v>
      </c>
      <c r="B1003" s="2">
        <v>4238</v>
      </c>
      <c r="C1003" s="2" t="s">
        <v>1371</v>
      </c>
      <c r="D1003" s="39"/>
      <c r="E1003" s="54">
        <v>39010.5</v>
      </c>
      <c r="F1003" s="39">
        <f t="shared" si="35"/>
        <v>7732245.3300000001</v>
      </c>
    </row>
    <row r="1004" spans="1:6">
      <c r="A1004" s="2" t="s">
        <v>1701</v>
      </c>
      <c r="B1004" s="2">
        <v>4239</v>
      </c>
      <c r="C1004" s="2" t="s">
        <v>1809</v>
      </c>
      <c r="D1004" s="39"/>
      <c r="E1004" s="54">
        <v>881</v>
      </c>
      <c r="F1004" s="39">
        <f t="shared" si="35"/>
        <v>7731364.3300000001</v>
      </c>
    </row>
    <row r="1005" spans="1:6">
      <c r="A1005" s="2" t="s">
        <v>1701</v>
      </c>
      <c r="B1005" s="2">
        <v>4240</v>
      </c>
      <c r="C1005" s="2" t="s">
        <v>962</v>
      </c>
      <c r="D1005" s="39"/>
      <c r="E1005" s="54">
        <v>14400</v>
      </c>
      <c r="F1005" s="39">
        <f t="shared" si="35"/>
        <v>7716964.3300000001</v>
      </c>
    </row>
    <row r="1006" spans="1:6">
      <c r="A1006" s="2" t="s">
        <v>1701</v>
      </c>
      <c r="B1006" s="2">
        <v>4241</v>
      </c>
      <c r="C1006" s="2" t="s">
        <v>962</v>
      </c>
      <c r="D1006" s="39"/>
      <c r="E1006" s="54">
        <v>10000</v>
      </c>
      <c r="F1006" s="39">
        <f t="shared" si="35"/>
        <v>7706964.3300000001</v>
      </c>
    </row>
    <row r="1007" spans="1:6">
      <c r="A1007" s="2" t="s">
        <v>1701</v>
      </c>
      <c r="B1007" s="2">
        <v>4242</v>
      </c>
      <c r="C1007" s="2" t="s">
        <v>1702</v>
      </c>
      <c r="D1007" s="39"/>
      <c r="E1007" s="54">
        <v>881</v>
      </c>
      <c r="F1007" s="39">
        <f t="shared" si="35"/>
        <v>7706083.3300000001</v>
      </c>
    </row>
    <row r="1008" spans="1:6">
      <c r="A1008" s="2" t="s">
        <v>1447</v>
      </c>
      <c r="B1008" s="2">
        <v>4243</v>
      </c>
      <c r="C1008" s="2" t="s">
        <v>1621</v>
      </c>
      <c r="D1008" s="39"/>
      <c r="E1008" s="54">
        <v>1856</v>
      </c>
      <c r="F1008" s="39">
        <f t="shared" si="35"/>
        <v>7704227.3300000001</v>
      </c>
    </row>
    <row r="1009" spans="1:6">
      <c r="A1009" s="2" t="s">
        <v>1447</v>
      </c>
      <c r="B1009" s="2">
        <v>4244</v>
      </c>
      <c r="C1009" s="2" t="s">
        <v>1432</v>
      </c>
      <c r="D1009" s="39"/>
      <c r="E1009" s="54">
        <v>19969.580000000002</v>
      </c>
      <c r="F1009" s="39">
        <f t="shared" si="35"/>
        <v>7684257.75</v>
      </c>
    </row>
    <row r="1010" spans="1:6">
      <c r="A1010" s="2" t="s">
        <v>1447</v>
      </c>
      <c r="B1010" s="2">
        <v>4245</v>
      </c>
      <c r="C1010" s="2" t="s">
        <v>1804</v>
      </c>
      <c r="D1010" s="39"/>
      <c r="E1010" s="54">
        <v>0.01</v>
      </c>
      <c r="F1010" s="39">
        <f t="shared" si="35"/>
        <v>7684257.7400000002</v>
      </c>
    </row>
    <row r="1011" spans="1:6">
      <c r="A1011" s="2" t="s">
        <v>926</v>
      </c>
      <c r="B1011" s="2">
        <v>4246</v>
      </c>
      <c r="C1011" s="2" t="s">
        <v>1739</v>
      </c>
      <c r="D1011" s="39"/>
      <c r="E1011" s="54">
        <v>881</v>
      </c>
      <c r="F1011" s="39">
        <f t="shared" si="35"/>
        <v>7683376.7400000002</v>
      </c>
    </row>
    <row r="1012" spans="1:6">
      <c r="A1012" s="2" t="s">
        <v>926</v>
      </c>
      <c r="B1012" s="2">
        <v>4247</v>
      </c>
      <c r="C1012" s="2" t="s">
        <v>1739</v>
      </c>
      <c r="D1012" s="39"/>
      <c r="E1012" s="54">
        <v>2790</v>
      </c>
      <c r="F1012" s="39">
        <f t="shared" si="35"/>
        <v>7680586.7400000002</v>
      </c>
    </row>
    <row r="1013" spans="1:6">
      <c r="A1013" s="2" t="s">
        <v>926</v>
      </c>
      <c r="B1013" s="2">
        <v>4248</v>
      </c>
      <c r="C1013" s="2" t="s">
        <v>1809</v>
      </c>
      <c r="D1013" s="39"/>
      <c r="E1013" s="54">
        <v>2790</v>
      </c>
      <c r="F1013" s="39">
        <f t="shared" si="35"/>
        <v>7677796.7400000002</v>
      </c>
    </row>
    <row r="1014" spans="1:6">
      <c r="A1014" s="2" t="s">
        <v>926</v>
      </c>
      <c r="B1014" s="2"/>
      <c r="C1014" s="2" t="s">
        <v>576</v>
      </c>
      <c r="D1014" s="39">
        <v>3808256.7</v>
      </c>
      <c r="E1014" s="54">
        <f>SUM(E956:E1013)</f>
        <v>937802.09000000008</v>
      </c>
      <c r="F1014" s="39">
        <f>+F1013+D1014</f>
        <v>11486053.440000001</v>
      </c>
    </row>
    <row r="1015" spans="1:6">
      <c r="A1015" s="2" t="s">
        <v>1701</v>
      </c>
      <c r="B1015" s="2"/>
      <c r="C1015" s="2" t="s">
        <v>1105</v>
      </c>
      <c r="D1015" s="39"/>
      <c r="E1015" s="54">
        <v>419836.92</v>
      </c>
      <c r="F1015" s="39">
        <f>+F1014-E1015</f>
        <v>11066216.520000001</v>
      </c>
    </row>
    <row r="1016" spans="1:6">
      <c r="A1016" s="2" t="s">
        <v>926</v>
      </c>
      <c r="B1016" s="2"/>
      <c r="C1016" s="2" t="s">
        <v>2072</v>
      </c>
      <c r="D1016" s="39"/>
      <c r="E1016" s="54">
        <v>320825.64</v>
      </c>
      <c r="F1016" s="39">
        <f>+F1015-E1016</f>
        <v>10745390.880000001</v>
      </c>
    </row>
    <row r="1017" spans="1:6">
      <c r="A1017" s="2" t="s">
        <v>926</v>
      </c>
      <c r="B1017" s="2"/>
      <c r="C1017" s="2" t="s">
        <v>2268</v>
      </c>
      <c r="D1017" s="39"/>
      <c r="E1017" s="54">
        <v>2311.77</v>
      </c>
      <c r="F1017" s="39">
        <f>+F1016-E1017</f>
        <v>10743079.110000001</v>
      </c>
    </row>
    <row r="1018" spans="1:6">
      <c r="A1018" s="2"/>
      <c r="B1018" s="2"/>
      <c r="C1018" s="2" t="s">
        <v>858</v>
      </c>
      <c r="D1018" s="39">
        <v>751905.96</v>
      </c>
      <c r="E1018" s="54"/>
      <c r="F1018" s="39">
        <f>+F1017+D1018</f>
        <v>11494985.07</v>
      </c>
    </row>
    <row r="1019" spans="1:6">
      <c r="A1019" s="2"/>
      <c r="B1019" s="2"/>
      <c r="C1019" s="2" t="s">
        <v>1905</v>
      </c>
      <c r="D1019" s="39">
        <v>26988.39</v>
      </c>
      <c r="E1019" s="54"/>
      <c r="F1019" s="257">
        <f>+F1018+D1019</f>
        <v>11521973.460000001</v>
      </c>
    </row>
    <row r="1020" spans="1:6">
      <c r="A1020" s="2"/>
      <c r="B1020" s="2"/>
      <c r="C1020" s="2"/>
      <c r="D1020" s="39"/>
      <c r="E1020" s="54"/>
      <c r="F1020" s="39"/>
    </row>
    <row r="1021" spans="1:6">
      <c r="A1021" s="2"/>
      <c r="B1021" s="2"/>
      <c r="C1021" s="2"/>
      <c r="D1021" s="39"/>
      <c r="E1021" s="54"/>
      <c r="F1021" s="39"/>
    </row>
    <row r="1022" spans="1:6">
      <c r="A1022" s="2"/>
      <c r="B1022" s="2"/>
      <c r="C1022" s="2"/>
      <c r="D1022" s="39"/>
      <c r="E1022" s="54"/>
      <c r="F1022" s="39"/>
    </row>
    <row r="1023" spans="1:6">
      <c r="A1023" s="47">
        <v>38363</v>
      </c>
      <c r="B1023" s="2"/>
      <c r="C1023" s="2" t="s">
        <v>577</v>
      </c>
      <c r="D1023" s="39"/>
      <c r="E1023" s="54"/>
      <c r="F1023" s="39">
        <v>11521973.460000001</v>
      </c>
    </row>
    <row r="1024" spans="1:6">
      <c r="A1024" s="47">
        <v>38363</v>
      </c>
      <c r="B1024" s="2">
        <v>4249</v>
      </c>
      <c r="C1024" s="2" t="s">
        <v>1792</v>
      </c>
      <c r="D1024" s="39"/>
      <c r="E1024" s="54">
        <v>56468.81</v>
      </c>
      <c r="F1024" s="39">
        <f t="shared" ref="F1024:F1055" si="36">+F1023-E1024</f>
        <v>11465504.65</v>
      </c>
    </row>
    <row r="1025" spans="1:6">
      <c r="A1025" s="47">
        <v>38363</v>
      </c>
      <c r="B1025" s="2">
        <v>4250</v>
      </c>
      <c r="C1025" s="2" t="s">
        <v>1804</v>
      </c>
      <c r="D1025" s="39"/>
      <c r="E1025" s="54">
        <v>0.01</v>
      </c>
      <c r="F1025" s="39">
        <f t="shared" si="36"/>
        <v>11465504.640000001</v>
      </c>
    </row>
    <row r="1026" spans="1:6">
      <c r="A1026" s="47">
        <v>38363</v>
      </c>
      <c r="B1026" s="2">
        <v>4251</v>
      </c>
      <c r="C1026" s="2" t="s">
        <v>1359</v>
      </c>
      <c r="D1026" s="39"/>
      <c r="E1026" s="54">
        <v>50365</v>
      </c>
      <c r="F1026" s="39">
        <f t="shared" si="36"/>
        <v>11415139.640000001</v>
      </c>
    </row>
    <row r="1027" spans="1:6">
      <c r="A1027" s="47">
        <v>38363</v>
      </c>
      <c r="B1027" s="2">
        <v>4252</v>
      </c>
      <c r="C1027" s="2" t="s">
        <v>202</v>
      </c>
      <c r="D1027" s="39"/>
      <c r="E1027" s="54">
        <v>30635.01</v>
      </c>
      <c r="F1027" s="39">
        <f t="shared" si="36"/>
        <v>11384504.630000001</v>
      </c>
    </row>
    <row r="1028" spans="1:6">
      <c r="A1028" s="47">
        <v>38363</v>
      </c>
      <c r="B1028" s="2">
        <v>4253</v>
      </c>
      <c r="C1028" s="2" t="s">
        <v>896</v>
      </c>
      <c r="D1028" s="39"/>
      <c r="E1028" s="54">
        <v>80103.240000000005</v>
      </c>
      <c r="F1028" s="39">
        <f t="shared" si="36"/>
        <v>11304401.390000001</v>
      </c>
    </row>
    <row r="1029" spans="1:6">
      <c r="A1029" s="47">
        <v>38363</v>
      </c>
      <c r="B1029" s="2">
        <v>4254</v>
      </c>
      <c r="C1029" s="2" t="s">
        <v>1359</v>
      </c>
      <c r="D1029" s="39"/>
      <c r="E1029" s="54">
        <v>24966</v>
      </c>
      <c r="F1029" s="39">
        <f t="shared" si="36"/>
        <v>11279435.390000001</v>
      </c>
    </row>
    <row r="1030" spans="1:6">
      <c r="A1030" s="47">
        <v>38394</v>
      </c>
      <c r="B1030" s="2">
        <v>4255</v>
      </c>
      <c r="C1030" s="2" t="s">
        <v>1804</v>
      </c>
      <c r="D1030" s="39"/>
      <c r="E1030" s="54">
        <v>0.01</v>
      </c>
      <c r="F1030" s="39">
        <f t="shared" si="36"/>
        <v>11279435.380000001</v>
      </c>
    </row>
    <row r="1031" spans="1:6">
      <c r="A1031" s="47">
        <v>38394</v>
      </c>
      <c r="B1031" s="2">
        <v>4256</v>
      </c>
      <c r="C1031" s="2" t="s">
        <v>1804</v>
      </c>
      <c r="D1031" s="39"/>
      <c r="E1031" s="54">
        <v>0.01</v>
      </c>
      <c r="F1031" s="39">
        <f t="shared" si="36"/>
        <v>11279435.370000001</v>
      </c>
    </row>
    <row r="1032" spans="1:6">
      <c r="A1032" s="47">
        <v>38394</v>
      </c>
      <c r="B1032" s="2">
        <v>4257</v>
      </c>
      <c r="C1032" s="2" t="s">
        <v>353</v>
      </c>
      <c r="D1032" s="39"/>
      <c r="E1032" s="54">
        <v>3844.29</v>
      </c>
      <c r="F1032" s="39">
        <f t="shared" si="36"/>
        <v>11275591.080000002</v>
      </c>
    </row>
    <row r="1033" spans="1:6">
      <c r="A1033" s="47">
        <v>38394</v>
      </c>
      <c r="B1033" s="2">
        <v>4258</v>
      </c>
      <c r="C1033" s="2" t="s">
        <v>420</v>
      </c>
      <c r="D1033" s="39"/>
      <c r="E1033" s="54">
        <v>20700</v>
      </c>
      <c r="F1033" s="39">
        <f t="shared" si="36"/>
        <v>11254891.080000002</v>
      </c>
    </row>
    <row r="1034" spans="1:6">
      <c r="A1034" s="47">
        <v>38394</v>
      </c>
      <c r="B1034" s="2">
        <v>4259</v>
      </c>
      <c r="C1034" s="2" t="s">
        <v>1427</v>
      </c>
      <c r="D1034" s="39"/>
      <c r="E1034" s="54">
        <v>22500</v>
      </c>
      <c r="F1034" s="39">
        <f t="shared" si="36"/>
        <v>11232391.080000002</v>
      </c>
    </row>
    <row r="1035" spans="1:6">
      <c r="A1035" s="47">
        <v>38394</v>
      </c>
      <c r="B1035" s="2">
        <v>4260</v>
      </c>
      <c r="C1035" s="2" t="s">
        <v>203</v>
      </c>
      <c r="D1035" s="39"/>
      <c r="E1035" s="54">
        <v>67942.42</v>
      </c>
      <c r="F1035" s="39">
        <f t="shared" si="36"/>
        <v>11164448.660000002</v>
      </c>
    </row>
    <row r="1036" spans="1:6">
      <c r="A1036" s="47">
        <v>38422</v>
      </c>
      <c r="B1036" s="2">
        <v>4261</v>
      </c>
      <c r="C1036" s="2" t="s">
        <v>204</v>
      </c>
      <c r="D1036" s="39"/>
      <c r="E1036" s="54">
        <v>4974.67</v>
      </c>
      <c r="F1036" s="39">
        <f t="shared" si="36"/>
        <v>11159473.990000002</v>
      </c>
    </row>
    <row r="1037" spans="1:6">
      <c r="A1037" s="47">
        <v>38453</v>
      </c>
      <c r="B1037" s="2">
        <v>4262</v>
      </c>
      <c r="C1037" s="2" t="s">
        <v>1739</v>
      </c>
      <c r="D1037" s="39"/>
      <c r="E1037" s="54">
        <v>550</v>
      </c>
      <c r="F1037" s="39">
        <f t="shared" si="36"/>
        <v>11158923.990000002</v>
      </c>
    </row>
    <row r="1038" spans="1:6">
      <c r="A1038" s="47">
        <v>38453</v>
      </c>
      <c r="B1038" s="2">
        <v>4263</v>
      </c>
      <c r="C1038" s="2" t="s">
        <v>205</v>
      </c>
      <c r="D1038" s="39"/>
      <c r="E1038" s="54">
        <v>30635.01</v>
      </c>
      <c r="F1038" s="39">
        <f t="shared" si="36"/>
        <v>11128288.980000002</v>
      </c>
    </row>
    <row r="1039" spans="1:6">
      <c r="A1039" s="47">
        <v>38636</v>
      </c>
      <c r="B1039" s="2">
        <v>4264</v>
      </c>
      <c r="C1039" s="2" t="s">
        <v>362</v>
      </c>
      <c r="D1039" s="39"/>
      <c r="E1039" s="54">
        <v>2255.96</v>
      </c>
      <c r="F1039" s="39">
        <f t="shared" si="36"/>
        <v>11126033.020000001</v>
      </c>
    </row>
    <row r="1040" spans="1:6">
      <c r="A1040" s="47">
        <v>38636</v>
      </c>
      <c r="B1040" s="2">
        <v>4265</v>
      </c>
      <c r="C1040" s="2" t="s">
        <v>1362</v>
      </c>
      <c r="D1040" s="39"/>
      <c r="E1040" s="54">
        <v>15431.08</v>
      </c>
      <c r="F1040" s="39">
        <f t="shared" si="36"/>
        <v>11110601.940000001</v>
      </c>
    </row>
    <row r="1041" spans="1:6">
      <c r="A1041" s="47">
        <v>38636</v>
      </c>
      <c r="B1041" s="2">
        <v>4266</v>
      </c>
      <c r="C1041" s="2" t="s">
        <v>1720</v>
      </c>
      <c r="D1041" s="39"/>
      <c r="E1041" s="54">
        <v>4289.3599999999997</v>
      </c>
      <c r="F1041" s="39">
        <f t="shared" si="36"/>
        <v>11106312.580000002</v>
      </c>
    </row>
    <row r="1042" spans="1:6">
      <c r="A1042" s="47">
        <v>38636</v>
      </c>
      <c r="B1042" s="2">
        <v>4267</v>
      </c>
      <c r="C1042" s="2" t="s">
        <v>827</v>
      </c>
      <c r="D1042" s="39"/>
      <c r="E1042" s="54">
        <v>490</v>
      </c>
      <c r="F1042" s="39">
        <f t="shared" si="36"/>
        <v>11105822.580000002</v>
      </c>
    </row>
    <row r="1043" spans="1:6">
      <c r="A1043" s="47">
        <v>38636</v>
      </c>
      <c r="B1043" s="2">
        <v>4268</v>
      </c>
      <c r="C1043" s="2" t="s">
        <v>827</v>
      </c>
      <c r="D1043" s="39"/>
      <c r="E1043" s="54">
        <v>490</v>
      </c>
      <c r="F1043" s="39">
        <f t="shared" si="36"/>
        <v>11105332.580000002</v>
      </c>
    </row>
    <row r="1044" spans="1:6">
      <c r="A1044" s="47">
        <v>38636</v>
      </c>
      <c r="B1044" s="2">
        <v>4269</v>
      </c>
      <c r="C1044" s="2" t="s">
        <v>827</v>
      </c>
      <c r="D1044" s="39"/>
      <c r="E1044" s="54">
        <v>490</v>
      </c>
      <c r="F1044" s="39">
        <f t="shared" si="36"/>
        <v>11104842.580000002</v>
      </c>
    </row>
    <row r="1045" spans="1:6">
      <c r="A1045" s="47">
        <v>38636</v>
      </c>
      <c r="B1045" s="2">
        <v>4270</v>
      </c>
      <c r="C1045" s="2" t="s">
        <v>208</v>
      </c>
      <c r="D1045" s="39"/>
      <c r="E1045" s="54">
        <v>7314.91</v>
      </c>
      <c r="F1045" s="39">
        <f t="shared" si="36"/>
        <v>11097527.670000002</v>
      </c>
    </row>
    <row r="1046" spans="1:6">
      <c r="A1046" s="47">
        <v>38636</v>
      </c>
      <c r="B1046" s="2">
        <v>4271</v>
      </c>
      <c r="C1046" s="2" t="s">
        <v>1804</v>
      </c>
      <c r="D1046" s="39"/>
      <c r="E1046" s="54">
        <v>0.01</v>
      </c>
      <c r="F1046" s="39">
        <f t="shared" si="36"/>
        <v>11097527.660000002</v>
      </c>
    </row>
    <row r="1047" spans="1:6">
      <c r="A1047" s="6" t="s">
        <v>209</v>
      </c>
      <c r="B1047" s="2">
        <v>4272</v>
      </c>
      <c r="C1047" s="2" t="s">
        <v>1131</v>
      </c>
      <c r="D1047" s="39"/>
      <c r="E1047" s="54">
        <v>490</v>
      </c>
      <c r="F1047" s="39">
        <f t="shared" si="36"/>
        <v>11097037.660000002</v>
      </c>
    </row>
    <row r="1048" spans="1:6">
      <c r="A1048" s="6" t="s">
        <v>209</v>
      </c>
      <c r="B1048" s="2">
        <v>4273</v>
      </c>
      <c r="C1048" s="2" t="s">
        <v>1804</v>
      </c>
      <c r="D1048" s="39"/>
      <c r="E1048" s="54">
        <v>0.01</v>
      </c>
      <c r="F1048" s="39">
        <f t="shared" si="36"/>
        <v>11097037.650000002</v>
      </c>
    </row>
    <row r="1049" spans="1:6">
      <c r="A1049" s="6" t="s">
        <v>209</v>
      </c>
      <c r="B1049" s="2">
        <v>4274</v>
      </c>
      <c r="C1049" s="2" t="s">
        <v>1804</v>
      </c>
      <c r="D1049" s="39"/>
      <c r="E1049" s="54">
        <v>0.01</v>
      </c>
      <c r="F1049" s="39">
        <f t="shared" si="36"/>
        <v>11097037.640000002</v>
      </c>
    </row>
    <row r="1050" spans="1:6">
      <c r="A1050" s="6" t="s">
        <v>1906</v>
      </c>
      <c r="B1050" s="2">
        <v>4275</v>
      </c>
      <c r="C1050" s="2" t="s">
        <v>1907</v>
      </c>
      <c r="D1050" s="39"/>
      <c r="E1050" s="54">
        <v>2052</v>
      </c>
      <c r="F1050" s="39">
        <f t="shared" si="36"/>
        <v>11094985.640000002</v>
      </c>
    </row>
    <row r="1051" spans="1:6">
      <c r="A1051" s="6" t="s">
        <v>1906</v>
      </c>
      <c r="B1051" s="2">
        <v>4276</v>
      </c>
      <c r="C1051" s="2" t="s">
        <v>962</v>
      </c>
      <c r="D1051" s="39"/>
      <c r="E1051" s="54">
        <v>5084.41</v>
      </c>
      <c r="F1051" s="39">
        <f t="shared" si="36"/>
        <v>11089901.230000002</v>
      </c>
    </row>
    <row r="1052" spans="1:6">
      <c r="A1052" s="6" t="s">
        <v>1906</v>
      </c>
      <c r="B1052" s="2">
        <v>4277</v>
      </c>
      <c r="C1052" s="2" t="s">
        <v>1908</v>
      </c>
      <c r="D1052" s="39"/>
      <c r="E1052" s="54">
        <v>18000</v>
      </c>
      <c r="F1052" s="39">
        <f t="shared" si="36"/>
        <v>11071901.230000002</v>
      </c>
    </row>
    <row r="1053" spans="1:6">
      <c r="A1053" s="6" t="s">
        <v>1909</v>
      </c>
      <c r="B1053" s="2">
        <v>4278</v>
      </c>
      <c r="C1053" s="2" t="s">
        <v>1804</v>
      </c>
      <c r="D1053" s="39"/>
      <c r="E1053" s="54">
        <v>0.01</v>
      </c>
      <c r="F1053" s="39">
        <f t="shared" si="36"/>
        <v>11071901.220000003</v>
      </c>
    </row>
    <row r="1054" spans="1:6">
      <c r="A1054" s="6" t="s">
        <v>1909</v>
      </c>
      <c r="B1054" s="2">
        <v>4279</v>
      </c>
      <c r="C1054" s="2" t="s">
        <v>1090</v>
      </c>
      <c r="D1054" s="39"/>
      <c r="E1054" s="54">
        <v>7830</v>
      </c>
      <c r="F1054" s="39">
        <f t="shared" si="36"/>
        <v>11064071.220000003</v>
      </c>
    </row>
    <row r="1055" spans="1:6">
      <c r="A1055" s="6" t="s">
        <v>1909</v>
      </c>
      <c r="B1055" s="2">
        <v>4280</v>
      </c>
      <c r="C1055" s="2" t="s">
        <v>1809</v>
      </c>
      <c r="D1055" s="39"/>
      <c r="E1055" s="54">
        <v>2009.7</v>
      </c>
      <c r="F1055" s="39">
        <f t="shared" si="36"/>
        <v>11062061.520000003</v>
      </c>
    </row>
    <row r="1056" spans="1:6">
      <c r="A1056" s="6" t="s">
        <v>1909</v>
      </c>
      <c r="B1056" s="2">
        <v>4281</v>
      </c>
      <c r="C1056" s="2" t="s">
        <v>1910</v>
      </c>
      <c r="D1056" s="39"/>
      <c r="E1056" s="54">
        <v>51940</v>
      </c>
      <c r="F1056" s="39">
        <f t="shared" ref="F1056:F1085" si="37">+F1055-E1056</f>
        <v>11010121.520000003</v>
      </c>
    </row>
    <row r="1057" spans="1:6">
      <c r="A1057" s="6" t="s">
        <v>2238</v>
      </c>
      <c r="B1057" s="2">
        <v>4282</v>
      </c>
      <c r="C1057" s="2" t="s">
        <v>1804</v>
      </c>
      <c r="D1057" s="39"/>
      <c r="E1057" s="54">
        <v>0.01</v>
      </c>
      <c r="F1057" s="39">
        <f t="shared" si="37"/>
        <v>11010121.510000004</v>
      </c>
    </row>
    <row r="1058" spans="1:6">
      <c r="A1058" s="6" t="s">
        <v>2238</v>
      </c>
      <c r="B1058" s="2">
        <v>4283</v>
      </c>
      <c r="C1058" s="2" t="s">
        <v>1429</v>
      </c>
      <c r="D1058" s="39"/>
      <c r="E1058" s="54">
        <v>3474.4</v>
      </c>
      <c r="F1058" s="39">
        <f t="shared" si="37"/>
        <v>11006647.110000003</v>
      </c>
    </row>
    <row r="1059" spans="1:6">
      <c r="A1059" s="6" t="s">
        <v>2238</v>
      </c>
      <c r="B1059" s="2">
        <v>4284</v>
      </c>
      <c r="C1059" s="2" t="s">
        <v>2240</v>
      </c>
      <c r="D1059" s="39"/>
      <c r="E1059" s="54">
        <v>4675</v>
      </c>
      <c r="F1059" s="39">
        <f t="shared" si="37"/>
        <v>11001972.110000003</v>
      </c>
    </row>
    <row r="1060" spans="1:6">
      <c r="A1060" s="6" t="s">
        <v>2238</v>
      </c>
      <c r="B1060" s="2">
        <v>4285</v>
      </c>
      <c r="C1060" s="2" t="s">
        <v>1155</v>
      </c>
      <c r="D1060" s="39"/>
      <c r="E1060" s="54">
        <v>600</v>
      </c>
      <c r="F1060" s="39">
        <f t="shared" si="37"/>
        <v>11001372.110000003</v>
      </c>
    </row>
    <row r="1061" spans="1:6">
      <c r="A1061" s="6" t="s">
        <v>2238</v>
      </c>
      <c r="B1061" s="2">
        <v>4286</v>
      </c>
      <c r="C1061" s="2" t="s">
        <v>2015</v>
      </c>
      <c r="D1061" s="39"/>
      <c r="E1061" s="54">
        <v>600</v>
      </c>
      <c r="F1061" s="39">
        <f t="shared" si="37"/>
        <v>11000772.110000003</v>
      </c>
    </row>
    <row r="1062" spans="1:6">
      <c r="A1062" s="6" t="s">
        <v>2238</v>
      </c>
      <c r="B1062" s="2">
        <v>4287</v>
      </c>
      <c r="C1062" s="2" t="s">
        <v>622</v>
      </c>
      <c r="D1062" s="39"/>
      <c r="E1062" s="54">
        <v>2000</v>
      </c>
      <c r="F1062" s="39">
        <f t="shared" si="37"/>
        <v>10998772.110000003</v>
      </c>
    </row>
    <row r="1063" spans="1:6">
      <c r="A1063" s="6" t="s">
        <v>2238</v>
      </c>
      <c r="B1063" s="2">
        <v>4288</v>
      </c>
      <c r="C1063" s="2" t="s">
        <v>1803</v>
      </c>
      <c r="D1063" s="39"/>
      <c r="E1063" s="54">
        <v>3800</v>
      </c>
      <c r="F1063" s="39">
        <f t="shared" si="37"/>
        <v>10994972.110000003</v>
      </c>
    </row>
    <row r="1064" spans="1:6">
      <c r="A1064" s="6" t="s">
        <v>2238</v>
      </c>
      <c r="B1064" s="2">
        <v>4289</v>
      </c>
      <c r="C1064" s="2" t="s">
        <v>1802</v>
      </c>
      <c r="D1064" s="39"/>
      <c r="E1064" s="54">
        <v>3800</v>
      </c>
      <c r="F1064" s="39">
        <f t="shared" si="37"/>
        <v>10991172.110000003</v>
      </c>
    </row>
    <row r="1065" spans="1:6">
      <c r="A1065" s="6" t="s">
        <v>2238</v>
      </c>
      <c r="B1065" s="2">
        <v>4290</v>
      </c>
      <c r="C1065" s="2" t="s">
        <v>1800</v>
      </c>
      <c r="D1065" s="39"/>
      <c r="E1065" s="54">
        <v>9700</v>
      </c>
      <c r="F1065" s="39">
        <f t="shared" si="37"/>
        <v>10981472.110000003</v>
      </c>
    </row>
    <row r="1066" spans="1:6">
      <c r="A1066" s="6" t="s">
        <v>2238</v>
      </c>
      <c r="B1066" s="2">
        <v>4291</v>
      </c>
      <c r="C1066" s="2" t="s">
        <v>386</v>
      </c>
      <c r="D1066" s="39"/>
      <c r="E1066" s="54">
        <v>6822.56</v>
      </c>
      <c r="F1066" s="39">
        <f t="shared" si="37"/>
        <v>10974649.550000003</v>
      </c>
    </row>
    <row r="1067" spans="1:6">
      <c r="A1067" s="6" t="s">
        <v>2238</v>
      </c>
      <c r="B1067" s="2">
        <v>4292</v>
      </c>
      <c r="C1067" s="2" t="s">
        <v>1808</v>
      </c>
      <c r="D1067" s="39"/>
      <c r="E1067" s="54">
        <v>17587</v>
      </c>
      <c r="F1067" s="39">
        <f t="shared" si="37"/>
        <v>10957062.550000003</v>
      </c>
    </row>
    <row r="1068" spans="1:6">
      <c r="A1068" s="6" t="s">
        <v>2238</v>
      </c>
      <c r="B1068" s="2">
        <v>4293</v>
      </c>
      <c r="C1068" s="2" t="s">
        <v>1810</v>
      </c>
      <c r="D1068" s="39"/>
      <c r="E1068" s="54">
        <v>12614.5</v>
      </c>
      <c r="F1068" s="39">
        <f t="shared" si="37"/>
        <v>10944448.050000003</v>
      </c>
    </row>
    <row r="1069" spans="1:6">
      <c r="A1069" s="6" t="s">
        <v>2238</v>
      </c>
      <c r="B1069" s="2">
        <v>4294</v>
      </c>
      <c r="C1069" s="2" t="s">
        <v>1152</v>
      </c>
      <c r="D1069" s="39"/>
      <c r="E1069" s="54">
        <v>3510</v>
      </c>
      <c r="F1069" s="39">
        <f t="shared" si="37"/>
        <v>10940938.050000003</v>
      </c>
    </row>
    <row r="1070" spans="1:6">
      <c r="A1070" s="6" t="s">
        <v>2238</v>
      </c>
      <c r="B1070" s="2">
        <v>4295</v>
      </c>
      <c r="C1070" s="2" t="s">
        <v>734</v>
      </c>
      <c r="D1070" s="39"/>
      <c r="E1070" s="54">
        <v>18777.2</v>
      </c>
      <c r="F1070" s="39">
        <f t="shared" si="37"/>
        <v>10922160.850000003</v>
      </c>
    </row>
    <row r="1071" spans="1:6">
      <c r="A1071" s="6" t="s">
        <v>2238</v>
      </c>
      <c r="B1071" s="2">
        <v>4296</v>
      </c>
      <c r="C1071" s="2" t="s">
        <v>2239</v>
      </c>
      <c r="D1071" s="39"/>
      <c r="E1071" s="54">
        <v>11426</v>
      </c>
      <c r="F1071" s="39">
        <f t="shared" si="37"/>
        <v>10910734.850000003</v>
      </c>
    </row>
    <row r="1072" spans="1:6">
      <c r="A1072" s="6" t="s">
        <v>2238</v>
      </c>
      <c r="B1072" s="2">
        <v>4297</v>
      </c>
      <c r="C1072" s="2" t="s">
        <v>1398</v>
      </c>
      <c r="D1072" s="39"/>
      <c r="E1072" s="54">
        <v>7245</v>
      </c>
      <c r="F1072" s="39">
        <f t="shared" si="37"/>
        <v>10903489.850000003</v>
      </c>
    </row>
    <row r="1073" spans="1:6">
      <c r="A1073" s="6" t="s">
        <v>2238</v>
      </c>
      <c r="B1073" s="2">
        <v>4298</v>
      </c>
      <c r="C1073" s="2" t="s">
        <v>2040</v>
      </c>
      <c r="D1073" s="39"/>
      <c r="E1073" s="54">
        <v>8634.5</v>
      </c>
      <c r="F1073" s="39">
        <f t="shared" si="37"/>
        <v>10894855.350000003</v>
      </c>
    </row>
    <row r="1074" spans="1:6">
      <c r="A1074" s="6" t="s">
        <v>2238</v>
      </c>
      <c r="B1074" s="2">
        <v>4299</v>
      </c>
      <c r="C1074" s="2" t="s">
        <v>113</v>
      </c>
      <c r="D1074" s="39"/>
      <c r="E1074" s="54">
        <v>1200000</v>
      </c>
      <c r="F1074" s="39">
        <f t="shared" si="37"/>
        <v>9694855.3500000034</v>
      </c>
    </row>
    <row r="1075" spans="1:6">
      <c r="A1075" s="6" t="s">
        <v>2241</v>
      </c>
      <c r="B1075" s="2">
        <v>4300</v>
      </c>
      <c r="C1075" s="2" t="s">
        <v>2244</v>
      </c>
      <c r="D1075" s="39"/>
      <c r="E1075" s="54">
        <v>2599.1999999999998</v>
      </c>
      <c r="F1075" s="39">
        <f t="shared" si="37"/>
        <v>9692256.1500000041</v>
      </c>
    </row>
    <row r="1076" spans="1:6">
      <c r="A1076" s="6" t="s">
        <v>2241</v>
      </c>
      <c r="B1076" s="2">
        <v>4301</v>
      </c>
      <c r="C1076" s="2" t="s">
        <v>1362</v>
      </c>
      <c r="D1076" s="39"/>
      <c r="E1076" s="54">
        <v>30327.05</v>
      </c>
      <c r="F1076" s="39">
        <f t="shared" si="37"/>
        <v>9661929.1000000034</v>
      </c>
    </row>
    <row r="1077" spans="1:6">
      <c r="A1077" s="6" t="s">
        <v>2241</v>
      </c>
      <c r="B1077" s="2">
        <v>4302</v>
      </c>
      <c r="C1077" s="2" t="s">
        <v>2623</v>
      </c>
      <c r="D1077" s="39"/>
      <c r="E1077" s="54">
        <v>3978.35</v>
      </c>
      <c r="F1077" s="39">
        <f t="shared" si="37"/>
        <v>9657950.7500000037</v>
      </c>
    </row>
    <row r="1078" spans="1:6">
      <c r="A1078" s="6" t="s">
        <v>2624</v>
      </c>
      <c r="B1078" s="2">
        <v>4303</v>
      </c>
      <c r="C1078" s="2" t="s">
        <v>827</v>
      </c>
      <c r="D1078" s="39"/>
      <c r="E1078" s="54">
        <v>307</v>
      </c>
      <c r="F1078" s="39">
        <f t="shared" si="37"/>
        <v>9657643.7500000037</v>
      </c>
    </row>
    <row r="1079" spans="1:6">
      <c r="A1079" s="6" t="s">
        <v>2624</v>
      </c>
      <c r="B1079" s="2">
        <v>4304</v>
      </c>
      <c r="C1079" s="2" t="s">
        <v>2625</v>
      </c>
      <c r="D1079" s="39"/>
      <c r="E1079" s="54">
        <v>50000</v>
      </c>
      <c r="F1079" s="39">
        <f t="shared" si="37"/>
        <v>9607643.7500000037</v>
      </c>
    </row>
    <row r="1080" spans="1:6">
      <c r="A1080" s="6" t="s">
        <v>2624</v>
      </c>
      <c r="B1080" s="2">
        <v>4305</v>
      </c>
      <c r="C1080" s="2" t="s">
        <v>208</v>
      </c>
      <c r="D1080" s="39"/>
      <c r="E1080" s="54">
        <v>7119</v>
      </c>
      <c r="F1080" s="39">
        <f t="shared" si="37"/>
        <v>9600524.7500000037</v>
      </c>
    </row>
    <row r="1081" spans="1:6">
      <c r="A1081" s="6" t="s">
        <v>2626</v>
      </c>
      <c r="B1081" s="2">
        <v>4306</v>
      </c>
      <c r="C1081" s="2" t="s">
        <v>2627</v>
      </c>
      <c r="D1081" s="39"/>
      <c r="E1081" s="54">
        <v>10000</v>
      </c>
      <c r="F1081" s="39">
        <f t="shared" si="37"/>
        <v>9590524.7500000037</v>
      </c>
    </row>
    <row r="1082" spans="1:6">
      <c r="A1082" s="6" t="s">
        <v>2626</v>
      </c>
      <c r="B1082" s="2">
        <v>4307</v>
      </c>
      <c r="C1082" s="2" t="s">
        <v>1910</v>
      </c>
      <c r="D1082" s="39"/>
      <c r="E1082" s="54">
        <v>2625.42</v>
      </c>
      <c r="F1082" s="39">
        <f t="shared" si="37"/>
        <v>9587899.3300000038</v>
      </c>
    </row>
    <row r="1083" spans="1:6">
      <c r="A1083" s="6" t="s">
        <v>2626</v>
      </c>
      <c r="B1083" s="2">
        <v>4308</v>
      </c>
      <c r="C1083" s="2" t="s">
        <v>962</v>
      </c>
      <c r="D1083" s="39"/>
      <c r="E1083" s="54">
        <v>10000</v>
      </c>
      <c r="F1083" s="39">
        <f t="shared" si="37"/>
        <v>9577899.3300000038</v>
      </c>
    </row>
    <row r="1084" spans="1:6">
      <c r="A1084" s="6" t="s">
        <v>2626</v>
      </c>
      <c r="B1084" s="2">
        <v>4309</v>
      </c>
      <c r="C1084" s="2" t="s">
        <v>962</v>
      </c>
      <c r="D1084" s="39"/>
      <c r="E1084" s="54">
        <v>13750</v>
      </c>
      <c r="F1084" s="39">
        <f t="shared" si="37"/>
        <v>9564149.3300000038</v>
      </c>
    </row>
    <row r="1085" spans="1:6">
      <c r="A1085" s="6" t="s">
        <v>2626</v>
      </c>
      <c r="B1085" s="2">
        <v>4310</v>
      </c>
      <c r="C1085" s="2" t="s">
        <v>1371</v>
      </c>
      <c r="D1085" s="39"/>
      <c r="E1085" s="54">
        <v>40727.32</v>
      </c>
      <c r="F1085" s="39">
        <f t="shared" si="37"/>
        <v>9523422.0100000035</v>
      </c>
    </row>
    <row r="1086" spans="1:6">
      <c r="A1086" s="6" t="s">
        <v>2626</v>
      </c>
      <c r="B1086" s="2" t="s">
        <v>1224</v>
      </c>
      <c r="C1086" s="2" t="s">
        <v>2629</v>
      </c>
      <c r="D1086" s="39">
        <v>3808256.7</v>
      </c>
      <c r="E1086" s="54"/>
      <c r="F1086" s="39">
        <f>+F1085+D1086</f>
        <v>13331678.710000005</v>
      </c>
    </row>
    <row r="1087" spans="1:6">
      <c r="A1087" s="6" t="s">
        <v>2241</v>
      </c>
      <c r="B1087" s="2"/>
      <c r="C1087" s="2" t="s">
        <v>2269</v>
      </c>
      <c r="D1087" s="39"/>
      <c r="E1087" s="54">
        <v>418770.1</v>
      </c>
      <c r="F1087" s="39">
        <f t="shared" ref="F1087:F1093" si="38">+F1086-E1087</f>
        <v>12912908.610000005</v>
      </c>
    </row>
    <row r="1088" spans="1:6">
      <c r="A1088" s="6" t="s">
        <v>2626</v>
      </c>
      <c r="B1088" s="2"/>
      <c r="C1088" s="2" t="s">
        <v>2630</v>
      </c>
      <c r="D1088" s="39"/>
      <c r="E1088" s="54">
        <v>320825.64</v>
      </c>
      <c r="F1088" s="39">
        <f t="shared" si="38"/>
        <v>12592082.970000004</v>
      </c>
    </row>
    <row r="1089" spans="1:6">
      <c r="A1089" s="6" t="s">
        <v>2632</v>
      </c>
      <c r="B1089" s="2">
        <v>4311</v>
      </c>
      <c r="C1089" s="2" t="s">
        <v>1792</v>
      </c>
      <c r="D1089" s="39"/>
      <c r="E1089" s="54">
        <v>56468.81</v>
      </c>
      <c r="F1089" s="39">
        <f t="shared" si="38"/>
        <v>12535614.160000004</v>
      </c>
    </row>
    <row r="1090" spans="1:6">
      <c r="A1090" s="6" t="s">
        <v>2632</v>
      </c>
      <c r="B1090" s="2">
        <v>4312</v>
      </c>
      <c r="C1090" s="2" t="s">
        <v>1359</v>
      </c>
      <c r="D1090" s="39"/>
      <c r="E1090" s="54">
        <v>50365</v>
      </c>
      <c r="F1090" s="39">
        <f t="shared" si="38"/>
        <v>12485249.160000004</v>
      </c>
    </row>
    <row r="1091" spans="1:6">
      <c r="A1091" s="6" t="s">
        <v>2632</v>
      </c>
      <c r="B1091" s="2">
        <v>4313</v>
      </c>
      <c r="C1091" s="2" t="s">
        <v>2633</v>
      </c>
      <c r="D1091" s="39"/>
      <c r="E1091" s="54">
        <v>985.26</v>
      </c>
      <c r="F1091" s="39">
        <f t="shared" si="38"/>
        <v>12484263.900000004</v>
      </c>
    </row>
    <row r="1092" spans="1:6">
      <c r="A1092" s="6" t="s">
        <v>2632</v>
      </c>
      <c r="B1092" s="2">
        <v>4314</v>
      </c>
      <c r="C1092" s="2" t="s">
        <v>2634</v>
      </c>
      <c r="D1092" s="39"/>
      <c r="E1092" s="54">
        <v>37326</v>
      </c>
      <c r="F1092" s="39">
        <f t="shared" si="38"/>
        <v>12446937.900000004</v>
      </c>
    </row>
    <row r="1093" spans="1:6">
      <c r="A1093" s="6" t="s">
        <v>2632</v>
      </c>
      <c r="B1093" s="2">
        <v>4315</v>
      </c>
      <c r="C1093" s="2" t="s">
        <v>2634</v>
      </c>
      <c r="D1093" s="39"/>
      <c r="E1093" s="54">
        <v>22612</v>
      </c>
      <c r="F1093" s="39">
        <f t="shared" si="38"/>
        <v>12424325.900000004</v>
      </c>
    </row>
    <row r="1094" spans="1:6">
      <c r="A1094" s="6" t="s">
        <v>2632</v>
      </c>
      <c r="B1094" s="2"/>
      <c r="C1094" s="2" t="s">
        <v>1176</v>
      </c>
      <c r="D1094" s="39">
        <v>711534.66</v>
      </c>
      <c r="E1094" s="54"/>
      <c r="F1094" s="39">
        <f>+F1093+D1094</f>
        <v>13135860.560000004</v>
      </c>
    </row>
    <row r="1095" spans="1:6">
      <c r="A1095" s="6"/>
      <c r="B1095" s="2"/>
      <c r="C1095" s="2" t="s">
        <v>2268</v>
      </c>
      <c r="D1095" s="39"/>
      <c r="E1095" s="54">
        <v>3585.82</v>
      </c>
      <c r="F1095" s="39">
        <f>+F1094-E1095</f>
        <v>13132274.740000004</v>
      </c>
    </row>
    <row r="1096" spans="1:6">
      <c r="A1096" s="6"/>
      <c r="B1096" s="2"/>
      <c r="C1096" s="2"/>
      <c r="D1096" s="39"/>
      <c r="E1096" s="54"/>
      <c r="F1096" s="39"/>
    </row>
    <row r="1097" spans="1:6">
      <c r="A1097" s="6"/>
      <c r="B1097" s="2"/>
      <c r="C1097" s="2"/>
      <c r="D1097" s="39"/>
      <c r="E1097" s="54"/>
      <c r="F1097" s="39"/>
    </row>
    <row r="1098" spans="1:6">
      <c r="A1098" s="2"/>
      <c r="B1098" s="2"/>
      <c r="C1098" s="2"/>
      <c r="D1098" s="39">
        <v>3808256.7</v>
      </c>
      <c r="E1098" s="54">
        <f>SUM(E1024:E1093)</f>
        <v>2905904.2600000002</v>
      </c>
      <c r="F1098" s="39"/>
    </row>
    <row r="1099" spans="1:6">
      <c r="A1099" s="2"/>
      <c r="B1099" s="2"/>
      <c r="C1099" s="2" t="s">
        <v>2636</v>
      </c>
      <c r="D1099" s="39"/>
      <c r="E1099" s="54">
        <v>2166308.52</v>
      </c>
      <c r="F1099" s="39"/>
    </row>
    <row r="1100" spans="1:6">
      <c r="A1100" s="2"/>
      <c r="B1100" s="2"/>
      <c r="C1100" s="2"/>
      <c r="D1100" s="39"/>
      <c r="E1100" s="54"/>
      <c r="F1100" s="39"/>
    </row>
    <row r="1101" spans="1:6">
      <c r="A1101" s="2"/>
      <c r="B1101" s="2"/>
      <c r="C1101" s="2"/>
      <c r="D1101" s="39"/>
      <c r="E1101" s="54"/>
      <c r="F1101" s="39"/>
    </row>
    <row r="1102" spans="1:6">
      <c r="A1102" s="2"/>
      <c r="B1102" s="2"/>
      <c r="C1102" s="2"/>
      <c r="D1102" s="39"/>
      <c r="E1102" s="54"/>
      <c r="F1102" s="39"/>
    </row>
    <row r="1103" spans="1:6">
      <c r="A1103" s="2"/>
      <c r="B1103" s="2"/>
      <c r="C1103" s="2"/>
      <c r="D1103" s="39"/>
      <c r="E1103" s="54"/>
      <c r="F1103" s="39"/>
    </row>
    <row r="1104" spans="1:6">
      <c r="A1104" s="2"/>
      <c r="B1104" s="2"/>
      <c r="C1104" s="2" t="s">
        <v>2635</v>
      </c>
      <c r="D1104" s="39"/>
      <c r="E1104" s="54"/>
      <c r="F1104" s="39">
        <v>13132274.74</v>
      </c>
    </row>
    <row r="1105" spans="1:6">
      <c r="A1105" s="47">
        <v>38484</v>
      </c>
      <c r="B1105" s="2">
        <v>4316</v>
      </c>
      <c r="C1105" s="2" t="s">
        <v>113</v>
      </c>
      <c r="D1105" s="39"/>
      <c r="E1105" s="54">
        <v>600000</v>
      </c>
      <c r="F1105" s="39">
        <f t="shared" ref="F1105:F1128" si="39">+F1104-E1105</f>
        <v>12532274.74</v>
      </c>
    </row>
    <row r="1106" spans="1:6">
      <c r="A1106" s="47">
        <v>38484</v>
      </c>
      <c r="B1106" s="2">
        <v>4317</v>
      </c>
      <c r="C1106" s="2" t="s">
        <v>1804</v>
      </c>
      <c r="D1106" s="39"/>
      <c r="E1106" s="54">
        <v>0.01</v>
      </c>
      <c r="F1106" s="39">
        <f t="shared" si="39"/>
        <v>12532274.73</v>
      </c>
    </row>
    <row r="1107" spans="1:6">
      <c r="A1107" s="47">
        <v>38484</v>
      </c>
      <c r="B1107" s="2">
        <v>4318</v>
      </c>
      <c r="C1107" s="2" t="s">
        <v>1804</v>
      </c>
      <c r="D1107" s="39"/>
      <c r="E1107" s="54">
        <v>0.01</v>
      </c>
      <c r="F1107" s="39">
        <f t="shared" si="39"/>
        <v>12532274.720000001</v>
      </c>
    </row>
    <row r="1108" spans="1:6">
      <c r="A1108" s="47">
        <v>38484</v>
      </c>
      <c r="B1108" s="2">
        <v>4319</v>
      </c>
      <c r="C1108" s="2" t="s">
        <v>2217</v>
      </c>
      <c r="D1108" s="39"/>
      <c r="E1108" s="54">
        <v>31370.5</v>
      </c>
      <c r="F1108" s="39">
        <f t="shared" si="39"/>
        <v>12500904.220000001</v>
      </c>
    </row>
    <row r="1109" spans="1:6">
      <c r="A1109" s="47">
        <v>38484</v>
      </c>
      <c r="B1109" s="2">
        <v>4320</v>
      </c>
      <c r="C1109" s="2" t="s">
        <v>1432</v>
      </c>
      <c r="D1109" s="39"/>
      <c r="E1109" s="54">
        <v>20324.23</v>
      </c>
      <c r="F1109" s="39">
        <f t="shared" si="39"/>
        <v>12480579.99</v>
      </c>
    </row>
    <row r="1110" spans="1:6">
      <c r="A1110" s="47">
        <v>38484</v>
      </c>
      <c r="B1110" s="2">
        <v>4321</v>
      </c>
      <c r="C1110" s="2" t="s">
        <v>1427</v>
      </c>
      <c r="D1110" s="39"/>
      <c r="E1110" s="54">
        <v>22500</v>
      </c>
      <c r="F1110" s="39">
        <f t="shared" si="39"/>
        <v>12458079.99</v>
      </c>
    </row>
    <row r="1111" spans="1:6">
      <c r="A1111" s="47">
        <v>38484</v>
      </c>
      <c r="B1111" s="2">
        <v>4322</v>
      </c>
      <c r="C1111" s="2" t="s">
        <v>420</v>
      </c>
      <c r="D1111" s="39"/>
      <c r="E1111" s="54">
        <v>20700</v>
      </c>
      <c r="F1111" s="39">
        <f t="shared" si="39"/>
        <v>12437379.99</v>
      </c>
    </row>
    <row r="1112" spans="1:6">
      <c r="A1112" s="47">
        <v>38484</v>
      </c>
      <c r="B1112" s="2">
        <v>4323</v>
      </c>
      <c r="C1112" s="2" t="s">
        <v>896</v>
      </c>
      <c r="D1112" s="39"/>
      <c r="E1112" s="54">
        <v>82055.399999999994</v>
      </c>
      <c r="F1112" s="39">
        <f t="shared" si="39"/>
        <v>12355324.59</v>
      </c>
    </row>
    <row r="1113" spans="1:6">
      <c r="A1113" s="47">
        <v>38515</v>
      </c>
      <c r="B1113" s="2">
        <v>4324</v>
      </c>
      <c r="C1113" s="2" t="s">
        <v>1362</v>
      </c>
      <c r="D1113" s="39"/>
      <c r="E1113" s="54">
        <v>23118.2</v>
      </c>
      <c r="F1113" s="39">
        <f t="shared" si="39"/>
        <v>12332206.390000001</v>
      </c>
    </row>
    <row r="1114" spans="1:6">
      <c r="A1114" s="47">
        <v>38515</v>
      </c>
      <c r="B1114" s="2">
        <v>4325</v>
      </c>
      <c r="C1114" s="2" t="s">
        <v>414</v>
      </c>
      <c r="D1114" s="39"/>
      <c r="E1114" s="54">
        <v>17869</v>
      </c>
      <c r="F1114" s="39">
        <f t="shared" si="39"/>
        <v>12314337.390000001</v>
      </c>
    </row>
    <row r="1115" spans="1:6">
      <c r="A1115" s="47">
        <v>38576</v>
      </c>
      <c r="B1115" s="2">
        <v>4326</v>
      </c>
      <c r="C1115" s="2" t="s">
        <v>1739</v>
      </c>
      <c r="D1115" s="39"/>
      <c r="E1115" s="54">
        <v>881</v>
      </c>
      <c r="F1115" s="39">
        <f t="shared" si="39"/>
        <v>12313456.390000001</v>
      </c>
    </row>
    <row r="1116" spans="1:6">
      <c r="A1116" s="47">
        <v>38576</v>
      </c>
      <c r="B1116" s="2">
        <v>4327</v>
      </c>
      <c r="C1116" s="2" t="s">
        <v>733</v>
      </c>
      <c r="D1116" s="39"/>
      <c r="E1116" s="54">
        <v>2611.17</v>
      </c>
      <c r="F1116" s="39">
        <f t="shared" si="39"/>
        <v>12310845.220000001</v>
      </c>
    </row>
    <row r="1117" spans="1:6">
      <c r="A1117" s="47">
        <v>38576</v>
      </c>
      <c r="B1117" s="2">
        <v>4328</v>
      </c>
      <c r="C1117" s="2" t="s">
        <v>1720</v>
      </c>
      <c r="D1117" s="39"/>
      <c r="E1117" s="54">
        <v>4363.17</v>
      </c>
      <c r="F1117" s="39">
        <f t="shared" si="39"/>
        <v>12306482.050000001</v>
      </c>
    </row>
    <row r="1118" spans="1:6">
      <c r="A1118" s="47">
        <v>38576</v>
      </c>
      <c r="B1118" s="2">
        <v>4329</v>
      </c>
      <c r="C1118" s="2" t="s">
        <v>2637</v>
      </c>
      <c r="D1118" s="39"/>
      <c r="E1118" s="54">
        <v>2268</v>
      </c>
      <c r="F1118" s="39">
        <f t="shared" si="39"/>
        <v>12304214.050000001</v>
      </c>
    </row>
    <row r="1119" spans="1:6">
      <c r="A1119" s="47">
        <v>38576</v>
      </c>
      <c r="B1119" s="2">
        <v>4330</v>
      </c>
      <c r="C1119" s="2" t="s">
        <v>2625</v>
      </c>
      <c r="D1119" s="39"/>
      <c r="E1119" s="54">
        <v>3200</v>
      </c>
      <c r="F1119" s="39">
        <f t="shared" si="39"/>
        <v>12301014.050000001</v>
      </c>
    </row>
    <row r="1120" spans="1:6">
      <c r="A1120" s="47">
        <v>38576</v>
      </c>
      <c r="B1120" s="2">
        <v>4331</v>
      </c>
      <c r="C1120" s="2" t="s">
        <v>2016</v>
      </c>
      <c r="D1120" s="39"/>
      <c r="E1120" s="54">
        <v>3712.5</v>
      </c>
      <c r="F1120" s="39">
        <f t="shared" si="39"/>
        <v>12297301.550000001</v>
      </c>
    </row>
    <row r="1121" spans="1:6">
      <c r="A1121" s="47">
        <v>38576</v>
      </c>
      <c r="B1121" s="2">
        <v>4332</v>
      </c>
      <c r="C1121" s="2" t="s">
        <v>386</v>
      </c>
      <c r="D1121" s="39"/>
      <c r="E1121" s="54">
        <v>31617.15</v>
      </c>
      <c r="F1121" s="39">
        <f t="shared" si="39"/>
        <v>12265684.4</v>
      </c>
    </row>
    <row r="1122" spans="1:6">
      <c r="A1122" s="47">
        <v>38576</v>
      </c>
      <c r="B1122" s="2">
        <v>4333</v>
      </c>
      <c r="C1122" s="2" t="s">
        <v>1808</v>
      </c>
      <c r="D1122" s="39"/>
      <c r="E1122" s="54">
        <v>18187.5</v>
      </c>
      <c r="F1122" s="39">
        <f t="shared" si="39"/>
        <v>12247496.9</v>
      </c>
    </row>
    <row r="1123" spans="1:6">
      <c r="A1123" s="47">
        <v>38576</v>
      </c>
      <c r="B1123" s="2">
        <v>4334</v>
      </c>
      <c r="C1123" s="2" t="s">
        <v>1810</v>
      </c>
      <c r="D1123" s="39"/>
      <c r="E1123" s="54">
        <v>12125.5</v>
      </c>
      <c r="F1123" s="39">
        <f t="shared" si="39"/>
        <v>12235371.4</v>
      </c>
    </row>
    <row r="1124" spans="1:6">
      <c r="A1124" s="47">
        <v>38576</v>
      </c>
      <c r="B1124" s="2">
        <v>4335</v>
      </c>
      <c r="C1124" s="2" t="s">
        <v>2040</v>
      </c>
      <c r="D1124" s="39"/>
      <c r="E1124" s="54">
        <v>12335.25</v>
      </c>
      <c r="F1124" s="39">
        <f t="shared" si="39"/>
        <v>12223036.15</v>
      </c>
    </row>
    <row r="1125" spans="1:6">
      <c r="A1125" s="47">
        <v>38576</v>
      </c>
      <c r="B1125" s="2">
        <v>4336</v>
      </c>
      <c r="C1125" s="2" t="s">
        <v>1246</v>
      </c>
      <c r="D1125" s="39"/>
      <c r="E1125" s="54">
        <v>2496.21</v>
      </c>
      <c r="F1125" s="39">
        <f t="shared" si="39"/>
        <v>12220539.939999999</v>
      </c>
    </row>
    <row r="1126" spans="1:6">
      <c r="A1126" s="47">
        <v>38576</v>
      </c>
      <c r="B1126" s="2">
        <v>4337</v>
      </c>
      <c r="C1126" s="2" t="s">
        <v>1803</v>
      </c>
      <c r="D1126" s="39"/>
      <c r="E1126" s="54">
        <v>3675</v>
      </c>
      <c r="F1126" s="39">
        <f t="shared" si="39"/>
        <v>12216864.939999999</v>
      </c>
    </row>
    <row r="1127" spans="1:6">
      <c r="A1127" s="47">
        <v>38576</v>
      </c>
      <c r="B1127" s="2">
        <v>4338</v>
      </c>
      <c r="C1127" s="2" t="s">
        <v>1802</v>
      </c>
      <c r="D1127" s="39"/>
      <c r="E1127" s="54">
        <v>3675</v>
      </c>
      <c r="F1127" s="39">
        <f t="shared" si="39"/>
        <v>12213189.939999999</v>
      </c>
    </row>
    <row r="1128" spans="1:6">
      <c r="A1128" s="47">
        <v>38576</v>
      </c>
      <c r="B1128" s="2">
        <v>4339</v>
      </c>
      <c r="C1128" s="2" t="s">
        <v>1800</v>
      </c>
      <c r="D1128" s="39"/>
      <c r="E1128" s="54">
        <v>9800</v>
      </c>
      <c r="F1128" s="39">
        <f t="shared" si="39"/>
        <v>12203389.939999999</v>
      </c>
    </row>
    <row r="1129" spans="1:6">
      <c r="A1129" s="47">
        <v>38545</v>
      </c>
      <c r="B1129" s="2"/>
      <c r="C1129" s="2" t="s">
        <v>1351</v>
      </c>
      <c r="D1129" s="39">
        <v>23541.67</v>
      </c>
      <c r="E1129" s="54"/>
      <c r="F1129" s="39">
        <f>+F1128+D1129</f>
        <v>12226931.609999999</v>
      </c>
    </row>
    <row r="1130" spans="1:6">
      <c r="A1130" s="47">
        <v>38607</v>
      </c>
      <c r="B1130" s="2">
        <v>4340</v>
      </c>
      <c r="C1130" s="2" t="s">
        <v>1152</v>
      </c>
      <c r="D1130" s="39"/>
      <c r="E1130" s="54">
        <v>3675</v>
      </c>
      <c r="F1130" s="39">
        <f t="shared" ref="F1130:F1165" si="40">+F1129-E1130</f>
        <v>12223256.609999999</v>
      </c>
    </row>
    <row r="1131" spans="1:6">
      <c r="A1131" s="47">
        <v>38607</v>
      </c>
      <c r="B1131" s="2">
        <v>4341</v>
      </c>
      <c r="C1131" s="2" t="s">
        <v>734</v>
      </c>
      <c r="D1131" s="39"/>
      <c r="E1131" s="54">
        <v>20096</v>
      </c>
      <c r="F1131" s="39">
        <f t="shared" si="40"/>
        <v>12203160.609999999</v>
      </c>
    </row>
    <row r="1132" spans="1:6">
      <c r="A1132" s="47">
        <v>38607</v>
      </c>
      <c r="B1132" s="2">
        <v>4342</v>
      </c>
      <c r="C1132" s="2" t="s">
        <v>420</v>
      </c>
      <c r="D1132" s="39"/>
      <c r="E1132" s="54">
        <v>9583.33</v>
      </c>
      <c r="F1132" s="39">
        <f t="shared" si="40"/>
        <v>12193577.279999999</v>
      </c>
    </row>
    <row r="1133" spans="1:6">
      <c r="A1133" s="47">
        <v>38607</v>
      </c>
      <c r="B1133" s="2">
        <v>4343</v>
      </c>
      <c r="C1133" s="2" t="s">
        <v>1398</v>
      </c>
      <c r="D1133" s="39"/>
      <c r="E1133" s="54">
        <v>3966.67</v>
      </c>
      <c r="F1133" s="39">
        <f t="shared" si="40"/>
        <v>12189610.609999999</v>
      </c>
    </row>
    <row r="1134" spans="1:6">
      <c r="A1134" s="47">
        <v>38698</v>
      </c>
      <c r="B1134" s="2">
        <v>4344</v>
      </c>
      <c r="C1134" s="2" t="s">
        <v>1739</v>
      </c>
      <c r="D1134" s="39"/>
      <c r="E1134" s="54">
        <v>2790</v>
      </c>
      <c r="F1134" s="39">
        <f t="shared" si="40"/>
        <v>12186820.609999999</v>
      </c>
    </row>
    <row r="1135" spans="1:6">
      <c r="A1135" s="47">
        <v>38698</v>
      </c>
      <c r="B1135" s="2">
        <v>4345</v>
      </c>
      <c r="C1135" s="2" t="s">
        <v>1356</v>
      </c>
      <c r="D1135" s="39"/>
      <c r="E1135" s="54">
        <v>2790</v>
      </c>
      <c r="F1135" s="39">
        <f t="shared" si="40"/>
        <v>12184030.609999999</v>
      </c>
    </row>
    <row r="1136" spans="1:6">
      <c r="A1136" s="47">
        <v>38698</v>
      </c>
      <c r="B1136" s="2">
        <v>4346</v>
      </c>
      <c r="C1136" s="2" t="s">
        <v>2638</v>
      </c>
      <c r="D1136" s="39"/>
      <c r="E1136" s="54">
        <v>21865.200000000001</v>
      </c>
      <c r="F1136" s="39">
        <f t="shared" si="40"/>
        <v>12162165.41</v>
      </c>
    </row>
    <row r="1137" spans="1:6">
      <c r="A1137" s="47" t="s">
        <v>2639</v>
      </c>
      <c r="B1137" s="2">
        <v>4347</v>
      </c>
      <c r="C1137" s="2" t="s">
        <v>2640</v>
      </c>
      <c r="D1137" s="39"/>
      <c r="E1137" s="54">
        <v>15000</v>
      </c>
      <c r="F1137" s="39">
        <f t="shared" si="40"/>
        <v>12147165.41</v>
      </c>
    </row>
    <row r="1138" spans="1:6">
      <c r="A1138" s="47" t="s">
        <v>2639</v>
      </c>
      <c r="B1138" s="2">
        <v>4348</v>
      </c>
      <c r="C1138" s="2" t="s">
        <v>2641</v>
      </c>
      <c r="D1138" s="39"/>
      <c r="E1138" s="54">
        <v>11632.56</v>
      </c>
      <c r="F1138" s="39">
        <f t="shared" si="40"/>
        <v>12135532.85</v>
      </c>
    </row>
    <row r="1139" spans="1:6">
      <c r="A1139" s="47" t="s">
        <v>2642</v>
      </c>
      <c r="B1139" s="2">
        <v>4349</v>
      </c>
      <c r="C1139" s="2" t="s">
        <v>827</v>
      </c>
      <c r="D1139" s="39"/>
      <c r="E1139" s="54">
        <v>490</v>
      </c>
      <c r="F1139" s="39">
        <f t="shared" si="40"/>
        <v>12135042.85</v>
      </c>
    </row>
    <row r="1140" spans="1:6">
      <c r="A1140" s="47" t="s">
        <v>2642</v>
      </c>
      <c r="B1140" s="2">
        <v>4350</v>
      </c>
      <c r="C1140" s="2" t="s">
        <v>827</v>
      </c>
      <c r="D1140" s="39"/>
      <c r="E1140" s="54">
        <v>307</v>
      </c>
      <c r="F1140" s="39">
        <f t="shared" si="40"/>
        <v>12134735.85</v>
      </c>
    </row>
    <row r="1141" spans="1:6">
      <c r="A1141" s="47" t="s">
        <v>2642</v>
      </c>
      <c r="B1141" s="2">
        <v>4351</v>
      </c>
      <c r="C1141" s="2" t="s">
        <v>1739</v>
      </c>
      <c r="D1141" s="39"/>
      <c r="E1141" s="54">
        <v>881</v>
      </c>
      <c r="F1141" s="39">
        <f t="shared" si="40"/>
        <v>12133854.85</v>
      </c>
    </row>
    <row r="1142" spans="1:6">
      <c r="A1142" s="47" t="s">
        <v>2642</v>
      </c>
      <c r="B1142" s="2">
        <v>4352</v>
      </c>
      <c r="C1142" s="2" t="s">
        <v>1804</v>
      </c>
      <c r="D1142" s="39"/>
      <c r="E1142" s="54">
        <v>0.01</v>
      </c>
      <c r="F1142" s="39">
        <f t="shared" si="40"/>
        <v>12133854.84</v>
      </c>
    </row>
    <row r="1143" spans="1:6">
      <c r="A1143" s="47" t="s">
        <v>2642</v>
      </c>
      <c r="B1143" s="2">
        <v>4353</v>
      </c>
      <c r="C1143" s="2" t="s">
        <v>2015</v>
      </c>
      <c r="D1143" s="39"/>
      <c r="E1143" s="54">
        <v>600</v>
      </c>
      <c r="F1143" s="39">
        <f t="shared" si="40"/>
        <v>12133254.84</v>
      </c>
    </row>
    <row r="1144" spans="1:6">
      <c r="A1144" s="47" t="s">
        <v>2642</v>
      </c>
      <c r="B1144" s="2">
        <v>4354</v>
      </c>
      <c r="C1144" s="2" t="s">
        <v>622</v>
      </c>
      <c r="D1144" s="39"/>
      <c r="E1144" s="54">
        <v>2000</v>
      </c>
      <c r="F1144" s="39">
        <f t="shared" si="40"/>
        <v>12131254.84</v>
      </c>
    </row>
    <row r="1145" spans="1:6">
      <c r="A1145" s="47" t="s">
        <v>2642</v>
      </c>
      <c r="B1145" s="2">
        <v>4355</v>
      </c>
      <c r="C1145" s="2" t="s">
        <v>1803</v>
      </c>
      <c r="D1145" s="39"/>
      <c r="E1145" s="54">
        <v>3800</v>
      </c>
      <c r="F1145" s="39">
        <f t="shared" si="40"/>
        <v>12127454.84</v>
      </c>
    </row>
    <row r="1146" spans="1:6">
      <c r="A1146" s="47" t="s">
        <v>2642</v>
      </c>
      <c r="B1146" s="2">
        <v>4356</v>
      </c>
      <c r="C1146" s="2" t="s">
        <v>1802</v>
      </c>
      <c r="D1146" s="39"/>
      <c r="E1146" s="54">
        <v>3800</v>
      </c>
      <c r="F1146" s="39">
        <f t="shared" si="40"/>
        <v>12123654.84</v>
      </c>
    </row>
    <row r="1147" spans="1:6">
      <c r="A1147" s="47" t="s">
        <v>2642</v>
      </c>
      <c r="B1147" s="2">
        <v>4357</v>
      </c>
      <c r="C1147" s="2" t="s">
        <v>1164</v>
      </c>
      <c r="D1147" s="39"/>
      <c r="E1147" s="54">
        <v>78400</v>
      </c>
      <c r="F1147" s="39">
        <f t="shared" si="40"/>
        <v>12045254.84</v>
      </c>
    </row>
    <row r="1148" spans="1:6">
      <c r="A1148" s="47" t="s">
        <v>2642</v>
      </c>
      <c r="B1148" s="2">
        <v>4358</v>
      </c>
      <c r="C1148" s="2" t="s">
        <v>899</v>
      </c>
      <c r="D1148" s="39"/>
      <c r="E1148" s="54">
        <v>34300</v>
      </c>
      <c r="F1148" s="39">
        <f t="shared" si="40"/>
        <v>12010954.84</v>
      </c>
    </row>
    <row r="1149" spans="1:6">
      <c r="A1149" s="47" t="s">
        <v>2642</v>
      </c>
      <c r="B1149" s="2">
        <v>4359</v>
      </c>
      <c r="C1149" s="2" t="s">
        <v>1155</v>
      </c>
      <c r="D1149" s="39"/>
      <c r="E1149" s="54">
        <v>600</v>
      </c>
      <c r="F1149" s="39">
        <f t="shared" si="40"/>
        <v>12010354.84</v>
      </c>
    </row>
    <row r="1150" spans="1:6">
      <c r="A1150" s="47" t="s">
        <v>1165</v>
      </c>
      <c r="B1150" s="2">
        <v>4360</v>
      </c>
      <c r="C1150" s="2" t="s">
        <v>1152</v>
      </c>
      <c r="D1150" s="39"/>
      <c r="E1150" s="54">
        <v>3510</v>
      </c>
      <c r="F1150" s="39">
        <f t="shared" si="40"/>
        <v>12006844.84</v>
      </c>
    </row>
    <row r="1151" spans="1:6">
      <c r="A1151" s="47" t="s">
        <v>1165</v>
      </c>
      <c r="B1151" s="2">
        <v>4361</v>
      </c>
      <c r="C1151" s="2" t="s">
        <v>2016</v>
      </c>
      <c r="D1151" s="39"/>
      <c r="E1151" s="54">
        <v>4675</v>
      </c>
      <c r="F1151" s="39">
        <f t="shared" si="40"/>
        <v>12002169.84</v>
      </c>
    </row>
    <row r="1152" spans="1:6">
      <c r="A1152" s="47" t="s">
        <v>1165</v>
      </c>
      <c r="B1152" s="2">
        <v>4362</v>
      </c>
      <c r="C1152" s="2" t="s">
        <v>1800</v>
      </c>
      <c r="D1152" s="39"/>
      <c r="E1152" s="54">
        <v>9700</v>
      </c>
      <c r="F1152" s="39">
        <f t="shared" si="40"/>
        <v>11992469.84</v>
      </c>
    </row>
    <row r="1153" spans="1:6">
      <c r="A1153" s="47" t="s">
        <v>1165</v>
      </c>
      <c r="B1153" s="2">
        <v>4363</v>
      </c>
      <c r="C1153" s="2" t="s">
        <v>1808</v>
      </c>
      <c r="D1153" s="39"/>
      <c r="E1153" s="54">
        <v>17587</v>
      </c>
      <c r="F1153" s="39">
        <f t="shared" si="40"/>
        <v>11974882.84</v>
      </c>
    </row>
    <row r="1154" spans="1:6">
      <c r="A1154" s="47" t="s">
        <v>1165</v>
      </c>
      <c r="B1154" s="2">
        <v>4364</v>
      </c>
      <c r="C1154" s="2" t="s">
        <v>1810</v>
      </c>
      <c r="D1154" s="39"/>
      <c r="E1154" s="54">
        <v>12614.5</v>
      </c>
      <c r="F1154" s="39">
        <f t="shared" si="40"/>
        <v>11962268.34</v>
      </c>
    </row>
    <row r="1155" spans="1:6">
      <c r="A1155" s="47" t="s">
        <v>1165</v>
      </c>
      <c r="B1155" s="2">
        <v>4365</v>
      </c>
      <c r="C1155" s="2" t="s">
        <v>734</v>
      </c>
      <c r="D1155" s="39"/>
      <c r="E1155" s="54">
        <v>18777.2</v>
      </c>
      <c r="F1155" s="39">
        <f t="shared" si="40"/>
        <v>11943491.140000001</v>
      </c>
    </row>
    <row r="1156" spans="1:6">
      <c r="A1156" s="47" t="s">
        <v>1165</v>
      </c>
      <c r="B1156" s="2">
        <v>4366</v>
      </c>
      <c r="C1156" s="2" t="s">
        <v>385</v>
      </c>
      <c r="D1156" s="39"/>
      <c r="E1156" s="54">
        <v>11426</v>
      </c>
      <c r="F1156" s="39">
        <f t="shared" si="40"/>
        <v>11932065.140000001</v>
      </c>
    </row>
    <row r="1157" spans="1:6">
      <c r="A1157" s="47" t="s">
        <v>1165</v>
      </c>
      <c r="B1157" s="2">
        <v>4367</v>
      </c>
      <c r="C1157" s="2" t="s">
        <v>1398</v>
      </c>
      <c r="D1157" s="39"/>
      <c r="E1157" s="54">
        <v>7245</v>
      </c>
      <c r="F1157" s="39">
        <f t="shared" si="40"/>
        <v>11924820.140000001</v>
      </c>
    </row>
    <row r="1158" spans="1:6">
      <c r="A1158" s="47" t="s">
        <v>1165</v>
      </c>
      <c r="B1158" s="2">
        <v>4368</v>
      </c>
      <c r="C1158" s="2" t="s">
        <v>1908</v>
      </c>
      <c r="D1158" s="39"/>
      <c r="E1158" s="54">
        <v>18000</v>
      </c>
      <c r="F1158" s="39">
        <f t="shared" si="40"/>
        <v>11906820.140000001</v>
      </c>
    </row>
    <row r="1159" spans="1:6">
      <c r="A1159" s="47" t="s">
        <v>1165</v>
      </c>
      <c r="B1159" s="2">
        <v>4369</v>
      </c>
      <c r="C1159" s="2" t="s">
        <v>1804</v>
      </c>
      <c r="D1159" s="39"/>
      <c r="E1159" s="54">
        <v>0.01</v>
      </c>
      <c r="F1159" s="39">
        <f t="shared" si="40"/>
        <v>11906820.130000001</v>
      </c>
    </row>
    <row r="1160" spans="1:6">
      <c r="A1160" s="47" t="s">
        <v>1165</v>
      </c>
      <c r="B1160" s="2">
        <v>4370</v>
      </c>
      <c r="C1160" s="2" t="s">
        <v>827</v>
      </c>
      <c r="D1160" s="39"/>
      <c r="E1160" s="54">
        <v>50216.22</v>
      </c>
      <c r="F1160" s="39">
        <f t="shared" si="40"/>
        <v>11856603.91</v>
      </c>
    </row>
    <row r="1161" spans="1:6">
      <c r="A1161" s="47" t="s">
        <v>1165</v>
      </c>
      <c r="B1161" s="2">
        <v>4371</v>
      </c>
      <c r="C1161" s="2" t="s">
        <v>2641</v>
      </c>
      <c r="D1161" s="39"/>
      <c r="E1161" s="54">
        <v>421.8</v>
      </c>
      <c r="F1161" s="39">
        <f t="shared" si="40"/>
        <v>11856182.109999999</v>
      </c>
    </row>
    <row r="1162" spans="1:6">
      <c r="A1162" s="47" t="s">
        <v>1165</v>
      </c>
      <c r="B1162" s="2">
        <v>4372</v>
      </c>
      <c r="C1162" s="2" t="s">
        <v>1166</v>
      </c>
      <c r="D1162" s="39"/>
      <c r="E1162" s="54">
        <v>3788.24</v>
      </c>
      <c r="F1162" s="39">
        <f t="shared" si="40"/>
        <v>11852393.869999999</v>
      </c>
    </row>
    <row r="1163" spans="1:6">
      <c r="A1163" s="47" t="s">
        <v>1165</v>
      </c>
      <c r="B1163" s="2">
        <v>4373</v>
      </c>
      <c r="C1163" s="2" t="s">
        <v>1804</v>
      </c>
      <c r="D1163" s="39"/>
      <c r="E1163" s="54">
        <v>0.01</v>
      </c>
      <c r="F1163" s="39">
        <f t="shared" si="40"/>
        <v>11852393.859999999</v>
      </c>
    </row>
    <row r="1164" spans="1:6">
      <c r="A1164" s="47" t="s">
        <v>1165</v>
      </c>
      <c r="B1164" s="2">
        <v>4374</v>
      </c>
      <c r="C1164" s="2" t="s">
        <v>2040</v>
      </c>
      <c r="D1164" s="39"/>
      <c r="E1164" s="54">
        <v>8634.5</v>
      </c>
      <c r="F1164" s="39">
        <f t="shared" si="40"/>
        <v>11843759.359999999</v>
      </c>
    </row>
    <row r="1165" spans="1:6">
      <c r="A1165" s="47" t="s">
        <v>1165</v>
      </c>
      <c r="B1165" s="2">
        <v>4375</v>
      </c>
      <c r="C1165" s="2" t="s">
        <v>386</v>
      </c>
      <c r="D1165" s="39"/>
      <c r="E1165" s="54">
        <v>6635.81</v>
      </c>
      <c r="F1165" s="39">
        <f t="shared" si="40"/>
        <v>11837123.549999999</v>
      </c>
    </row>
    <row r="1166" spans="1:6">
      <c r="A1166" s="47" t="s">
        <v>1168</v>
      </c>
      <c r="B1166" s="2"/>
      <c r="C1166" s="2" t="s">
        <v>1169</v>
      </c>
      <c r="D1166" s="39">
        <v>548409.59999999998</v>
      </c>
      <c r="E1166" s="54"/>
      <c r="F1166" s="39">
        <f>+F1165+D1166</f>
        <v>12385533.149999999</v>
      </c>
    </row>
    <row r="1167" spans="1:6">
      <c r="A1167" s="47" t="s">
        <v>1167</v>
      </c>
      <c r="B1167" s="2">
        <v>4376</v>
      </c>
      <c r="C1167" s="2" t="s">
        <v>1362</v>
      </c>
      <c r="D1167" s="39"/>
      <c r="E1167" s="54">
        <v>32466.03</v>
      </c>
      <c r="F1167" s="39">
        <f t="shared" ref="F1167:F1184" si="41">+F1166-E1167</f>
        <v>12353067.119999999</v>
      </c>
    </row>
    <row r="1168" spans="1:6">
      <c r="A1168" s="47" t="s">
        <v>1167</v>
      </c>
      <c r="B1168" s="2">
        <v>4377</v>
      </c>
      <c r="C1168" s="2" t="s">
        <v>829</v>
      </c>
      <c r="D1168" s="39"/>
      <c r="E1168" s="54">
        <v>42444.14</v>
      </c>
      <c r="F1168" s="39">
        <f t="shared" si="41"/>
        <v>12310622.979999999</v>
      </c>
    </row>
    <row r="1169" spans="1:6">
      <c r="A1169" s="47" t="s">
        <v>1167</v>
      </c>
      <c r="B1169" s="2">
        <v>4378</v>
      </c>
      <c r="C1169" s="2" t="s">
        <v>962</v>
      </c>
      <c r="D1169" s="39"/>
      <c r="E1169" s="54">
        <v>10000</v>
      </c>
      <c r="F1169" s="39">
        <f t="shared" si="41"/>
        <v>12300622.979999999</v>
      </c>
    </row>
    <row r="1170" spans="1:6">
      <c r="A1170" s="47" t="s">
        <v>1167</v>
      </c>
      <c r="B1170" s="2">
        <v>4379</v>
      </c>
      <c r="C1170" s="2" t="s">
        <v>962</v>
      </c>
      <c r="D1170" s="39"/>
      <c r="E1170" s="54">
        <v>14400</v>
      </c>
      <c r="F1170" s="39">
        <f t="shared" si="41"/>
        <v>12286222.979999999</v>
      </c>
    </row>
    <row r="1171" spans="1:6">
      <c r="A1171" s="47" t="s">
        <v>890</v>
      </c>
      <c r="B1171" s="2">
        <v>4380</v>
      </c>
      <c r="C1171" s="2" t="s">
        <v>1432</v>
      </c>
      <c r="D1171" s="39"/>
      <c r="E1171" s="54">
        <v>21290.89</v>
      </c>
      <c r="F1171" s="39">
        <f t="shared" si="41"/>
        <v>12264932.089999998</v>
      </c>
    </row>
    <row r="1172" spans="1:6">
      <c r="A1172" s="47" t="s">
        <v>890</v>
      </c>
      <c r="B1172" s="2">
        <v>4381</v>
      </c>
      <c r="C1172" s="2" t="s">
        <v>1433</v>
      </c>
      <c r="D1172" s="39"/>
      <c r="E1172" s="54">
        <v>12369</v>
      </c>
      <c r="F1172" s="39">
        <f t="shared" si="41"/>
        <v>12252563.089999998</v>
      </c>
    </row>
    <row r="1173" spans="1:6">
      <c r="A1173" s="47" t="s">
        <v>890</v>
      </c>
      <c r="B1173" s="2">
        <v>4382</v>
      </c>
      <c r="C1173" s="2" t="s">
        <v>1171</v>
      </c>
      <c r="D1173" s="39"/>
      <c r="E1173" s="54">
        <v>6000</v>
      </c>
      <c r="F1173" s="39">
        <f t="shared" si="41"/>
        <v>12246563.089999998</v>
      </c>
    </row>
    <row r="1174" spans="1:6">
      <c r="A1174" s="47" t="s">
        <v>890</v>
      </c>
      <c r="B1174" s="2">
        <v>4383</v>
      </c>
      <c r="C1174" s="2" t="s">
        <v>1170</v>
      </c>
      <c r="D1174" s="39"/>
      <c r="E1174" s="54">
        <v>6000</v>
      </c>
      <c r="F1174" s="39">
        <f t="shared" si="41"/>
        <v>12240563.089999998</v>
      </c>
    </row>
    <row r="1175" spans="1:6">
      <c r="A1175" s="47" t="s">
        <v>890</v>
      </c>
      <c r="B1175" s="2">
        <v>4384</v>
      </c>
      <c r="C1175" s="2" t="s">
        <v>1878</v>
      </c>
      <c r="D1175" s="39"/>
      <c r="E1175" s="54">
        <v>67679</v>
      </c>
      <c r="F1175" s="39">
        <f t="shared" si="41"/>
        <v>12172884.089999998</v>
      </c>
    </row>
    <row r="1176" spans="1:6">
      <c r="A1176" s="47" t="s">
        <v>890</v>
      </c>
      <c r="B1176" s="2">
        <v>4385</v>
      </c>
      <c r="C1176" s="2" t="s">
        <v>1804</v>
      </c>
      <c r="D1176" s="39"/>
      <c r="E1176" s="54">
        <v>0.01</v>
      </c>
      <c r="F1176" s="39">
        <f t="shared" si="41"/>
        <v>12172884.079999998</v>
      </c>
    </row>
    <row r="1177" spans="1:6">
      <c r="A1177" s="47" t="s">
        <v>890</v>
      </c>
      <c r="B1177" s="2">
        <v>4386</v>
      </c>
      <c r="C1177" s="2" t="s">
        <v>1150</v>
      </c>
      <c r="D1177" s="39"/>
      <c r="E1177" s="54">
        <v>1680.59</v>
      </c>
      <c r="F1177" s="39">
        <f t="shared" si="41"/>
        <v>12171203.489999998</v>
      </c>
    </row>
    <row r="1178" spans="1:6">
      <c r="A1178" s="47" t="s">
        <v>2419</v>
      </c>
      <c r="B1178" s="2">
        <v>4387</v>
      </c>
      <c r="C1178" s="2" t="s">
        <v>208</v>
      </c>
      <c r="D1178" s="39"/>
      <c r="E1178" s="54">
        <v>8861.0499999999993</v>
      </c>
      <c r="F1178" s="39">
        <f t="shared" si="41"/>
        <v>12162342.439999998</v>
      </c>
    </row>
    <row r="1179" spans="1:6">
      <c r="A1179" s="47" t="s">
        <v>2419</v>
      </c>
      <c r="B1179" s="2">
        <v>4388</v>
      </c>
      <c r="C1179" s="2" t="s">
        <v>1804</v>
      </c>
      <c r="D1179" s="39"/>
      <c r="E1179" s="54">
        <v>0.01</v>
      </c>
      <c r="F1179" s="39">
        <f t="shared" si="41"/>
        <v>12162342.429999998</v>
      </c>
    </row>
    <row r="1180" spans="1:6">
      <c r="A1180" s="47" t="s">
        <v>1172</v>
      </c>
      <c r="B1180" s="2">
        <v>4389</v>
      </c>
      <c r="C1180" s="2" t="s">
        <v>1800</v>
      </c>
      <c r="D1180" s="39"/>
      <c r="E1180" s="54">
        <v>2230</v>
      </c>
      <c r="F1180" s="39">
        <f t="shared" si="41"/>
        <v>12160112.429999998</v>
      </c>
    </row>
    <row r="1181" spans="1:6">
      <c r="A1181" s="47" t="s">
        <v>1172</v>
      </c>
      <c r="B1181" s="2">
        <v>4390</v>
      </c>
      <c r="C1181" s="2" t="s">
        <v>1804</v>
      </c>
      <c r="D1181" s="39"/>
      <c r="E1181" s="54">
        <v>0.01</v>
      </c>
      <c r="F1181" s="39">
        <f t="shared" si="41"/>
        <v>12160112.419999998</v>
      </c>
    </row>
    <row r="1182" spans="1:6">
      <c r="A1182" s="47" t="s">
        <v>1172</v>
      </c>
      <c r="B1182" s="2">
        <v>4391</v>
      </c>
      <c r="C1182" s="2" t="s">
        <v>2217</v>
      </c>
      <c r="D1182" s="39"/>
      <c r="E1182" s="54">
        <v>27847.73</v>
      </c>
      <c r="F1182" s="39">
        <f t="shared" si="41"/>
        <v>12132264.689999998</v>
      </c>
    </row>
    <row r="1183" spans="1:6">
      <c r="A1183" s="47"/>
      <c r="B1183" s="2"/>
      <c r="C1183" s="2" t="s">
        <v>1105</v>
      </c>
      <c r="D1183" s="39"/>
      <c r="E1183" s="54">
        <v>416092.01</v>
      </c>
      <c r="F1183" s="39">
        <f t="shared" si="41"/>
        <v>11716172.679999998</v>
      </c>
    </row>
    <row r="1184" spans="1:6">
      <c r="A1184" s="47"/>
      <c r="B1184" s="2"/>
      <c r="C1184" s="2" t="s">
        <v>1173</v>
      </c>
      <c r="D1184" s="39"/>
      <c r="E1184" s="54">
        <v>320825.64</v>
      </c>
      <c r="F1184" s="39">
        <f t="shared" si="41"/>
        <v>11395347.039999997</v>
      </c>
    </row>
    <row r="1185" spans="1:6">
      <c r="A1185" s="47"/>
      <c r="B1185" s="2"/>
      <c r="C1185" s="2" t="s">
        <v>1175</v>
      </c>
      <c r="D1185" s="39">
        <v>701693.81</v>
      </c>
      <c r="E1185" s="54"/>
      <c r="F1185" s="39">
        <f>+F1184+D1185</f>
        <v>12097040.849999998</v>
      </c>
    </row>
    <row r="1186" spans="1:6">
      <c r="A1186" s="47"/>
      <c r="B1186" s="2"/>
      <c r="C1186" s="2" t="s">
        <v>1179</v>
      </c>
      <c r="D1186" s="39"/>
      <c r="E1186" s="54">
        <v>575196.57999999996</v>
      </c>
      <c r="F1186" s="39">
        <f>+F1185-E1186</f>
        <v>11521844.269999998</v>
      </c>
    </row>
    <row r="1187" spans="1:6">
      <c r="A1187" s="47"/>
      <c r="B1187" s="2"/>
      <c r="C1187" s="2" t="s">
        <v>411</v>
      </c>
      <c r="D1187" s="39"/>
      <c r="E1187" s="54">
        <v>3083.09</v>
      </c>
      <c r="F1187" s="39">
        <v>11518760.93</v>
      </c>
    </row>
    <row r="1188" spans="1:6">
      <c r="A1188" s="40"/>
      <c r="B1188" s="2"/>
      <c r="C1188" s="2" t="s">
        <v>1174</v>
      </c>
      <c r="D1188" s="39"/>
      <c r="E1188" s="54">
        <f>SUM(E1105:E1182)</f>
        <v>1571961.32</v>
      </c>
      <c r="F1188" s="39"/>
    </row>
    <row r="1189" spans="1:6">
      <c r="A1189" s="105"/>
      <c r="D1189" s="51"/>
      <c r="E1189" s="286"/>
      <c r="F1189" s="51"/>
    </row>
    <row r="1190" spans="1:6">
      <c r="A1190" s="105"/>
      <c r="D1190" s="51"/>
      <c r="E1190" s="286"/>
      <c r="F1190" s="51"/>
    </row>
    <row r="1191" spans="1:6">
      <c r="A1191" s="40"/>
      <c r="B1191" s="2"/>
      <c r="C1191" s="27" t="s">
        <v>1177</v>
      </c>
      <c r="D1191" s="39"/>
      <c r="E1191" s="54"/>
      <c r="F1191" s="39">
        <v>11518760.93</v>
      </c>
    </row>
    <row r="1192" spans="1:6">
      <c r="A1192" s="221">
        <v>38720</v>
      </c>
      <c r="B1192" s="249">
        <v>4392</v>
      </c>
      <c r="C1192" s="2" t="s">
        <v>628</v>
      </c>
      <c r="D1192" s="39"/>
      <c r="E1192" s="54">
        <v>50365</v>
      </c>
      <c r="F1192" s="39">
        <f>+F1191-E1192</f>
        <v>11468395.93</v>
      </c>
    </row>
    <row r="1193" spans="1:6">
      <c r="A1193" s="221">
        <v>38720</v>
      </c>
      <c r="B1193" s="249">
        <v>4393</v>
      </c>
      <c r="C1193" s="2" t="s">
        <v>420</v>
      </c>
      <c r="D1193" s="39"/>
      <c r="E1193" s="54">
        <v>20700</v>
      </c>
      <c r="F1193" s="39">
        <f>+F1192-E1193</f>
        <v>11447695.93</v>
      </c>
    </row>
    <row r="1194" spans="1:6">
      <c r="A1194" s="221">
        <v>38720</v>
      </c>
      <c r="B1194" s="249">
        <v>4394</v>
      </c>
      <c r="C1194" s="2" t="s">
        <v>1427</v>
      </c>
      <c r="D1194" s="39"/>
      <c r="E1194" s="54">
        <v>22500</v>
      </c>
      <c r="F1194" s="39">
        <f>+F1193-E1194</f>
        <v>11425195.93</v>
      </c>
    </row>
    <row r="1195" spans="1:6">
      <c r="A1195" s="221">
        <v>38720</v>
      </c>
      <c r="B1195" s="249">
        <v>4395</v>
      </c>
      <c r="C1195" s="2" t="s">
        <v>1359</v>
      </c>
      <c r="D1195" s="39"/>
      <c r="E1195" s="54">
        <v>19508</v>
      </c>
      <c r="F1195" s="39">
        <f>+F1194-E1195</f>
        <v>11405687.93</v>
      </c>
    </row>
    <row r="1196" spans="1:6">
      <c r="A1196" s="221">
        <v>38720</v>
      </c>
      <c r="B1196" s="249">
        <v>4396</v>
      </c>
      <c r="C1196" s="2" t="s">
        <v>1792</v>
      </c>
      <c r="D1196" s="39"/>
      <c r="E1196" s="54">
        <v>56468.81</v>
      </c>
      <c r="F1196" s="39">
        <f>+F1195-E1196</f>
        <v>11349219.119999999</v>
      </c>
    </row>
    <row r="1197" spans="1:6">
      <c r="A1197" s="221">
        <v>38720</v>
      </c>
      <c r="B1197" s="249"/>
      <c r="C1197" s="2" t="s">
        <v>1178</v>
      </c>
      <c r="D1197" s="39">
        <v>3808256.7</v>
      </c>
      <c r="E1197" s="54"/>
      <c r="F1197" s="39">
        <f>+F1196+D1197</f>
        <v>15157475.82</v>
      </c>
    </row>
    <row r="1198" spans="1:6">
      <c r="A1198" s="221">
        <v>38727</v>
      </c>
      <c r="B1198" s="249">
        <v>4397</v>
      </c>
      <c r="C1198" s="2" t="s">
        <v>1429</v>
      </c>
      <c r="D1198" s="39"/>
      <c r="E1198" s="54">
        <v>2250.39</v>
      </c>
      <c r="F1198" s="39">
        <f t="shared" ref="F1198:F1239" si="42">+F1197-E1198</f>
        <v>15155225.43</v>
      </c>
    </row>
    <row r="1199" spans="1:6">
      <c r="A1199" s="221">
        <v>38729</v>
      </c>
      <c r="B1199" s="249">
        <v>4398</v>
      </c>
      <c r="C1199" s="2" t="s">
        <v>896</v>
      </c>
      <c r="D1199" s="39"/>
      <c r="E1199" s="54">
        <v>84293.72</v>
      </c>
      <c r="F1199" s="39">
        <f t="shared" si="42"/>
        <v>15070931.709999999</v>
      </c>
    </row>
    <row r="1200" spans="1:6">
      <c r="A1200" s="221">
        <v>38729</v>
      </c>
      <c r="B1200" s="249">
        <v>4399</v>
      </c>
      <c r="C1200" s="2" t="s">
        <v>1362</v>
      </c>
      <c r="D1200" s="39"/>
      <c r="E1200" s="54">
        <v>28061.32</v>
      </c>
      <c r="F1200" s="39">
        <f t="shared" si="42"/>
        <v>15042870.389999999</v>
      </c>
    </row>
    <row r="1201" spans="1:6">
      <c r="A1201" s="221">
        <v>38730</v>
      </c>
      <c r="B1201" s="249">
        <v>4400</v>
      </c>
      <c r="C1201" s="2" t="s">
        <v>1180</v>
      </c>
      <c r="D1201" s="39"/>
      <c r="E1201" s="54">
        <v>109588</v>
      </c>
      <c r="F1201" s="39">
        <f t="shared" si="42"/>
        <v>14933282.389999999</v>
      </c>
    </row>
    <row r="1202" spans="1:6">
      <c r="A1202" s="221">
        <v>38733</v>
      </c>
      <c r="B1202" s="249">
        <v>4401</v>
      </c>
      <c r="C1202" s="2" t="s">
        <v>1908</v>
      </c>
      <c r="D1202" s="39"/>
      <c r="E1202" s="54">
        <v>18000</v>
      </c>
      <c r="F1202" s="39">
        <f t="shared" si="42"/>
        <v>14915282.389999999</v>
      </c>
    </row>
    <row r="1203" spans="1:6">
      <c r="A1203" s="221">
        <v>38733</v>
      </c>
      <c r="B1203" s="249">
        <v>4402</v>
      </c>
      <c r="C1203" s="2" t="s">
        <v>1181</v>
      </c>
      <c r="D1203" s="39"/>
      <c r="E1203" s="54">
        <v>52520.160000000003</v>
      </c>
      <c r="F1203" s="39">
        <f t="shared" si="42"/>
        <v>14862762.229999999</v>
      </c>
    </row>
    <row r="1204" spans="1:6">
      <c r="A1204" s="221">
        <v>38733</v>
      </c>
      <c r="B1204" s="249">
        <v>4403</v>
      </c>
      <c r="C1204" s="2" t="s">
        <v>1183</v>
      </c>
      <c r="D1204" s="39"/>
      <c r="E1204" s="54">
        <v>31717.77</v>
      </c>
      <c r="F1204" s="39">
        <f t="shared" si="42"/>
        <v>14831044.459999999</v>
      </c>
    </row>
    <row r="1205" spans="1:6">
      <c r="A1205" s="221">
        <v>38737</v>
      </c>
      <c r="B1205" s="249">
        <v>4404</v>
      </c>
      <c r="C1205" s="2" t="s">
        <v>827</v>
      </c>
      <c r="D1205" s="39"/>
      <c r="E1205" s="54">
        <v>2857</v>
      </c>
      <c r="F1205" s="39">
        <f t="shared" si="42"/>
        <v>14828187.459999999</v>
      </c>
    </row>
    <row r="1206" spans="1:6">
      <c r="A1206" s="221">
        <v>38737</v>
      </c>
      <c r="B1206" s="249">
        <v>4405</v>
      </c>
      <c r="C1206" s="2" t="s">
        <v>2481</v>
      </c>
      <c r="D1206" s="39"/>
      <c r="E1206" s="54">
        <v>600</v>
      </c>
      <c r="F1206" s="39">
        <f t="shared" si="42"/>
        <v>14827587.459999999</v>
      </c>
    </row>
    <row r="1207" spans="1:6">
      <c r="A1207" s="221">
        <v>38737</v>
      </c>
      <c r="B1207" s="249">
        <v>4406</v>
      </c>
      <c r="C1207" s="2" t="s">
        <v>622</v>
      </c>
      <c r="D1207" s="39"/>
      <c r="E1207" s="54">
        <v>2000</v>
      </c>
      <c r="F1207" s="39">
        <f t="shared" si="42"/>
        <v>14825587.459999999</v>
      </c>
    </row>
    <row r="1208" spans="1:6">
      <c r="A1208" s="221">
        <v>38737</v>
      </c>
      <c r="B1208" s="249">
        <v>4407</v>
      </c>
      <c r="C1208" s="2" t="s">
        <v>1155</v>
      </c>
      <c r="D1208" s="39"/>
      <c r="E1208" s="54">
        <v>600</v>
      </c>
      <c r="F1208" s="39">
        <f t="shared" si="42"/>
        <v>14824987.459999999</v>
      </c>
    </row>
    <row r="1209" spans="1:6">
      <c r="A1209" s="221">
        <v>38737</v>
      </c>
      <c r="B1209" s="249">
        <v>4408</v>
      </c>
      <c r="C1209" s="2" t="s">
        <v>1803</v>
      </c>
      <c r="D1209" s="39"/>
      <c r="E1209" s="54">
        <v>3800</v>
      </c>
      <c r="F1209" s="39">
        <f t="shared" si="42"/>
        <v>14821187.459999999</v>
      </c>
    </row>
    <row r="1210" spans="1:6">
      <c r="A1210" s="221">
        <v>38737</v>
      </c>
      <c r="B1210" s="249">
        <v>4409</v>
      </c>
      <c r="C1210" s="2" t="s">
        <v>1802</v>
      </c>
      <c r="D1210" s="39"/>
      <c r="E1210" s="54">
        <v>3800</v>
      </c>
      <c r="F1210" s="39">
        <f t="shared" si="42"/>
        <v>14817387.459999999</v>
      </c>
    </row>
    <row r="1211" spans="1:6">
      <c r="A1211" s="221">
        <v>38737</v>
      </c>
      <c r="B1211" s="249">
        <v>4410</v>
      </c>
      <c r="C1211" s="2" t="s">
        <v>1800</v>
      </c>
      <c r="D1211" s="39"/>
      <c r="E1211" s="54">
        <v>9700</v>
      </c>
      <c r="F1211" s="39">
        <f t="shared" si="42"/>
        <v>14807687.459999999</v>
      </c>
    </row>
    <row r="1212" spans="1:6">
      <c r="A1212" s="221">
        <v>38737</v>
      </c>
      <c r="B1212" s="249">
        <v>4411</v>
      </c>
      <c r="C1212" s="2" t="s">
        <v>2240</v>
      </c>
      <c r="D1212" s="39"/>
      <c r="E1212" s="54">
        <v>4675</v>
      </c>
      <c r="F1212" s="39">
        <f t="shared" si="42"/>
        <v>14803012.459999999</v>
      </c>
    </row>
    <row r="1213" spans="1:6">
      <c r="A1213" s="221">
        <v>38737</v>
      </c>
      <c r="B1213" s="249">
        <v>4412</v>
      </c>
      <c r="C1213" s="2" t="s">
        <v>1362</v>
      </c>
      <c r="D1213" s="39"/>
      <c r="E1213" s="54">
        <v>26499.200000000001</v>
      </c>
      <c r="F1213" s="39">
        <f t="shared" si="42"/>
        <v>14776513.26</v>
      </c>
    </row>
    <row r="1214" spans="1:6">
      <c r="A1214" s="221">
        <v>38740</v>
      </c>
      <c r="B1214" s="249">
        <v>4413</v>
      </c>
      <c r="C1214" s="2" t="s">
        <v>386</v>
      </c>
      <c r="D1214" s="39"/>
      <c r="E1214" s="54">
        <v>6635.81</v>
      </c>
      <c r="F1214" s="39">
        <f t="shared" si="42"/>
        <v>14769877.449999999</v>
      </c>
    </row>
    <row r="1215" spans="1:6">
      <c r="A1215" s="221">
        <v>38740</v>
      </c>
      <c r="B1215" s="249">
        <v>4414</v>
      </c>
      <c r="C1215" s="2" t="s">
        <v>1152</v>
      </c>
      <c r="D1215" s="39"/>
      <c r="E1215" s="54">
        <v>3510</v>
      </c>
      <c r="F1215" s="39">
        <f t="shared" si="42"/>
        <v>14766367.449999999</v>
      </c>
    </row>
    <row r="1216" spans="1:6">
      <c r="A1216" s="221">
        <v>38740</v>
      </c>
      <c r="B1216" s="249">
        <v>4415</v>
      </c>
      <c r="C1216" s="2" t="s">
        <v>1810</v>
      </c>
      <c r="D1216" s="39"/>
      <c r="E1216" s="54">
        <v>12614.5</v>
      </c>
      <c r="F1216" s="39">
        <f t="shared" si="42"/>
        <v>14753752.949999999</v>
      </c>
    </row>
    <row r="1217" spans="1:6">
      <c r="A1217" s="221">
        <v>38740</v>
      </c>
      <c r="B1217" s="249">
        <v>4416</v>
      </c>
      <c r="C1217" s="2" t="s">
        <v>1808</v>
      </c>
      <c r="D1217" s="39"/>
      <c r="E1217" s="54">
        <v>17587</v>
      </c>
      <c r="F1217" s="39">
        <f t="shared" si="42"/>
        <v>14736165.949999999</v>
      </c>
    </row>
    <row r="1218" spans="1:6">
      <c r="A1218" s="221">
        <v>38740</v>
      </c>
      <c r="B1218" s="249">
        <v>4417</v>
      </c>
      <c r="C1218" s="2" t="s">
        <v>734</v>
      </c>
      <c r="D1218" s="39"/>
      <c r="E1218" s="54">
        <v>18777.2</v>
      </c>
      <c r="F1218" s="39">
        <f t="shared" si="42"/>
        <v>14717388.75</v>
      </c>
    </row>
    <row r="1219" spans="1:6">
      <c r="A1219" s="221">
        <v>38740</v>
      </c>
      <c r="B1219" s="249">
        <v>4418</v>
      </c>
      <c r="C1219" s="2" t="s">
        <v>385</v>
      </c>
      <c r="D1219" s="39"/>
      <c r="E1219" s="54">
        <v>13766</v>
      </c>
      <c r="F1219" s="39">
        <f t="shared" si="42"/>
        <v>14703622.75</v>
      </c>
    </row>
    <row r="1220" spans="1:6">
      <c r="A1220" s="221">
        <v>38740</v>
      </c>
      <c r="B1220" s="249">
        <v>4419</v>
      </c>
      <c r="C1220" s="2" t="s">
        <v>1398</v>
      </c>
      <c r="D1220" s="39"/>
      <c r="E1220" s="54">
        <v>7245</v>
      </c>
      <c r="F1220" s="39">
        <f t="shared" si="42"/>
        <v>14696377.75</v>
      </c>
    </row>
    <row r="1221" spans="1:6">
      <c r="A1221" s="221">
        <v>38740</v>
      </c>
      <c r="B1221" s="249">
        <v>4420</v>
      </c>
      <c r="C1221" s="2" t="s">
        <v>2040</v>
      </c>
      <c r="D1221" s="39"/>
      <c r="E1221" s="54">
        <v>8634.5</v>
      </c>
      <c r="F1221" s="39">
        <f t="shared" si="42"/>
        <v>14687743.25</v>
      </c>
    </row>
    <row r="1222" spans="1:6">
      <c r="A1222" s="221">
        <v>38740</v>
      </c>
      <c r="B1222" s="249">
        <v>4421</v>
      </c>
      <c r="C1222" s="2" t="s">
        <v>634</v>
      </c>
      <c r="D1222" s="39"/>
      <c r="E1222" s="54">
        <v>5472</v>
      </c>
      <c r="F1222" s="39">
        <f t="shared" si="42"/>
        <v>14682271.25</v>
      </c>
    </row>
    <row r="1223" spans="1:6">
      <c r="A1223" s="221">
        <v>38740</v>
      </c>
      <c r="B1223" s="249">
        <v>4422</v>
      </c>
      <c r="C1223" s="2" t="s">
        <v>1429</v>
      </c>
      <c r="D1223" s="39"/>
      <c r="E1223" s="54">
        <v>3863.02</v>
      </c>
      <c r="F1223" s="39">
        <f t="shared" si="42"/>
        <v>14678408.23</v>
      </c>
    </row>
    <row r="1224" spans="1:6">
      <c r="A1224" s="221">
        <v>38740</v>
      </c>
      <c r="B1224" s="249">
        <v>4423</v>
      </c>
      <c r="C1224" s="2" t="s">
        <v>1804</v>
      </c>
      <c r="D1224" s="39"/>
      <c r="E1224" s="54">
        <v>0.01</v>
      </c>
      <c r="F1224" s="39">
        <f t="shared" si="42"/>
        <v>14678408.220000001</v>
      </c>
    </row>
    <row r="1225" spans="1:6">
      <c r="A1225" s="221">
        <v>38740</v>
      </c>
      <c r="B1225" s="249">
        <v>4424</v>
      </c>
      <c r="C1225" s="2" t="s">
        <v>1804</v>
      </c>
      <c r="D1225" s="39"/>
      <c r="E1225" s="54">
        <v>0.01</v>
      </c>
      <c r="F1225" s="39">
        <f t="shared" si="42"/>
        <v>14678408.210000001</v>
      </c>
    </row>
    <row r="1226" spans="1:6">
      <c r="A1226" s="221">
        <v>38740</v>
      </c>
      <c r="B1226" s="249">
        <v>4425</v>
      </c>
      <c r="C1226" s="2" t="s">
        <v>1184</v>
      </c>
      <c r="D1226" s="39"/>
      <c r="E1226" s="54">
        <v>0.01</v>
      </c>
      <c r="F1226" s="39">
        <f t="shared" si="42"/>
        <v>14678408.200000001</v>
      </c>
    </row>
    <row r="1227" spans="1:6">
      <c r="A1227" s="221">
        <v>38740</v>
      </c>
      <c r="B1227" s="249">
        <v>4426</v>
      </c>
      <c r="C1227" s="2" t="s">
        <v>1433</v>
      </c>
      <c r="D1227" s="39"/>
      <c r="E1227" s="54">
        <v>18325.5</v>
      </c>
      <c r="F1227" s="39">
        <f t="shared" si="42"/>
        <v>14660082.700000001</v>
      </c>
    </row>
    <row r="1228" spans="1:6">
      <c r="A1228" s="221">
        <v>38740</v>
      </c>
      <c r="B1228" s="249">
        <v>4427</v>
      </c>
      <c r="C1228" s="2" t="s">
        <v>1804</v>
      </c>
      <c r="D1228" s="39"/>
      <c r="E1228" s="54">
        <v>0.01</v>
      </c>
      <c r="F1228" s="39">
        <f t="shared" si="42"/>
        <v>14660082.690000001</v>
      </c>
    </row>
    <row r="1229" spans="1:6">
      <c r="A1229" s="221">
        <v>38740</v>
      </c>
      <c r="B1229" s="249">
        <v>4428</v>
      </c>
      <c r="C1229" s="2" t="s">
        <v>1804</v>
      </c>
      <c r="D1229" s="39"/>
      <c r="E1229" s="54">
        <v>0.01</v>
      </c>
      <c r="F1229" s="39">
        <f t="shared" si="42"/>
        <v>14660082.680000002</v>
      </c>
    </row>
    <row r="1230" spans="1:6">
      <c r="A1230" s="221">
        <v>38740</v>
      </c>
      <c r="B1230" s="249">
        <v>4429</v>
      </c>
      <c r="C1230" s="2" t="s">
        <v>2481</v>
      </c>
      <c r="D1230" s="39"/>
      <c r="E1230" s="54">
        <v>27825.19</v>
      </c>
      <c r="F1230" s="39">
        <f t="shared" si="42"/>
        <v>14632257.490000002</v>
      </c>
    </row>
    <row r="1231" spans="1:6">
      <c r="A1231" s="221">
        <v>38741</v>
      </c>
      <c r="B1231" s="249">
        <v>4430</v>
      </c>
      <c r="C1231" s="2" t="s">
        <v>1371</v>
      </c>
      <c r="D1231" s="39"/>
      <c r="E1231" s="54">
        <v>41432.370000000003</v>
      </c>
      <c r="F1231" s="39">
        <f t="shared" si="42"/>
        <v>14590825.120000003</v>
      </c>
    </row>
    <row r="1232" spans="1:6">
      <c r="A1232" s="221">
        <v>38743</v>
      </c>
      <c r="B1232" s="249">
        <v>4431</v>
      </c>
      <c r="C1232" s="2" t="s">
        <v>1371</v>
      </c>
      <c r="D1232" s="39"/>
      <c r="E1232" s="54">
        <v>70000</v>
      </c>
      <c r="F1232" s="39">
        <f t="shared" si="42"/>
        <v>14520825.120000003</v>
      </c>
    </row>
    <row r="1233" spans="1:6">
      <c r="A1233" s="221">
        <v>38744</v>
      </c>
      <c r="B1233" s="249">
        <v>4432</v>
      </c>
      <c r="C1233" s="2" t="s">
        <v>962</v>
      </c>
      <c r="D1233" s="39"/>
      <c r="E1233" s="54">
        <v>10000</v>
      </c>
      <c r="F1233" s="39">
        <f t="shared" si="42"/>
        <v>14510825.120000003</v>
      </c>
    </row>
    <row r="1234" spans="1:6">
      <c r="A1234" s="221">
        <v>38744</v>
      </c>
      <c r="B1234" s="249">
        <v>4433</v>
      </c>
      <c r="C1234" s="2" t="s">
        <v>1371</v>
      </c>
      <c r="D1234" s="39"/>
      <c r="E1234" s="54">
        <v>42444.14</v>
      </c>
      <c r="F1234" s="39">
        <f t="shared" si="42"/>
        <v>14468380.980000002</v>
      </c>
    </row>
    <row r="1235" spans="1:6">
      <c r="A1235" s="221">
        <v>38744</v>
      </c>
      <c r="B1235" s="249">
        <v>4434</v>
      </c>
      <c r="C1235" s="2" t="s">
        <v>962</v>
      </c>
      <c r="D1235" s="39"/>
      <c r="E1235" s="54">
        <v>14400</v>
      </c>
      <c r="F1235" s="39">
        <f t="shared" si="42"/>
        <v>14453980.980000002</v>
      </c>
    </row>
    <row r="1236" spans="1:6">
      <c r="A1236" s="221">
        <v>38744</v>
      </c>
      <c r="B1236" s="249">
        <v>4435</v>
      </c>
      <c r="C1236" s="2" t="s">
        <v>1809</v>
      </c>
      <c r="D1236" s="39"/>
      <c r="E1236" s="54">
        <v>1092.72</v>
      </c>
      <c r="F1236" s="39">
        <f t="shared" si="42"/>
        <v>14452888.260000002</v>
      </c>
    </row>
    <row r="1237" spans="1:6">
      <c r="A1237" s="221">
        <v>38744</v>
      </c>
      <c r="B1237" s="249">
        <v>4436</v>
      </c>
      <c r="C1237" s="2" t="s">
        <v>1249</v>
      </c>
      <c r="D1237" s="39"/>
      <c r="E1237" s="54">
        <v>0.01</v>
      </c>
      <c r="F1237" s="39">
        <f t="shared" si="42"/>
        <v>14452888.250000002</v>
      </c>
    </row>
    <row r="1238" spans="1:6">
      <c r="A1238" s="221">
        <v>38744</v>
      </c>
      <c r="B1238" s="249">
        <v>4437</v>
      </c>
      <c r="C1238" s="2" t="s">
        <v>1371</v>
      </c>
      <c r="D1238" s="39"/>
      <c r="E1238" s="54">
        <v>52350</v>
      </c>
      <c r="F1238" s="39">
        <f t="shared" si="42"/>
        <v>14400538.250000002</v>
      </c>
    </row>
    <row r="1239" spans="1:6">
      <c r="A1239" s="221">
        <v>38745</v>
      </c>
      <c r="B1239" s="249"/>
      <c r="C1239" s="2" t="s">
        <v>2269</v>
      </c>
      <c r="D1239" s="39"/>
      <c r="E1239" s="54">
        <v>420060.32</v>
      </c>
      <c r="F1239" s="39">
        <f t="shared" si="42"/>
        <v>13980477.930000002</v>
      </c>
    </row>
    <row r="1240" spans="1:6">
      <c r="A1240" s="221">
        <v>38746</v>
      </c>
      <c r="B1240" s="249"/>
      <c r="C1240" s="2" t="s">
        <v>1369</v>
      </c>
      <c r="D1240" s="39">
        <v>727201.81</v>
      </c>
      <c r="E1240" s="54"/>
      <c r="F1240" s="39">
        <f>+F1239+D1240</f>
        <v>14707679.740000002</v>
      </c>
    </row>
    <row r="1241" spans="1:6">
      <c r="A1241" s="221">
        <v>38747</v>
      </c>
      <c r="B1241" s="249"/>
      <c r="C1241" s="2" t="s">
        <v>2072</v>
      </c>
      <c r="D1241" s="39"/>
      <c r="E1241" s="54">
        <v>320825.64</v>
      </c>
      <c r="F1241" s="39">
        <f>+F1240-E1241</f>
        <v>14386854.100000001</v>
      </c>
    </row>
    <row r="1242" spans="1:6">
      <c r="A1242" s="221">
        <v>38748</v>
      </c>
      <c r="B1242" s="249"/>
      <c r="C1242" s="2" t="s">
        <v>2268</v>
      </c>
      <c r="D1242" s="39"/>
      <c r="E1242" s="54">
        <v>2220.02</v>
      </c>
      <c r="F1242" s="39">
        <f>+F1241-E1242</f>
        <v>14384634.080000002</v>
      </c>
    </row>
    <row r="1243" spans="1:6">
      <c r="A1243" s="221"/>
      <c r="B1243" s="2"/>
      <c r="C1243" s="2"/>
      <c r="D1243" s="39"/>
      <c r="E1243" s="54">
        <f>SUM(E1192:E1238)</f>
        <v>926479.38</v>
      </c>
      <c r="F1243" s="39"/>
    </row>
    <row r="1244" spans="1:6">
      <c r="A1244" s="2"/>
      <c r="B1244" s="2"/>
      <c r="C1244" s="2"/>
      <c r="D1244" s="39"/>
      <c r="E1244" s="54"/>
      <c r="F1244" s="39"/>
    </row>
    <row r="1245" spans="1:6">
      <c r="A1245" s="2"/>
      <c r="B1245" s="2"/>
      <c r="C1245" s="2"/>
      <c r="D1245" s="39"/>
      <c r="E1245" s="54"/>
      <c r="F1245" s="39"/>
    </row>
    <row r="1246" spans="1:6">
      <c r="A1246" s="2"/>
      <c r="B1246" s="2"/>
      <c r="C1246" s="27" t="s">
        <v>1185</v>
      </c>
      <c r="D1246" s="39"/>
      <c r="E1246" s="54"/>
      <c r="F1246" s="39">
        <v>14384634.08</v>
      </c>
    </row>
    <row r="1247" spans="1:6">
      <c r="A1247" s="221">
        <v>38749</v>
      </c>
      <c r="B1247" s="249">
        <v>4438</v>
      </c>
      <c r="C1247" s="2" t="s">
        <v>1792</v>
      </c>
      <c r="D1247" s="39"/>
      <c r="E1247" s="54">
        <v>56468.81</v>
      </c>
      <c r="F1247" s="39">
        <f>+F1246-E1247</f>
        <v>14328165.27</v>
      </c>
    </row>
    <row r="1248" spans="1:6">
      <c r="A1248" s="221">
        <v>38749</v>
      </c>
      <c r="B1248" s="249"/>
      <c r="C1248" s="20" t="s">
        <v>6</v>
      </c>
      <c r="D1248" s="39">
        <v>1090</v>
      </c>
      <c r="E1248" s="54"/>
      <c r="F1248" s="39">
        <f>+F1247+D1248</f>
        <v>14329255.27</v>
      </c>
    </row>
    <row r="1249" spans="1:6">
      <c r="A1249" s="221">
        <v>38751</v>
      </c>
      <c r="B1249" s="249"/>
      <c r="C1249" s="2" t="s">
        <v>7</v>
      </c>
      <c r="D1249" s="39">
        <v>3808256.7</v>
      </c>
      <c r="E1249" s="54"/>
      <c r="F1249" s="39">
        <f>+F1248+D1249</f>
        <v>18137511.969999999</v>
      </c>
    </row>
    <row r="1250" spans="1:6">
      <c r="A1250" s="221">
        <v>38751</v>
      </c>
      <c r="B1250" s="249">
        <v>4439</v>
      </c>
      <c r="C1250" s="2" t="s">
        <v>1249</v>
      </c>
      <c r="D1250" s="39"/>
      <c r="E1250" s="54">
        <v>7200</v>
      </c>
      <c r="F1250" s="39">
        <f t="shared" ref="F1250:F1281" si="43">+F1249-E1250</f>
        <v>18130311.969999999</v>
      </c>
    </row>
    <row r="1251" spans="1:6">
      <c r="A1251" s="221">
        <v>38751</v>
      </c>
      <c r="B1251" s="249">
        <v>4440</v>
      </c>
      <c r="C1251" s="2" t="s">
        <v>1720</v>
      </c>
      <c r="D1251" s="39"/>
      <c r="E1251" s="54">
        <v>4260.3</v>
      </c>
      <c r="F1251" s="39">
        <f t="shared" si="43"/>
        <v>18126051.669999998</v>
      </c>
    </row>
    <row r="1252" spans="1:6">
      <c r="A1252" s="221">
        <v>38751</v>
      </c>
      <c r="B1252" s="249">
        <v>4441</v>
      </c>
      <c r="C1252" s="2" t="s">
        <v>1155</v>
      </c>
      <c r="D1252" s="39"/>
      <c r="E1252" s="54">
        <v>29206.959999999999</v>
      </c>
      <c r="F1252" s="39">
        <f t="shared" si="43"/>
        <v>18096844.709999997</v>
      </c>
    </row>
    <row r="1253" spans="1:6">
      <c r="A1253" s="221">
        <v>38751</v>
      </c>
      <c r="B1253" s="249">
        <v>4442</v>
      </c>
      <c r="C1253" s="2" t="s">
        <v>1432</v>
      </c>
      <c r="D1253" s="39"/>
      <c r="E1253" s="54">
        <v>21655.02</v>
      </c>
      <c r="F1253" s="39">
        <f t="shared" si="43"/>
        <v>18075189.689999998</v>
      </c>
    </row>
    <row r="1254" spans="1:6">
      <c r="A1254" s="221">
        <v>38751</v>
      </c>
      <c r="B1254" s="249">
        <v>4443</v>
      </c>
      <c r="C1254" s="2" t="s">
        <v>8</v>
      </c>
      <c r="D1254" s="39"/>
      <c r="E1254" s="54">
        <v>26418.6</v>
      </c>
      <c r="F1254" s="39">
        <f t="shared" si="43"/>
        <v>18048771.089999996</v>
      </c>
    </row>
    <row r="1255" spans="1:6">
      <c r="A1255" s="221">
        <v>38751</v>
      </c>
      <c r="B1255" s="249">
        <v>4444</v>
      </c>
      <c r="C1255" s="2" t="s">
        <v>827</v>
      </c>
      <c r="D1255" s="39"/>
      <c r="E1255" s="54">
        <v>245</v>
      </c>
      <c r="F1255" s="39">
        <f t="shared" si="43"/>
        <v>18048526.089999996</v>
      </c>
    </row>
    <row r="1256" spans="1:6">
      <c r="A1256" s="221">
        <v>38751</v>
      </c>
      <c r="B1256" s="249">
        <v>4445</v>
      </c>
      <c r="C1256" s="2" t="s">
        <v>1090</v>
      </c>
      <c r="D1256" s="39"/>
      <c r="E1256" s="54">
        <v>2992.64</v>
      </c>
      <c r="F1256" s="39">
        <f t="shared" si="43"/>
        <v>18045533.449999996</v>
      </c>
    </row>
    <row r="1257" spans="1:6">
      <c r="A1257" s="221">
        <v>38751</v>
      </c>
      <c r="B1257" s="249">
        <v>4446</v>
      </c>
      <c r="C1257" s="2" t="s">
        <v>896</v>
      </c>
      <c r="D1257" s="39"/>
      <c r="E1257" s="54">
        <v>81713.3</v>
      </c>
      <c r="F1257" s="39">
        <f t="shared" si="43"/>
        <v>17963820.149999995</v>
      </c>
    </row>
    <row r="1258" spans="1:6">
      <c r="A1258" s="221">
        <v>38751</v>
      </c>
      <c r="B1258" s="249">
        <v>4447</v>
      </c>
      <c r="C1258" s="2" t="s">
        <v>9</v>
      </c>
      <c r="D1258" s="39"/>
      <c r="E1258" s="54">
        <v>6973.37</v>
      </c>
      <c r="F1258" s="39">
        <f t="shared" si="43"/>
        <v>17956846.779999994</v>
      </c>
    </row>
    <row r="1259" spans="1:6">
      <c r="A1259" s="293">
        <v>38754</v>
      </c>
      <c r="B1259" s="249">
        <v>4448</v>
      </c>
      <c r="C1259" s="2" t="s">
        <v>1809</v>
      </c>
      <c r="D1259" s="39"/>
      <c r="E1259" s="54">
        <v>1888</v>
      </c>
      <c r="F1259" s="39">
        <f t="shared" si="43"/>
        <v>17954958.779999994</v>
      </c>
    </row>
    <row r="1260" spans="1:6">
      <c r="A1260" s="293">
        <v>38754</v>
      </c>
      <c r="B1260" s="249">
        <v>4449</v>
      </c>
      <c r="C1260" s="2" t="s">
        <v>365</v>
      </c>
      <c r="D1260" s="39"/>
      <c r="E1260" s="54">
        <v>1888</v>
      </c>
      <c r="F1260" s="39">
        <f t="shared" si="43"/>
        <v>17953070.779999994</v>
      </c>
    </row>
    <row r="1261" spans="1:6">
      <c r="A1261" s="293">
        <v>38754</v>
      </c>
      <c r="B1261" s="249">
        <v>4450</v>
      </c>
      <c r="C1261" s="2" t="s">
        <v>1723</v>
      </c>
      <c r="D1261" s="39"/>
      <c r="E1261" s="54">
        <v>1888</v>
      </c>
      <c r="F1261" s="39">
        <f t="shared" si="43"/>
        <v>17951182.779999994</v>
      </c>
    </row>
    <row r="1262" spans="1:6">
      <c r="A1262" s="293">
        <v>38754</v>
      </c>
      <c r="B1262" s="249">
        <v>4451</v>
      </c>
      <c r="C1262" s="2" t="s">
        <v>414</v>
      </c>
      <c r="D1262" s="39"/>
      <c r="E1262" s="54">
        <v>45825</v>
      </c>
      <c r="F1262" s="39">
        <f t="shared" si="43"/>
        <v>17905357.779999994</v>
      </c>
    </row>
    <row r="1263" spans="1:6">
      <c r="A1263" s="293">
        <v>38754</v>
      </c>
      <c r="B1263" s="249">
        <v>4452</v>
      </c>
      <c r="C1263" s="2" t="s">
        <v>10</v>
      </c>
      <c r="D1263" s="39"/>
      <c r="E1263" s="54">
        <v>20700</v>
      </c>
      <c r="F1263" s="39">
        <f t="shared" si="43"/>
        <v>17884657.779999994</v>
      </c>
    </row>
    <row r="1264" spans="1:6">
      <c r="A1264" s="293">
        <v>38754</v>
      </c>
      <c r="B1264" s="249">
        <v>4453</v>
      </c>
      <c r="C1264" s="2" t="s">
        <v>1804</v>
      </c>
      <c r="D1264" s="39"/>
      <c r="E1264" s="54">
        <v>0.01</v>
      </c>
      <c r="F1264" s="39">
        <f t="shared" si="43"/>
        <v>17884657.769999992</v>
      </c>
    </row>
    <row r="1265" spans="1:6">
      <c r="A1265" s="293">
        <v>38754</v>
      </c>
      <c r="B1265" s="249">
        <v>4454</v>
      </c>
      <c r="C1265" s="2" t="s">
        <v>414</v>
      </c>
      <c r="D1265" s="39"/>
      <c r="E1265" s="54">
        <v>15025</v>
      </c>
      <c r="F1265" s="39">
        <f t="shared" si="43"/>
        <v>17869632.769999992</v>
      </c>
    </row>
    <row r="1266" spans="1:6">
      <c r="A1266" s="293">
        <v>38754</v>
      </c>
      <c r="B1266" s="249">
        <v>4455</v>
      </c>
      <c r="C1266" s="2" t="s">
        <v>407</v>
      </c>
      <c r="D1266" s="39"/>
      <c r="E1266" s="54">
        <v>881</v>
      </c>
      <c r="F1266" s="39">
        <f t="shared" si="43"/>
        <v>17868751.769999992</v>
      </c>
    </row>
    <row r="1267" spans="1:6">
      <c r="A1267" s="293">
        <v>38754</v>
      </c>
      <c r="B1267" s="249">
        <v>4456</v>
      </c>
      <c r="C1267" s="2" t="s">
        <v>1804</v>
      </c>
      <c r="D1267" s="39"/>
      <c r="E1267" s="54">
        <v>0.01</v>
      </c>
      <c r="F1267" s="39">
        <f t="shared" si="43"/>
        <v>17868751.75999999</v>
      </c>
    </row>
    <row r="1268" spans="1:6">
      <c r="A1268" s="293">
        <v>38754</v>
      </c>
      <c r="B1268" s="249">
        <v>4457</v>
      </c>
      <c r="C1268" s="2" t="s">
        <v>113</v>
      </c>
      <c r="D1268" s="39"/>
      <c r="E1268" s="54">
        <v>7000000</v>
      </c>
      <c r="F1268" s="39">
        <f t="shared" si="43"/>
        <v>10868751.75999999</v>
      </c>
    </row>
    <row r="1269" spans="1:6">
      <c r="A1269" s="293">
        <v>38754</v>
      </c>
      <c r="B1269" s="249">
        <v>4458</v>
      </c>
      <c r="C1269" s="2" t="s">
        <v>1362</v>
      </c>
      <c r="D1269" s="39"/>
      <c r="E1269" s="54">
        <v>21470.71</v>
      </c>
      <c r="F1269" s="39">
        <f t="shared" si="43"/>
        <v>10847281.04999999</v>
      </c>
    </row>
    <row r="1270" spans="1:6">
      <c r="A1270" s="293">
        <v>38754</v>
      </c>
      <c r="B1270" s="249">
        <v>4459</v>
      </c>
      <c r="C1270" s="2" t="s">
        <v>573</v>
      </c>
      <c r="D1270" s="39"/>
      <c r="E1270" s="54">
        <v>881</v>
      </c>
      <c r="F1270" s="39">
        <f t="shared" si="43"/>
        <v>10846400.04999999</v>
      </c>
    </row>
    <row r="1271" spans="1:6">
      <c r="A1271" s="293">
        <v>38764</v>
      </c>
      <c r="B1271" s="249">
        <v>4460</v>
      </c>
      <c r="C1271" s="2" t="s">
        <v>11</v>
      </c>
      <c r="D1271" s="39"/>
      <c r="E1271" s="54">
        <v>3150</v>
      </c>
      <c r="F1271" s="39">
        <f t="shared" si="43"/>
        <v>10843250.04999999</v>
      </c>
    </row>
    <row r="1272" spans="1:6">
      <c r="A1272" s="293">
        <v>38764</v>
      </c>
      <c r="B1272" s="249">
        <v>4461</v>
      </c>
      <c r="C1272" s="2" t="s">
        <v>12</v>
      </c>
      <c r="D1272" s="39"/>
      <c r="E1272" s="54">
        <v>490</v>
      </c>
      <c r="F1272" s="39">
        <f t="shared" si="43"/>
        <v>10842760.04999999</v>
      </c>
    </row>
    <row r="1273" spans="1:6">
      <c r="A1273" s="293">
        <v>38764</v>
      </c>
      <c r="B1273" s="249">
        <v>4462</v>
      </c>
      <c r="C1273" s="2" t="s">
        <v>13</v>
      </c>
      <c r="D1273" s="39"/>
      <c r="E1273" s="54">
        <v>1000</v>
      </c>
      <c r="F1273" s="39">
        <f t="shared" si="43"/>
        <v>10841760.04999999</v>
      </c>
    </row>
    <row r="1274" spans="1:6">
      <c r="A1274" s="293">
        <v>38764</v>
      </c>
      <c r="B1274" s="249">
        <v>4463</v>
      </c>
      <c r="C1274" s="2" t="s">
        <v>1740</v>
      </c>
      <c r="D1274" s="39"/>
      <c r="E1274" s="54">
        <v>6905.12</v>
      </c>
      <c r="F1274" s="39">
        <f t="shared" si="43"/>
        <v>10834854.92999999</v>
      </c>
    </row>
    <row r="1275" spans="1:6">
      <c r="A1275" s="293">
        <v>38764</v>
      </c>
      <c r="B1275" s="249">
        <v>4464</v>
      </c>
      <c r="C1275" s="2" t="s">
        <v>1723</v>
      </c>
      <c r="D1275" s="39"/>
      <c r="E1275" s="54">
        <v>2032</v>
      </c>
      <c r="F1275" s="39">
        <f t="shared" si="43"/>
        <v>10832822.92999999</v>
      </c>
    </row>
    <row r="1276" spans="1:6">
      <c r="A1276" s="293">
        <v>38764</v>
      </c>
      <c r="B1276" s="249">
        <v>4465</v>
      </c>
      <c r="C1276" s="2" t="s">
        <v>784</v>
      </c>
      <c r="D1276" s="39"/>
      <c r="E1276" s="54">
        <v>18000</v>
      </c>
      <c r="F1276" s="39">
        <f t="shared" si="43"/>
        <v>10814822.92999999</v>
      </c>
    </row>
    <row r="1277" spans="1:6">
      <c r="A1277" s="293">
        <v>38768</v>
      </c>
      <c r="B1277" s="249">
        <v>4466</v>
      </c>
      <c r="C1277" s="2" t="s">
        <v>1804</v>
      </c>
      <c r="D1277" s="39"/>
      <c r="E1277" s="54">
        <v>0.01</v>
      </c>
      <c r="F1277" s="39">
        <f t="shared" si="43"/>
        <v>10814822.919999991</v>
      </c>
    </row>
    <row r="1278" spans="1:6">
      <c r="A1278" s="293">
        <v>38768</v>
      </c>
      <c r="B1278" s="249">
        <v>4467</v>
      </c>
      <c r="C1278" s="2" t="s">
        <v>1804</v>
      </c>
      <c r="D1278" s="39"/>
      <c r="E1278" s="54">
        <v>0.01</v>
      </c>
      <c r="F1278" s="39">
        <f t="shared" si="43"/>
        <v>10814822.909999991</v>
      </c>
    </row>
    <row r="1279" spans="1:6">
      <c r="A1279" s="293">
        <v>38768</v>
      </c>
      <c r="B1279" s="249">
        <v>4468</v>
      </c>
      <c r="C1279" s="2" t="s">
        <v>1090</v>
      </c>
      <c r="D1279" s="39"/>
      <c r="E1279" s="54">
        <v>14400</v>
      </c>
      <c r="F1279" s="39">
        <f t="shared" si="43"/>
        <v>10800422.909999991</v>
      </c>
    </row>
    <row r="1280" spans="1:6">
      <c r="A1280" s="293">
        <v>38769</v>
      </c>
      <c r="B1280" s="249">
        <v>4469</v>
      </c>
      <c r="C1280" s="2" t="s">
        <v>11</v>
      </c>
      <c r="D1280" s="39"/>
      <c r="E1280" s="54">
        <v>7650</v>
      </c>
      <c r="F1280" s="39">
        <f t="shared" si="43"/>
        <v>10792772.909999991</v>
      </c>
    </row>
    <row r="1281" spans="1:6">
      <c r="A1281" s="293">
        <v>38769</v>
      </c>
      <c r="B1281" s="249">
        <v>4470</v>
      </c>
      <c r="C1281" s="2" t="s">
        <v>1090</v>
      </c>
      <c r="D1281" s="39"/>
      <c r="E1281" s="54">
        <v>3000</v>
      </c>
      <c r="F1281" s="39">
        <f t="shared" si="43"/>
        <v>10789772.909999991</v>
      </c>
    </row>
    <row r="1282" spans="1:6">
      <c r="A1282" s="293">
        <v>38769</v>
      </c>
      <c r="B1282" s="249">
        <v>4471</v>
      </c>
      <c r="C1282" s="2" t="s">
        <v>622</v>
      </c>
      <c r="D1282" s="39"/>
      <c r="E1282" s="54">
        <v>2000</v>
      </c>
      <c r="F1282" s="39">
        <f t="shared" ref="F1282:F1313" si="44">+F1281-E1282</f>
        <v>10787772.909999991</v>
      </c>
    </row>
    <row r="1283" spans="1:6">
      <c r="A1283" s="293">
        <v>38769</v>
      </c>
      <c r="B1283" s="249">
        <v>4472</v>
      </c>
      <c r="C1283" s="2" t="s">
        <v>1803</v>
      </c>
      <c r="D1283" s="39"/>
      <c r="E1283" s="54">
        <v>3800</v>
      </c>
      <c r="F1283" s="39">
        <f t="shared" si="44"/>
        <v>10783972.909999991</v>
      </c>
    </row>
    <row r="1284" spans="1:6">
      <c r="A1284" s="293">
        <v>38769</v>
      </c>
      <c r="B1284" s="249">
        <v>4473</v>
      </c>
      <c r="C1284" s="2" t="s">
        <v>786</v>
      </c>
      <c r="D1284" s="39"/>
      <c r="E1284" s="54">
        <v>3800</v>
      </c>
      <c r="F1284" s="39">
        <f t="shared" si="44"/>
        <v>10780172.909999991</v>
      </c>
    </row>
    <row r="1285" spans="1:6">
      <c r="A1285" s="293">
        <v>38769</v>
      </c>
      <c r="B1285" s="249">
        <v>4474</v>
      </c>
      <c r="C1285" s="2" t="s">
        <v>1800</v>
      </c>
      <c r="D1285" s="39"/>
      <c r="E1285" s="54">
        <v>9700</v>
      </c>
      <c r="F1285" s="39">
        <f t="shared" si="44"/>
        <v>10770472.909999991</v>
      </c>
    </row>
    <row r="1286" spans="1:6">
      <c r="A1286" s="293">
        <v>38769</v>
      </c>
      <c r="B1286" s="249">
        <v>4475</v>
      </c>
      <c r="C1286" s="2" t="s">
        <v>13</v>
      </c>
      <c r="D1286" s="39"/>
      <c r="E1286" s="54">
        <v>6635.81</v>
      </c>
      <c r="F1286" s="39">
        <f t="shared" si="44"/>
        <v>10763837.09999999</v>
      </c>
    </row>
    <row r="1287" spans="1:6">
      <c r="A1287" s="293">
        <v>38769</v>
      </c>
      <c r="B1287" s="249">
        <v>4476</v>
      </c>
      <c r="C1287" s="2" t="s">
        <v>1808</v>
      </c>
      <c r="D1287" s="39"/>
      <c r="E1287" s="54">
        <v>17587</v>
      </c>
      <c r="F1287" s="39">
        <f t="shared" si="44"/>
        <v>10746250.09999999</v>
      </c>
    </row>
    <row r="1288" spans="1:6">
      <c r="A1288" s="293">
        <v>38769</v>
      </c>
      <c r="B1288" s="249">
        <v>4477</v>
      </c>
      <c r="C1288" s="2" t="s">
        <v>1810</v>
      </c>
      <c r="D1288" s="39"/>
      <c r="E1288" s="54">
        <v>12614.5</v>
      </c>
      <c r="F1288" s="39">
        <f t="shared" si="44"/>
        <v>10733635.59999999</v>
      </c>
    </row>
    <row r="1289" spans="1:6">
      <c r="A1289" s="293">
        <v>38769</v>
      </c>
      <c r="B1289" s="249">
        <v>4478</v>
      </c>
      <c r="C1289" s="2" t="s">
        <v>787</v>
      </c>
      <c r="D1289" s="39"/>
      <c r="E1289" s="54">
        <v>3510</v>
      </c>
      <c r="F1289" s="39">
        <f t="shared" si="44"/>
        <v>10730125.59999999</v>
      </c>
    </row>
    <row r="1290" spans="1:6">
      <c r="A1290" s="293">
        <v>38769</v>
      </c>
      <c r="B1290" s="249">
        <v>4479</v>
      </c>
      <c r="C1290" s="2" t="s">
        <v>734</v>
      </c>
      <c r="D1290" s="39"/>
      <c r="E1290" s="54">
        <v>18777.2</v>
      </c>
      <c r="F1290" s="39">
        <f t="shared" si="44"/>
        <v>10711348.399999991</v>
      </c>
    </row>
    <row r="1291" spans="1:6">
      <c r="A1291" s="293">
        <v>38769</v>
      </c>
      <c r="B1291" s="249">
        <v>4480</v>
      </c>
      <c r="C1291" s="2" t="s">
        <v>913</v>
      </c>
      <c r="D1291" s="39"/>
      <c r="E1291" s="54">
        <v>13766</v>
      </c>
      <c r="F1291" s="39">
        <f t="shared" si="44"/>
        <v>10697582.399999991</v>
      </c>
    </row>
    <row r="1292" spans="1:6">
      <c r="A1292" s="293">
        <v>38769</v>
      </c>
      <c r="B1292" s="249">
        <v>4481</v>
      </c>
      <c r="C1292" s="2" t="s">
        <v>1398</v>
      </c>
      <c r="D1292" s="39"/>
      <c r="E1292" s="54">
        <v>7245</v>
      </c>
      <c r="F1292" s="39">
        <f t="shared" si="44"/>
        <v>10690337.399999991</v>
      </c>
    </row>
    <row r="1293" spans="1:6">
      <c r="A1293" s="293">
        <v>38769</v>
      </c>
      <c r="B1293" s="249">
        <v>4482</v>
      </c>
      <c r="C1293" s="2" t="s">
        <v>407</v>
      </c>
      <c r="D1293" s="39"/>
      <c r="E1293" s="54">
        <v>8634.5</v>
      </c>
      <c r="F1293" s="39">
        <f t="shared" si="44"/>
        <v>10681702.899999991</v>
      </c>
    </row>
    <row r="1294" spans="1:6">
      <c r="A1294" s="293">
        <v>38769</v>
      </c>
      <c r="B1294" s="249">
        <v>4483</v>
      </c>
      <c r="C1294" s="2" t="s">
        <v>788</v>
      </c>
      <c r="D1294" s="39"/>
      <c r="E1294" s="54">
        <v>4675</v>
      </c>
      <c r="F1294" s="39">
        <f t="shared" si="44"/>
        <v>10677027.899999991</v>
      </c>
    </row>
    <row r="1295" spans="1:6">
      <c r="A1295" s="293">
        <v>38769</v>
      </c>
      <c r="B1295" s="249">
        <v>4484</v>
      </c>
      <c r="C1295" s="2" t="s">
        <v>789</v>
      </c>
      <c r="D1295" s="39"/>
      <c r="E1295" s="54">
        <v>15413.75</v>
      </c>
      <c r="F1295" s="39">
        <f t="shared" si="44"/>
        <v>10661614.149999991</v>
      </c>
    </row>
    <row r="1296" spans="1:6">
      <c r="A1296" s="293">
        <v>38769</v>
      </c>
      <c r="B1296" s="249">
        <v>4485</v>
      </c>
      <c r="C1296" s="2" t="s">
        <v>573</v>
      </c>
      <c r="D1296" s="39"/>
      <c r="E1296" s="54">
        <v>2950</v>
      </c>
      <c r="F1296" s="39">
        <f t="shared" si="44"/>
        <v>10658664.149999991</v>
      </c>
    </row>
    <row r="1297" spans="1:6">
      <c r="A1297" s="293">
        <v>38769</v>
      </c>
      <c r="B1297" s="249">
        <v>4486</v>
      </c>
      <c r="C1297" s="2" t="s">
        <v>357</v>
      </c>
      <c r="D1297" s="39"/>
      <c r="E1297" s="54">
        <v>2950</v>
      </c>
      <c r="F1297" s="39">
        <f t="shared" si="44"/>
        <v>10655714.149999991</v>
      </c>
    </row>
    <row r="1298" spans="1:6">
      <c r="A1298" s="293">
        <v>38769</v>
      </c>
      <c r="B1298" s="249">
        <v>4487</v>
      </c>
      <c r="C1298" s="2" t="s">
        <v>1995</v>
      </c>
      <c r="D1298" s="39"/>
      <c r="E1298" s="54">
        <v>4980</v>
      </c>
      <c r="F1298" s="39">
        <f t="shared" si="44"/>
        <v>10650734.149999991</v>
      </c>
    </row>
    <row r="1299" spans="1:6">
      <c r="A1299" s="293">
        <v>38769</v>
      </c>
      <c r="B1299" s="249">
        <v>4488</v>
      </c>
      <c r="C1299" s="2" t="s">
        <v>1996</v>
      </c>
      <c r="D1299" s="39"/>
      <c r="E1299" s="54">
        <v>3600</v>
      </c>
      <c r="F1299" s="39">
        <f t="shared" si="44"/>
        <v>10647134.149999991</v>
      </c>
    </row>
    <row r="1300" spans="1:6">
      <c r="A1300" s="293">
        <v>38771</v>
      </c>
      <c r="B1300" s="249">
        <v>4489</v>
      </c>
      <c r="C1300" s="2" t="s">
        <v>362</v>
      </c>
      <c r="D1300" s="39"/>
      <c r="E1300" s="54">
        <v>9246.2999999999993</v>
      </c>
      <c r="F1300" s="39">
        <f t="shared" si="44"/>
        <v>10637887.84999999</v>
      </c>
    </row>
    <row r="1301" spans="1:6">
      <c r="A1301" s="293">
        <v>38771</v>
      </c>
      <c r="B1301" s="249">
        <v>4490</v>
      </c>
      <c r="C1301" s="2" t="s">
        <v>594</v>
      </c>
      <c r="D1301" s="39"/>
      <c r="E1301" s="54">
        <v>288</v>
      </c>
      <c r="F1301" s="39">
        <f t="shared" si="44"/>
        <v>10637599.84999999</v>
      </c>
    </row>
    <row r="1302" spans="1:6">
      <c r="A1302" s="293">
        <v>38771</v>
      </c>
      <c r="B1302" s="249">
        <v>4491</v>
      </c>
      <c r="C1302" s="2" t="s">
        <v>1362</v>
      </c>
      <c r="D1302" s="39"/>
      <c r="E1302" s="54">
        <v>26327.35</v>
      </c>
      <c r="F1302" s="39">
        <f t="shared" si="44"/>
        <v>10611272.499999991</v>
      </c>
    </row>
    <row r="1303" spans="1:6">
      <c r="A1303" s="293">
        <v>38771</v>
      </c>
      <c r="B1303" s="249">
        <v>4492</v>
      </c>
      <c r="C1303" s="2" t="s">
        <v>1150</v>
      </c>
      <c r="D1303" s="39"/>
      <c r="E1303" s="54">
        <v>3574.26</v>
      </c>
      <c r="F1303" s="39">
        <f t="shared" si="44"/>
        <v>10607698.239999991</v>
      </c>
    </row>
    <row r="1304" spans="1:6">
      <c r="A1304" s="293">
        <v>38771</v>
      </c>
      <c r="B1304" s="249">
        <v>4493</v>
      </c>
      <c r="C1304" s="2" t="s">
        <v>1997</v>
      </c>
      <c r="D1304" s="39"/>
      <c r="E1304" s="54">
        <v>600</v>
      </c>
      <c r="F1304" s="39">
        <f t="shared" si="44"/>
        <v>10607098.239999991</v>
      </c>
    </row>
    <row r="1305" spans="1:6">
      <c r="A1305" s="293">
        <v>38771</v>
      </c>
      <c r="B1305" s="249">
        <v>4494</v>
      </c>
      <c r="C1305" s="2" t="s">
        <v>1998</v>
      </c>
      <c r="D1305" s="39"/>
      <c r="E1305" s="54">
        <v>600</v>
      </c>
      <c r="F1305" s="39">
        <f t="shared" si="44"/>
        <v>10606498.239999991</v>
      </c>
    </row>
    <row r="1306" spans="1:6">
      <c r="A1306" s="293">
        <v>38771</v>
      </c>
      <c r="B1306" s="249">
        <v>4495</v>
      </c>
      <c r="C1306" s="2" t="s">
        <v>11</v>
      </c>
      <c r="D1306" s="39"/>
      <c r="E1306" s="54">
        <v>7200</v>
      </c>
      <c r="F1306" s="39">
        <f t="shared" si="44"/>
        <v>10599298.239999991</v>
      </c>
    </row>
    <row r="1307" spans="1:6">
      <c r="A1307" s="293">
        <v>38771</v>
      </c>
      <c r="B1307" s="249">
        <v>4496</v>
      </c>
      <c r="C1307" s="2" t="s">
        <v>1804</v>
      </c>
      <c r="D1307" s="39"/>
      <c r="E1307" s="54">
        <v>0.01</v>
      </c>
      <c r="F1307" s="39">
        <f t="shared" si="44"/>
        <v>10599298.229999991</v>
      </c>
    </row>
    <row r="1308" spans="1:6">
      <c r="A1308" s="293">
        <v>38771</v>
      </c>
      <c r="B1308" s="249">
        <v>4497</v>
      </c>
      <c r="C1308" s="2" t="s">
        <v>1739</v>
      </c>
      <c r="D1308" s="39"/>
      <c r="E1308" s="54">
        <v>881</v>
      </c>
      <c r="F1308" s="39">
        <f t="shared" si="44"/>
        <v>10598417.229999991</v>
      </c>
    </row>
    <row r="1309" spans="1:6">
      <c r="A1309" s="293">
        <v>38772</v>
      </c>
      <c r="B1309" s="249">
        <v>4498</v>
      </c>
      <c r="C1309" s="2" t="s">
        <v>1479</v>
      </c>
      <c r="D1309" s="39"/>
      <c r="E1309" s="54">
        <v>4260.3</v>
      </c>
      <c r="F1309" s="39">
        <f t="shared" si="44"/>
        <v>10594156.92999999</v>
      </c>
    </row>
    <row r="1310" spans="1:6">
      <c r="A1310" s="293">
        <v>38772</v>
      </c>
      <c r="B1310" s="249">
        <v>4499</v>
      </c>
      <c r="C1310" s="2" t="s">
        <v>1371</v>
      </c>
      <c r="D1310" s="39"/>
      <c r="E1310" s="54">
        <v>39010.5</v>
      </c>
      <c r="F1310" s="39">
        <f t="shared" si="44"/>
        <v>10555146.42999999</v>
      </c>
    </row>
    <row r="1311" spans="1:6">
      <c r="A1311" s="293">
        <v>38772</v>
      </c>
      <c r="B1311" s="249">
        <v>4500</v>
      </c>
      <c r="C1311" s="2" t="s">
        <v>1477</v>
      </c>
      <c r="D1311" s="39"/>
      <c r="E1311" s="54">
        <v>13900</v>
      </c>
      <c r="F1311" s="39">
        <f t="shared" si="44"/>
        <v>10541246.42999999</v>
      </c>
    </row>
    <row r="1312" spans="1:6">
      <c r="A1312" s="293">
        <v>38776</v>
      </c>
      <c r="B1312" s="249">
        <v>4501</v>
      </c>
      <c r="C1312" s="2" t="s">
        <v>1478</v>
      </c>
      <c r="D1312" s="39"/>
      <c r="E1312" s="54">
        <v>1171.24</v>
      </c>
      <c r="F1312" s="39">
        <f t="shared" si="44"/>
        <v>10540075.18999999</v>
      </c>
    </row>
    <row r="1313" spans="1:6">
      <c r="A1313" s="293">
        <v>38776</v>
      </c>
      <c r="B1313" s="249">
        <v>4502</v>
      </c>
      <c r="C1313" s="2" t="s">
        <v>1478</v>
      </c>
      <c r="D1313" s="39"/>
      <c r="E1313" s="54">
        <v>585.62</v>
      </c>
      <c r="F1313" s="39">
        <f t="shared" si="44"/>
        <v>10539489.569999991</v>
      </c>
    </row>
    <row r="1314" spans="1:6">
      <c r="A1314" s="293">
        <v>38776</v>
      </c>
      <c r="B1314" s="2"/>
      <c r="C1314" s="2" t="s">
        <v>2269</v>
      </c>
      <c r="D1314" s="39"/>
      <c r="E1314" s="54">
        <v>403187.96</v>
      </c>
      <c r="F1314" s="39">
        <f>+F1313-E1314</f>
        <v>10136301.60999999</v>
      </c>
    </row>
    <row r="1315" spans="1:6">
      <c r="A1315" s="293">
        <v>38776</v>
      </c>
      <c r="B1315" s="2"/>
      <c r="C1315" s="2" t="s">
        <v>858</v>
      </c>
      <c r="D1315" s="39">
        <v>726424.06</v>
      </c>
      <c r="E1315" s="54"/>
      <c r="F1315" s="39">
        <f>+F1314+D1315</f>
        <v>10862725.669999991</v>
      </c>
    </row>
    <row r="1316" spans="1:6">
      <c r="A1316" s="293">
        <v>38776</v>
      </c>
      <c r="B1316" s="2"/>
      <c r="C1316" s="2" t="s">
        <v>1844</v>
      </c>
      <c r="D1316" s="39"/>
      <c r="E1316" s="54">
        <v>11963.29</v>
      </c>
      <c r="F1316" s="39">
        <f>+F1315-E1316</f>
        <v>10850762.379999992</v>
      </c>
    </row>
    <row r="1317" spans="1:6">
      <c r="A1317" s="293">
        <v>38776</v>
      </c>
      <c r="B1317" s="2"/>
      <c r="C1317" s="2" t="s">
        <v>2072</v>
      </c>
      <c r="D1317" s="39"/>
      <c r="E1317" s="54">
        <v>320825.64</v>
      </c>
      <c r="F1317" s="39">
        <f>+F1316-E1317</f>
        <v>10529936.739999991</v>
      </c>
    </row>
    <row r="1318" spans="1:6">
      <c r="A1318" s="2"/>
      <c r="B1318" s="2"/>
      <c r="C1318" s="2" t="s">
        <v>785</v>
      </c>
      <c r="D1318" s="39"/>
      <c r="E1318" s="54">
        <f>SUM(E1247:E1313)</f>
        <v>7654491.2099999981</v>
      </c>
      <c r="F1318" s="39"/>
    </row>
    <row r="1319" spans="1:6">
      <c r="A1319" s="2"/>
      <c r="B1319" s="2"/>
      <c r="C1319" s="2"/>
      <c r="D1319" s="39"/>
      <c r="E1319" s="54"/>
      <c r="F1319" s="39"/>
    </row>
    <row r="1320" spans="1:6">
      <c r="A1320" s="2"/>
      <c r="B1320" s="2"/>
      <c r="C1320" s="2"/>
      <c r="D1320" s="39"/>
      <c r="E1320" s="54"/>
      <c r="F1320" s="39"/>
    </row>
    <row r="1321" spans="1:6">
      <c r="A1321" s="2"/>
      <c r="B1321" s="2"/>
      <c r="C1321" s="2"/>
      <c r="D1321" s="39"/>
      <c r="E1321" s="54"/>
      <c r="F1321" s="39"/>
    </row>
    <row r="1322" spans="1:6">
      <c r="A1322" s="2"/>
      <c r="B1322" s="2"/>
      <c r="C1322" s="2"/>
      <c r="D1322" s="39"/>
      <c r="E1322" s="54"/>
      <c r="F1322" s="39"/>
    </row>
    <row r="1323" spans="1:6">
      <c r="A1323" s="40"/>
      <c r="B1323" s="2"/>
      <c r="C1323" s="27" t="s">
        <v>1480</v>
      </c>
      <c r="D1323" s="39"/>
      <c r="E1323" s="54"/>
      <c r="F1323" s="39">
        <v>10529936.74</v>
      </c>
    </row>
    <row r="1324" spans="1:6">
      <c r="A1324" s="221">
        <v>38777</v>
      </c>
      <c r="B1324" s="249">
        <v>4503</v>
      </c>
      <c r="C1324" s="2" t="s">
        <v>1723</v>
      </c>
      <c r="D1324" s="39"/>
      <c r="E1324" s="54">
        <v>881</v>
      </c>
      <c r="F1324" s="39">
        <f t="shared" ref="F1324:F1357" si="45">+F1323-E1324</f>
        <v>10529055.74</v>
      </c>
    </row>
    <row r="1325" spans="1:6">
      <c r="A1325" s="221">
        <v>38777</v>
      </c>
      <c r="B1325" s="249">
        <v>4504</v>
      </c>
      <c r="C1325" s="2" t="s">
        <v>1792</v>
      </c>
      <c r="D1325" s="39"/>
      <c r="E1325" s="54">
        <v>54558.55</v>
      </c>
      <c r="F1325" s="39">
        <f t="shared" si="45"/>
        <v>10474497.189999999</v>
      </c>
    </row>
    <row r="1326" spans="1:6">
      <c r="A1326" s="221">
        <v>38777</v>
      </c>
      <c r="B1326" s="249">
        <v>4505</v>
      </c>
      <c r="C1326" s="2" t="s">
        <v>420</v>
      </c>
      <c r="D1326" s="39"/>
      <c r="E1326" s="54">
        <v>20700</v>
      </c>
      <c r="F1326" s="39">
        <f t="shared" si="45"/>
        <v>10453797.189999999</v>
      </c>
    </row>
    <row r="1327" spans="1:6">
      <c r="A1327" s="221">
        <v>38778</v>
      </c>
      <c r="B1327" s="294">
        <v>4506</v>
      </c>
      <c r="C1327" s="2" t="s">
        <v>962</v>
      </c>
      <c r="D1327" s="39"/>
      <c r="E1327" s="54">
        <v>10000</v>
      </c>
      <c r="F1327" s="39">
        <f t="shared" si="45"/>
        <v>10443797.189999999</v>
      </c>
    </row>
    <row r="1328" spans="1:6">
      <c r="A1328" s="221">
        <v>38778</v>
      </c>
      <c r="B1328" s="294">
        <v>4507</v>
      </c>
      <c r="C1328" s="2" t="s">
        <v>1363</v>
      </c>
      <c r="D1328" s="39"/>
      <c r="E1328" s="54">
        <v>3675.64</v>
      </c>
      <c r="F1328" s="39">
        <f t="shared" si="45"/>
        <v>10440121.549999999</v>
      </c>
    </row>
    <row r="1329" spans="1:6">
      <c r="A1329" s="221">
        <v>38778</v>
      </c>
      <c r="B1329" s="294">
        <v>4508</v>
      </c>
      <c r="C1329" s="2" t="s">
        <v>1432</v>
      </c>
      <c r="D1329" s="39"/>
      <c r="E1329" s="54">
        <v>24163.69</v>
      </c>
      <c r="F1329" s="39">
        <f t="shared" si="45"/>
        <v>10415957.859999999</v>
      </c>
    </row>
    <row r="1330" spans="1:6">
      <c r="A1330" s="221">
        <v>38778</v>
      </c>
      <c r="B1330" s="294">
        <v>4509</v>
      </c>
      <c r="C1330" s="2" t="s">
        <v>1804</v>
      </c>
      <c r="D1330" s="39"/>
      <c r="E1330" s="54">
        <v>0.01</v>
      </c>
      <c r="F1330" s="39">
        <f t="shared" si="45"/>
        <v>10415957.85</v>
      </c>
    </row>
    <row r="1331" spans="1:6">
      <c r="A1331" s="221">
        <v>38778</v>
      </c>
      <c r="B1331" s="294">
        <v>4510</v>
      </c>
      <c r="C1331" s="2" t="s">
        <v>2245</v>
      </c>
      <c r="D1331" s="39"/>
      <c r="E1331" s="54">
        <v>151400</v>
      </c>
      <c r="F1331" s="39">
        <f t="shared" si="45"/>
        <v>10264557.85</v>
      </c>
    </row>
    <row r="1332" spans="1:6">
      <c r="A1332" s="221">
        <v>38778</v>
      </c>
      <c r="B1332" s="294">
        <v>4511</v>
      </c>
      <c r="C1332" s="2" t="s">
        <v>1481</v>
      </c>
      <c r="D1332" s="39"/>
      <c r="E1332" s="54">
        <v>580975</v>
      </c>
      <c r="F1332" s="39">
        <f t="shared" si="45"/>
        <v>9683582.8499999996</v>
      </c>
    </row>
    <row r="1333" spans="1:6">
      <c r="A1333" s="221">
        <v>38778</v>
      </c>
      <c r="B1333" s="294">
        <v>4512</v>
      </c>
      <c r="C1333" s="2" t="s">
        <v>2246</v>
      </c>
      <c r="D1333" s="39"/>
      <c r="E1333" s="54">
        <v>262500</v>
      </c>
      <c r="F1333" s="39">
        <f t="shared" si="45"/>
        <v>9421082.8499999996</v>
      </c>
    </row>
    <row r="1334" spans="1:6">
      <c r="A1334" s="221">
        <v>38778</v>
      </c>
      <c r="B1334" s="294">
        <v>4513</v>
      </c>
      <c r="C1334" s="2" t="s">
        <v>2247</v>
      </c>
      <c r="D1334" s="39"/>
      <c r="E1334" s="54">
        <v>251700</v>
      </c>
      <c r="F1334" s="39">
        <f t="shared" si="45"/>
        <v>9169382.8499999996</v>
      </c>
    </row>
    <row r="1335" spans="1:6">
      <c r="A1335" s="221">
        <v>38778</v>
      </c>
      <c r="B1335" s="294">
        <v>4514</v>
      </c>
      <c r="C1335" s="2" t="s">
        <v>1481</v>
      </c>
      <c r="D1335" s="39"/>
      <c r="E1335" s="54">
        <v>665000</v>
      </c>
      <c r="F1335" s="39">
        <f t="shared" si="45"/>
        <v>8504382.8499999996</v>
      </c>
    </row>
    <row r="1336" spans="1:6">
      <c r="A1336" s="221">
        <v>38778</v>
      </c>
      <c r="B1336" s="294">
        <v>4515</v>
      </c>
      <c r="C1336" s="2" t="s">
        <v>2248</v>
      </c>
      <c r="D1336" s="39"/>
      <c r="E1336" s="54">
        <v>308000</v>
      </c>
      <c r="F1336" s="39">
        <f t="shared" si="45"/>
        <v>8196382.8499999996</v>
      </c>
    </row>
    <row r="1337" spans="1:6">
      <c r="A1337" s="221">
        <v>38778</v>
      </c>
      <c r="B1337" s="294">
        <v>4516</v>
      </c>
      <c r="C1337" s="2" t="s">
        <v>1090</v>
      </c>
      <c r="D1337" s="39"/>
      <c r="E1337" s="54">
        <v>2000</v>
      </c>
      <c r="F1337" s="39">
        <f t="shared" si="45"/>
        <v>8194382.8499999996</v>
      </c>
    </row>
    <row r="1338" spans="1:6">
      <c r="A1338" s="221">
        <v>38778</v>
      </c>
      <c r="B1338" s="294">
        <v>4517</v>
      </c>
      <c r="C1338" s="2" t="s">
        <v>2249</v>
      </c>
      <c r="D1338" s="39"/>
      <c r="E1338" s="54">
        <v>7200</v>
      </c>
      <c r="F1338" s="39">
        <f t="shared" si="45"/>
        <v>8187182.8499999996</v>
      </c>
    </row>
    <row r="1339" spans="1:6">
      <c r="A1339" s="221">
        <v>38778</v>
      </c>
      <c r="B1339" s="249">
        <v>4518</v>
      </c>
      <c r="C1339" s="2" t="s">
        <v>1804</v>
      </c>
      <c r="D1339" s="39"/>
      <c r="E1339" s="54">
        <v>0.01</v>
      </c>
      <c r="F1339" s="39">
        <f t="shared" si="45"/>
        <v>8187182.8399999999</v>
      </c>
    </row>
    <row r="1340" spans="1:6">
      <c r="A1340" s="221">
        <v>38778</v>
      </c>
      <c r="B1340" s="249">
        <v>4519</v>
      </c>
      <c r="C1340" s="2" t="s">
        <v>1804</v>
      </c>
      <c r="D1340" s="39"/>
      <c r="E1340" s="54">
        <v>0.01</v>
      </c>
      <c r="F1340" s="39">
        <f t="shared" si="45"/>
        <v>8187182.8300000001</v>
      </c>
    </row>
    <row r="1341" spans="1:6">
      <c r="A1341" s="221">
        <v>38778</v>
      </c>
      <c r="B1341" s="249">
        <v>4520</v>
      </c>
      <c r="C1341" s="2" t="s">
        <v>1804</v>
      </c>
      <c r="D1341" s="39"/>
      <c r="E1341" s="54">
        <v>0.01</v>
      </c>
      <c r="F1341" s="39">
        <f t="shared" si="45"/>
        <v>8187182.8200000003</v>
      </c>
    </row>
    <row r="1342" spans="1:6">
      <c r="A1342" s="221">
        <v>38778</v>
      </c>
      <c r="B1342" s="249">
        <v>4521</v>
      </c>
      <c r="C1342" s="2" t="s">
        <v>571</v>
      </c>
      <c r="D1342" s="39"/>
      <c r="E1342" s="54">
        <v>53648</v>
      </c>
      <c r="F1342" s="39">
        <f t="shared" si="45"/>
        <v>8133534.8200000003</v>
      </c>
    </row>
    <row r="1343" spans="1:6">
      <c r="A1343" s="221">
        <v>38778</v>
      </c>
      <c r="B1343" s="249">
        <v>4522</v>
      </c>
      <c r="C1343" s="2" t="s">
        <v>1359</v>
      </c>
      <c r="D1343" s="39"/>
      <c r="E1343" s="54">
        <v>45825</v>
      </c>
      <c r="F1343" s="39">
        <f t="shared" si="45"/>
        <v>8087709.8200000003</v>
      </c>
    </row>
    <row r="1344" spans="1:6">
      <c r="A1344" s="221">
        <v>38778</v>
      </c>
      <c r="B1344" s="249">
        <v>4523</v>
      </c>
      <c r="C1344" s="2" t="s">
        <v>1359</v>
      </c>
      <c r="D1344" s="39"/>
      <c r="E1344" s="54">
        <v>20868</v>
      </c>
      <c r="F1344" s="39">
        <f t="shared" si="45"/>
        <v>8066841.8200000003</v>
      </c>
    </row>
    <row r="1345" spans="1:6">
      <c r="A1345" s="221">
        <v>38783</v>
      </c>
      <c r="B1345" s="249">
        <v>4524</v>
      </c>
      <c r="C1345" s="2" t="s">
        <v>1740</v>
      </c>
      <c r="D1345" s="39"/>
      <c r="E1345" s="54">
        <v>7525.8</v>
      </c>
      <c r="F1345" s="39">
        <f t="shared" si="45"/>
        <v>8059316.0200000005</v>
      </c>
    </row>
    <row r="1346" spans="1:6">
      <c r="A1346" s="221">
        <v>38783</v>
      </c>
      <c r="B1346" s="249">
        <v>4525</v>
      </c>
      <c r="C1346" s="2" t="s">
        <v>1740</v>
      </c>
      <c r="D1346" s="39"/>
      <c r="E1346" s="54">
        <v>2086.8000000000002</v>
      </c>
      <c r="F1346" s="39">
        <f t="shared" si="45"/>
        <v>8057229.2200000007</v>
      </c>
    </row>
    <row r="1347" spans="1:6">
      <c r="A1347" s="221">
        <v>38783</v>
      </c>
      <c r="B1347" s="249">
        <v>4526</v>
      </c>
      <c r="C1347" s="2" t="s">
        <v>1359</v>
      </c>
      <c r="D1347" s="39"/>
      <c r="E1347" s="54">
        <v>5657.57</v>
      </c>
      <c r="F1347" s="39">
        <f t="shared" si="45"/>
        <v>8051571.6500000004</v>
      </c>
    </row>
    <row r="1348" spans="1:6">
      <c r="A1348" s="221">
        <v>38783</v>
      </c>
      <c r="B1348" s="249">
        <v>4527</v>
      </c>
      <c r="C1348" s="2" t="s">
        <v>208</v>
      </c>
      <c r="D1348" s="39"/>
      <c r="E1348" s="54">
        <v>6668.04</v>
      </c>
      <c r="F1348" s="39">
        <f t="shared" si="45"/>
        <v>8044903.6100000003</v>
      </c>
    </row>
    <row r="1349" spans="1:6">
      <c r="A1349" s="221">
        <v>38785</v>
      </c>
      <c r="B1349" s="249">
        <v>4528</v>
      </c>
      <c r="C1349" s="2" t="s">
        <v>1090</v>
      </c>
      <c r="D1349" s="39"/>
      <c r="E1349" s="54">
        <v>1643.72</v>
      </c>
      <c r="F1349" s="39">
        <f t="shared" si="45"/>
        <v>8043259.8900000006</v>
      </c>
    </row>
    <row r="1350" spans="1:6">
      <c r="A1350" s="221">
        <v>38785</v>
      </c>
      <c r="B1350" s="249">
        <v>4529</v>
      </c>
      <c r="C1350" s="2" t="s">
        <v>2250</v>
      </c>
      <c r="D1350" s="39"/>
      <c r="E1350" s="54">
        <v>0.01</v>
      </c>
      <c r="F1350" s="39">
        <f t="shared" si="45"/>
        <v>8043259.8800000008</v>
      </c>
    </row>
    <row r="1351" spans="1:6">
      <c r="A1351" s="221">
        <v>38785</v>
      </c>
      <c r="B1351" s="249">
        <v>4530</v>
      </c>
      <c r="C1351" s="2" t="s">
        <v>2040</v>
      </c>
      <c r="D1351" s="39"/>
      <c r="E1351" s="54">
        <v>453</v>
      </c>
      <c r="F1351" s="39">
        <f t="shared" si="45"/>
        <v>8042806.8800000008</v>
      </c>
    </row>
    <row r="1352" spans="1:6">
      <c r="A1352" s="221">
        <v>38785</v>
      </c>
      <c r="B1352" s="249">
        <v>4531</v>
      </c>
      <c r="C1352" s="2" t="s">
        <v>896</v>
      </c>
      <c r="D1352" s="39"/>
      <c r="E1352" s="54">
        <v>0.01</v>
      </c>
      <c r="F1352" s="39">
        <f t="shared" si="45"/>
        <v>8042806.870000001</v>
      </c>
    </row>
    <row r="1353" spans="1:6">
      <c r="A1353" s="221">
        <v>38786</v>
      </c>
      <c r="B1353" s="249">
        <v>4532</v>
      </c>
      <c r="C1353" s="2" t="s">
        <v>1838</v>
      </c>
      <c r="D1353" s="39"/>
      <c r="E1353" s="54">
        <v>27456</v>
      </c>
      <c r="F1353" s="39">
        <f t="shared" si="45"/>
        <v>8015350.870000001</v>
      </c>
    </row>
    <row r="1354" spans="1:6">
      <c r="A1354" s="221">
        <v>38786</v>
      </c>
      <c r="B1354" s="249">
        <v>4533</v>
      </c>
      <c r="C1354" s="2" t="s">
        <v>896</v>
      </c>
      <c r="D1354" s="39"/>
      <c r="E1354" s="54">
        <v>84190.9</v>
      </c>
      <c r="F1354" s="39">
        <f t="shared" si="45"/>
        <v>7931159.9700000007</v>
      </c>
    </row>
    <row r="1355" spans="1:6">
      <c r="A1355" s="221">
        <v>38786</v>
      </c>
      <c r="B1355" s="249">
        <v>4534</v>
      </c>
      <c r="C1355" s="2" t="s">
        <v>1839</v>
      </c>
      <c r="D1355" s="39"/>
      <c r="E1355" s="54">
        <v>553</v>
      </c>
      <c r="F1355" s="39">
        <f t="shared" si="45"/>
        <v>7930606.9700000007</v>
      </c>
    </row>
    <row r="1356" spans="1:6">
      <c r="A1356" s="221">
        <v>38786</v>
      </c>
      <c r="B1356" s="249">
        <v>4535</v>
      </c>
      <c r="C1356" s="2" t="s">
        <v>1090</v>
      </c>
      <c r="D1356" s="39"/>
      <c r="E1356" s="54">
        <v>2033.66</v>
      </c>
      <c r="F1356" s="39">
        <f t="shared" si="45"/>
        <v>7928573.3100000005</v>
      </c>
    </row>
    <row r="1357" spans="1:6">
      <c r="A1357" s="221">
        <v>38786</v>
      </c>
      <c r="B1357" s="249">
        <v>4536</v>
      </c>
      <c r="C1357" s="2" t="s">
        <v>1362</v>
      </c>
      <c r="D1357" s="39"/>
      <c r="E1357" s="54">
        <v>24242.1</v>
      </c>
      <c r="F1357" s="39">
        <f t="shared" si="45"/>
        <v>7904331.2100000009</v>
      </c>
    </row>
    <row r="1358" spans="1:6">
      <c r="A1358" s="221">
        <v>38789</v>
      </c>
      <c r="B1358" s="249"/>
      <c r="C1358" s="2" t="s">
        <v>1840</v>
      </c>
      <c r="D1358" s="39">
        <v>3808256.7</v>
      </c>
      <c r="E1358" s="54"/>
      <c r="F1358" s="39">
        <f>+F1357+D1358</f>
        <v>11712587.91</v>
      </c>
    </row>
    <row r="1359" spans="1:6">
      <c r="A1359" s="221">
        <v>38792</v>
      </c>
      <c r="B1359" s="249">
        <v>4537</v>
      </c>
      <c r="C1359" s="2" t="s">
        <v>1349</v>
      </c>
      <c r="D1359" s="39"/>
      <c r="E1359" s="54">
        <v>125923</v>
      </c>
      <c r="F1359" s="39">
        <f t="shared" ref="F1359:F1390" si="46">+F1358-E1359</f>
        <v>11586664.91</v>
      </c>
    </row>
    <row r="1360" spans="1:6">
      <c r="A1360" s="221">
        <v>38792</v>
      </c>
      <c r="B1360" s="249">
        <v>4538</v>
      </c>
      <c r="C1360" s="2" t="s">
        <v>1349</v>
      </c>
      <c r="D1360" s="39"/>
      <c r="E1360" s="54">
        <v>440000</v>
      </c>
      <c r="F1360" s="39">
        <f t="shared" si="46"/>
        <v>11146664.91</v>
      </c>
    </row>
    <row r="1361" spans="1:6">
      <c r="A1361" s="221">
        <v>38792</v>
      </c>
      <c r="B1361" s="249">
        <v>4539</v>
      </c>
      <c r="C1361" s="2" t="s">
        <v>1481</v>
      </c>
      <c r="D1361" s="39"/>
      <c r="E1361" s="54">
        <v>676200</v>
      </c>
      <c r="F1361" s="39">
        <f t="shared" si="46"/>
        <v>10470464.91</v>
      </c>
    </row>
    <row r="1362" spans="1:6">
      <c r="A1362" s="221">
        <v>38792</v>
      </c>
      <c r="B1362" s="249">
        <v>4540</v>
      </c>
      <c r="C1362" s="2" t="s">
        <v>1349</v>
      </c>
      <c r="D1362" s="39"/>
      <c r="E1362" s="54">
        <v>243000</v>
      </c>
      <c r="F1362" s="39">
        <f t="shared" si="46"/>
        <v>10227464.91</v>
      </c>
    </row>
    <row r="1363" spans="1:6">
      <c r="A1363" s="221">
        <v>38792</v>
      </c>
      <c r="B1363" s="249">
        <v>4541</v>
      </c>
      <c r="C1363" s="2" t="s">
        <v>1841</v>
      </c>
      <c r="D1363" s="39"/>
      <c r="E1363" s="54">
        <v>430560</v>
      </c>
      <c r="F1363" s="39">
        <f t="shared" si="46"/>
        <v>9796904.9100000001</v>
      </c>
    </row>
    <row r="1364" spans="1:6">
      <c r="A1364" s="221">
        <v>38792</v>
      </c>
      <c r="B1364" s="249">
        <v>4542</v>
      </c>
      <c r="C1364" s="2" t="s">
        <v>1804</v>
      </c>
      <c r="D1364" s="39"/>
      <c r="E1364" s="54">
        <v>0.01</v>
      </c>
      <c r="F1364" s="39">
        <f t="shared" si="46"/>
        <v>9796904.9000000004</v>
      </c>
    </row>
    <row r="1365" spans="1:6">
      <c r="A1365" s="221">
        <v>38792</v>
      </c>
      <c r="B1365" s="249">
        <v>4543</v>
      </c>
      <c r="C1365" s="2" t="s">
        <v>1349</v>
      </c>
      <c r="D1365" s="39"/>
      <c r="E1365" s="54">
        <v>207395</v>
      </c>
      <c r="F1365" s="39">
        <f t="shared" si="46"/>
        <v>9589509.9000000004</v>
      </c>
    </row>
    <row r="1366" spans="1:6">
      <c r="A1366" s="221">
        <v>38792</v>
      </c>
      <c r="B1366" s="249">
        <v>4544</v>
      </c>
      <c r="C1366" s="2" t="s">
        <v>594</v>
      </c>
      <c r="D1366" s="39"/>
      <c r="E1366" s="54">
        <v>396</v>
      </c>
      <c r="F1366" s="39">
        <f t="shared" si="46"/>
        <v>9589113.9000000004</v>
      </c>
    </row>
    <row r="1367" spans="1:6">
      <c r="A1367" s="221">
        <v>38792</v>
      </c>
      <c r="B1367" s="249">
        <v>4545</v>
      </c>
      <c r="C1367" s="2" t="s">
        <v>1908</v>
      </c>
      <c r="D1367" s="39"/>
      <c r="E1367" s="54">
        <v>18000</v>
      </c>
      <c r="F1367" s="39">
        <f t="shared" si="46"/>
        <v>9571113.9000000004</v>
      </c>
    </row>
    <row r="1368" spans="1:6">
      <c r="A1368" s="221">
        <v>38792</v>
      </c>
      <c r="B1368" s="249">
        <v>4546</v>
      </c>
      <c r="C1368" s="2" t="s">
        <v>1842</v>
      </c>
      <c r="D1368" s="39"/>
      <c r="E1368" s="54">
        <v>198000</v>
      </c>
      <c r="F1368" s="39">
        <f t="shared" si="46"/>
        <v>9373113.9000000004</v>
      </c>
    </row>
    <row r="1369" spans="1:6">
      <c r="A1369" s="221">
        <v>38792</v>
      </c>
      <c r="B1369" s="249">
        <v>4547</v>
      </c>
      <c r="C1369" s="2" t="s">
        <v>1843</v>
      </c>
      <c r="D1369" s="39"/>
      <c r="E1369" s="54">
        <v>18180</v>
      </c>
      <c r="F1369" s="39">
        <f t="shared" si="46"/>
        <v>9354933.9000000004</v>
      </c>
    </row>
    <row r="1370" spans="1:6">
      <c r="A1370" s="221">
        <v>38792</v>
      </c>
      <c r="B1370" s="249">
        <v>4548</v>
      </c>
      <c r="C1370" s="2" t="s">
        <v>1433</v>
      </c>
      <c r="D1370" s="39"/>
      <c r="E1370" s="54">
        <v>32173.35</v>
      </c>
      <c r="F1370" s="39">
        <f t="shared" si="46"/>
        <v>9322760.5500000007</v>
      </c>
    </row>
    <row r="1371" spans="1:6">
      <c r="A1371" s="221">
        <v>38792</v>
      </c>
      <c r="B1371" s="249">
        <v>4549</v>
      </c>
      <c r="C1371" s="2" t="s">
        <v>1878</v>
      </c>
      <c r="D1371" s="39"/>
      <c r="E1371" s="54">
        <v>36191.589999999997</v>
      </c>
      <c r="F1371" s="39">
        <f t="shared" si="46"/>
        <v>9286568.9600000009</v>
      </c>
    </row>
    <row r="1372" spans="1:6">
      <c r="A1372" s="221">
        <v>38792</v>
      </c>
      <c r="B1372" s="249">
        <v>4550</v>
      </c>
      <c r="C1372" s="2" t="s">
        <v>1804</v>
      </c>
      <c r="D1372" s="39"/>
      <c r="E1372" s="54">
        <v>0.01</v>
      </c>
      <c r="F1372" s="39">
        <f t="shared" si="46"/>
        <v>9286568.9500000011</v>
      </c>
    </row>
    <row r="1373" spans="1:6">
      <c r="A1373" s="221">
        <v>38793</v>
      </c>
      <c r="B1373" s="249">
        <v>4551</v>
      </c>
      <c r="C1373" s="2" t="s">
        <v>899</v>
      </c>
      <c r="D1373" s="39"/>
      <c r="E1373" s="54">
        <v>33250</v>
      </c>
      <c r="F1373" s="39">
        <f t="shared" si="46"/>
        <v>9253318.9500000011</v>
      </c>
    </row>
    <row r="1374" spans="1:6">
      <c r="A1374" s="221">
        <v>38797</v>
      </c>
      <c r="B1374" s="249">
        <v>4552</v>
      </c>
      <c r="C1374" s="2" t="s">
        <v>368</v>
      </c>
      <c r="D1374" s="39"/>
      <c r="E1374" s="54">
        <v>47508</v>
      </c>
      <c r="F1374" s="39">
        <f t="shared" si="46"/>
        <v>9205810.9500000011</v>
      </c>
    </row>
    <row r="1375" spans="1:6">
      <c r="A1375" s="221">
        <v>38797</v>
      </c>
      <c r="B1375" s="249">
        <v>4553</v>
      </c>
      <c r="C1375" s="2" t="s">
        <v>1479</v>
      </c>
      <c r="D1375" s="39"/>
      <c r="E1375" s="54">
        <v>4260.3</v>
      </c>
      <c r="F1375" s="39">
        <f t="shared" si="46"/>
        <v>9201550.6500000004</v>
      </c>
    </row>
    <row r="1376" spans="1:6">
      <c r="A1376" s="221">
        <v>38797</v>
      </c>
      <c r="B1376" s="249">
        <v>4554</v>
      </c>
      <c r="C1376" s="2" t="s">
        <v>1804</v>
      </c>
      <c r="D1376" s="39"/>
      <c r="E1376" s="54">
        <v>0.01</v>
      </c>
      <c r="F1376" s="39">
        <f t="shared" si="46"/>
        <v>9201550.6400000006</v>
      </c>
    </row>
    <row r="1377" spans="1:6">
      <c r="A1377" s="221">
        <v>38797</v>
      </c>
      <c r="B1377" s="249">
        <v>4555</v>
      </c>
      <c r="C1377" s="2" t="s">
        <v>1808</v>
      </c>
      <c r="D1377" s="39"/>
      <c r="E1377" s="54">
        <v>17587</v>
      </c>
      <c r="F1377" s="39">
        <f t="shared" si="46"/>
        <v>9183963.6400000006</v>
      </c>
    </row>
    <row r="1378" spans="1:6">
      <c r="A1378" s="221">
        <v>38797</v>
      </c>
      <c r="B1378" s="249">
        <v>4556</v>
      </c>
      <c r="C1378" s="2" t="s">
        <v>1810</v>
      </c>
      <c r="D1378" s="39"/>
      <c r="E1378" s="54">
        <v>12614.5</v>
      </c>
      <c r="F1378" s="39">
        <f t="shared" si="46"/>
        <v>9171349.1400000006</v>
      </c>
    </row>
    <row r="1379" spans="1:6">
      <c r="A1379" s="221">
        <v>38797</v>
      </c>
      <c r="B1379" s="249">
        <v>4557</v>
      </c>
      <c r="C1379" s="2" t="s">
        <v>1152</v>
      </c>
      <c r="D1379" s="39"/>
      <c r="E1379" s="54">
        <v>3510</v>
      </c>
      <c r="F1379" s="39">
        <f t="shared" si="46"/>
        <v>9167839.1400000006</v>
      </c>
    </row>
    <row r="1380" spans="1:6">
      <c r="A1380" s="221">
        <v>38797</v>
      </c>
      <c r="B1380" s="249">
        <v>4558</v>
      </c>
      <c r="C1380" s="2" t="s">
        <v>734</v>
      </c>
      <c r="D1380" s="39"/>
      <c r="E1380" s="54">
        <v>18777.2</v>
      </c>
      <c r="F1380" s="39">
        <f t="shared" si="46"/>
        <v>9149061.9400000013</v>
      </c>
    </row>
    <row r="1381" spans="1:6">
      <c r="A1381" s="221">
        <v>38797</v>
      </c>
      <c r="B1381" s="249">
        <v>4559</v>
      </c>
      <c r="C1381" s="2" t="s">
        <v>385</v>
      </c>
      <c r="D1381" s="39"/>
      <c r="E1381" s="54">
        <v>13766</v>
      </c>
      <c r="F1381" s="39">
        <f t="shared" si="46"/>
        <v>9135295.9400000013</v>
      </c>
    </row>
    <row r="1382" spans="1:6">
      <c r="A1382" s="221">
        <v>38797</v>
      </c>
      <c r="B1382" s="249">
        <v>4560</v>
      </c>
      <c r="C1382" s="2" t="s">
        <v>1398</v>
      </c>
      <c r="D1382" s="39"/>
      <c r="E1382" s="54">
        <v>7245</v>
      </c>
      <c r="F1382" s="39">
        <f t="shared" si="46"/>
        <v>9128050.9400000013</v>
      </c>
    </row>
    <row r="1383" spans="1:6">
      <c r="A1383" s="221">
        <v>38797</v>
      </c>
      <c r="B1383" s="249">
        <v>4561</v>
      </c>
      <c r="C1383" s="2" t="s">
        <v>2040</v>
      </c>
      <c r="D1383" s="39"/>
      <c r="E1383" s="54">
        <v>8634.5</v>
      </c>
      <c r="F1383" s="39">
        <f t="shared" si="46"/>
        <v>9119416.4400000013</v>
      </c>
    </row>
    <row r="1384" spans="1:6">
      <c r="A1384" s="221">
        <v>38797</v>
      </c>
      <c r="B1384" s="249">
        <v>4562</v>
      </c>
      <c r="C1384" s="2" t="s">
        <v>2016</v>
      </c>
      <c r="D1384" s="39"/>
      <c r="E1384" s="54">
        <v>4675</v>
      </c>
      <c r="F1384" s="39">
        <f t="shared" si="46"/>
        <v>9114741.4400000013</v>
      </c>
    </row>
    <row r="1385" spans="1:6">
      <c r="A1385" s="221">
        <v>38797</v>
      </c>
      <c r="B1385" s="249">
        <v>4563</v>
      </c>
      <c r="C1385" s="2" t="s">
        <v>1845</v>
      </c>
      <c r="D1385" s="39"/>
      <c r="E1385" s="54">
        <v>4500</v>
      </c>
      <c r="F1385" s="39">
        <f t="shared" si="46"/>
        <v>9110241.4400000013</v>
      </c>
    </row>
    <row r="1386" spans="1:6">
      <c r="A1386" s="221">
        <v>38797</v>
      </c>
      <c r="B1386" s="249">
        <v>4564</v>
      </c>
      <c r="C1386" s="2" t="s">
        <v>1996</v>
      </c>
      <c r="D1386" s="39"/>
      <c r="E1386" s="54">
        <v>4500</v>
      </c>
      <c r="F1386" s="39">
        <f t="shared" si="46"/>
        <v>9105741.4400000013</v>
      </c>
    </row>
    <row r="1387" spans="1:6">
      <c r="A1387" s="221">
        <v>38797</v>
      </c>
      <c r="B1387" s="249">
        <v>4565</v>
      </c>
      <c r="C1387" s="2" t="s">
        <v>1997</v>
      </c>
      <c r="D1387" s="39"/>
      <c r="E1387" s="54">
        <v>600</v>
      </c>
      <c r="F1387" s="39">
        <f t="shared" si="46"/>
        <v>9105141.4400000013</v>
      </c>
    </row>
    <row r="1388" spans="1:6">
      <c r="A1388" s="221">
        <v>38797</v>
      </c>
      <c r="B1388" s="249">
        <v>4566</v>
      </c>
      <c r="C1388" s="2" t="s">
        <v>1998</v>
      </c>
      <c r="D1388" s="39"/>
      <c r="E1388" s="54">
        <v>600</v>
      </c>
      <c r="F1388" s="39">
        <f t="shared" si="46"/>
        <v>9104541.4400000013</v>
      </c>
    </row>
    <row r="1389" spans="1:6">
      <c r="A1389" s="221">
        <v>38797</v>
      </c>
      <c r="B1389" s="249">
        <v>4567</v>
      </c>
      <c r="C1389" s="2" t="s">
        <v>1800</v>
      </c>
      <c r="D1389" s="39"/>
      <c r="E1389" s="54">
        <v>9700</v>
      </c>
      <c r="F1389" s="39">
        <f t="shared" si="46"/>
        <v>9094841.4400000013</v>
      </c>
    </row>
    <row r="1390" spans="1:6">
      <c r="A1390" s="221">
        <v>38797</v>
      </c>
      <c r="B1390" s="249">
        <v>4568</v>
      </c>
      <c r="C1390" s="2" t="s">
        <v>1429</v>
      </c>
      <c r="D1390" s="39"/>
      <c r="E1390" s="54">
        <v>2630.46</v>
      </c>
      <c r="F1390" s="39">
        <f t="shared" si="46"/>
        <v>9092210.9800000004</v>
      </c>
    </row>
    <row r="1391" spans="1:6">
      <c r="A1391" s="221">
        <v>38797</v>
      </c>
      <c r="B1391" s="249">
        <v>4569</v>
      </c>
      <c r="C1391" s="2" t="s">
        <v>1846</v>
      </c>
      <c r="D1391" s="39"/>
      <c r="E1391" s="54">
        <v>1918.63</v>
      </c>
      <c r="F1391" s="39">
        <f t="shared" ref="F1391:F1422" si="47">+F1390-E1391</f>
        <v>9090292.3499999996</v>
      </c>
    </row>
    <row r="1392" spans="1:6">
      <c r="A1392" s="221">
        <v>38797</v>
      </c>
      <c r="B1392" s="249">
        <v>4570</v>
      </c>
      <c r="C1392" s="2" t="s">
        <v>1803</v>
      </c>
      <c r="D1392" s="39"/>
      <c r="E1392" s="54">
        <v>3800</v>
      </c>
      <c r="F1392" s="39">
        <f t="shared" si="47"/>
        <v>9086492.3499999996</v>
      </c>
    </row>
    <row r="1393" spans="1:6">
      <c r="A1393" s="221">
        <v>38797</v>
      </c>
      <c r="B1393" s="249">
        <v>4571</v>
      </c>
      <c r="C1393" s="2" t="s">
        <v>1802</v>
      </c>
      <c r="D1393" s="39"/>
      <c r="E1393" s="54">
        <v>3800</v>
      </c>
      <c r="F1393" s="39">
        <f t="shared" si="47"/>
        <v>9082692.3499999996</v>
      </c>
    </row>
    <row r="1394" spans="1:6">
      <c r="A1394" s="221">
        <v>38797</v>
      </c>
      <c r="B1394" s="249">
        <v>4572</v>
      </c>
      <c r="C1394" s="2" t="s">
        <v>827</v>
      </c>
      <c r="D1394" s="39"/>
      <c r="E1394" s="54">
        <v>245</v>
      </c>
      <c r="F1394" s="39">
        <f t="shared" si="47"/>
        <v>9082447.3499999996</v>
      </c>
    </row>
    <row r="1395" spans="1:6">
      <c r="A1395" s="221">
        <v>38797</v>
      </c>
      <c r="B1395" s="249">
        <v>4573</v>
      </c>
      <c r="C1395" s="2" t="s">
        <v>113</v>
      </c>
      <c r="D1395" s="39"/>
      <c r="E1395" s="54">
        <v>2000000</v>
      </c>
      <c r="F1395" s="39">
        <f t="shared" si="47"/>
        <v>7082447.3499999996</v>
      </c>
    </row>
    <row r="1396" spans="1:6">
      <c r="A1396" s="221">
        <v>38797</v>
      </c>
      <c r="B1396" s="249">
        <v>4574</v>
      </c>
      <c r="C1396" s="2" t="s">
        <v>1090</v>
      </c>
      <c r="D1396" s="39"/>
      <c r="E1396" s="54">
        <v>3000</v>
      </c>
      <c r="F1396" s="39">
        <f t="shared" si="47"/>
        <v>7079447.3499999996</v>
      </c>
    </row>
    <row r="1397" spans="1:6">
      <c r="A1397" s="221">
        <v>38797</v>
      </c>
      <c r="B1397" s="249">
        <v>4575</v>
      </c>
      <c r="C1397" s="2" t="s">
        <v>2640</v>
      </c>
      <c r="D1397" s="39"/>
      <c r="E1397" s="54">
        <v>2000</v>
      </c>
      <c r="F1397" s="39">
        <f t="shared" si="47"/>
        <v>7077447.3499999996</v>
      </c>
    </row>
    <row r="1398" spans="1:6">
      <c r="A1398" s="221">
        <v>38797</v>
      </c>
      <c r="B1398" s="249">
        <v>4576</v>
      </c>
      <c r="C1398" s="2" t="s">
        <v>1362</v>
      </c>
      <c r="D1398" s="39"/>
      <c r="E1398" s="54">
        <v>21280</v>
      </c>
      <c r="F1398" s="39">
        <f t="shared" si="47"/>
        <v>7056167.3499999996</v>
      </c>
    </row>
    <row r="1399" spans="1:6">
      <c r="A1399" s="221">
        <v>38798</v>
      </c>
      <c r="B1399" s="249">
        <v>4577</v>
      </c>
      <c r="C1399" s="2" t="s">
        <v>1742</v>
      </c>
      <c r="D1399" s="39"/>
      <c r="E1399" s="54">
        <v>14624.58</v>
      </c>
      <c r="F1399" s="39">
        <f t="shared" si="47"/>
        <v>7041542.7699999996</v>
      </c>
    </row>
    <row r="1400" spans="1:6">
      <c r="A1400" s="221">
        <v>38803</v>
      </c>
      <c r="B1400" s="249">
        <v>4578</v>
      </c>
      <c r="C1400" s="2" t="s">
        <v>1804</v>
      </c>
      <c r="D1400" s="39"/>
      <c r="E1400" s="54">
        <v>0.01</v>
      </c>
      <c r="F1400" s="39">
        <f t="shared" si="47"/>
        <v>7041542.7599999998</v>
      </c>
    </row>
    <row r="1401" spans="1:6">
      <c r="A1401" s="221">
        <v>38803</v>
      </c>
      <c r="B1401" s="249">
        <v>4579</v>
      </c>
      <c r="C1401" s="2" t="s">
        <v>1804</v>
      </c>
      <c r="D1401" s="39"/>
      <c r="E1401" s="54">
        <v>0.01</v>
      </c>
      <c r="F1401" s="39">
        <f t="shared" si="47"/>
        <v>7041542.75</v>
      </c>
    </row>
    <row r="1402" spans="1:6">
      <c r="A1402" s="221">
        <v>38803</v>
      </c>
      <c r="B1402" s="249">
        <v>4580</v>
      </c>
      <c r="C1402" s="2" t="s">
        <v>1804</v>
      </c>
      <c r="D1402" s="39"/>
      <c r="E1402" s="54">
        <v>0.01</v>
      </c>
      <c r="F1402" s="39">
        <f t="shared" si="47"/>
        <v>7041542.7400000002</v>
      </c>
    </row>
    <row r="1403" spans="1:6">
      <c r="A1403" s="221">
        <v>38803</v>
      </c>
      <c r="B1403" s="249">
        <v>4581</v>
      </c>
      <c r="C1403" s="2" t="s">
        <v>1847</v>
      </c>
      <c r="D1403" s="39"/>
      <c r="E1403" s="54">
        <v>134850</v>
      </c>
      <c r="F1403" s="39">
        <f t="shared" si="47"/>
        <v>6906692.7400000002</v>
      </c>
    </row>
    <row r="1404" spans="1:6">
      <c r="A1404" s="221">
        <v>38803</v>
      </c>
      <c r="B1404" s="249">
        <v>4582</v>
      </c>
      <c r="C1404" s="2" t="s">
        <v>1847</v>
      </c>
      <c r="D1404" s="39"/>
      <c r="E1404" s="54">
        <v>79789</v>
      </c>
      <c r="F1404" s="39">
        <f t="shared" si="47"/>
        <v>6826903.7400000002</v>
      </c>
    </row>
    <row r="1405" spans="1:6">
      <c r="A1405" s="221">
        <v>38803</v>
      </c>
      <c r="B1405" s="249">
        <v>4583</v>
      </c>
      <c r="C1405" s="2" t="s">
        <v>1349</v>
      </c>
      <c r="D1405" s="39"/>
      <c r="E1405" s="54">
        <v>391718</v>
      </c>
      <c r="F1405" s="39">
        <f t="shared" si="47"/>
        <v>6435185.7400000002</v>
      </c>
    </row>
    <row r="1406" spans="1:6">
      <c r="A1406" s="221">
        <v>38803</v>
      </c>
      <c r="B1406" s="249">
        <v>4584</v>
      </c>
      <c r="C1406" s="2" t="s">
        <v>1349</v>
      </c>
      <c r="D1406" s="39"/>
      <c r="E1406" s="54">
        <v>435600</v>
      </c>
      <c r="F1406" s="39">
        <f t="shared" si="47"/>
        <v>5999585.7400000002</v>
      </c>
    </row>
    <row r="1407" spans="1:6">
      <c r="A1407" s="221">
        <v>38803</v>
      </c>
      <c r="B1407" s="249">
        <v>4585</v>
      </c>
      <c r="C1407" s="2" t="s">
        <v>1847</v>
      </c>
      <c r="D1407" s="39"/>
      <c r="E1407" s="54">
        <v>207724</v>
      </c>
      <c r="F1407" s="39">
        <f t="shared" si="47"/>
        <v>5791861.7400000002</v>
      </c>
    </row>
    <row r="1408" spans="1:6">
      <c r="A1408" s="221">
        <v>38803</v>
      </c>
      <c r="B1408" s="249">
        <v>4586</v>
      </c>
      <c r="C1408" s="2" t="s">
        <v>1847</v>
      </c>
      <c r="D1408" s="39"/>
      <c r="E1408" s="54">
        <v>134860</v>
      </c>
      <c r="F1408" s="39">
        <f t="shared" si="47"/>
        <v>5657001.7400000002</v>
      </c>
    </row>
    <row r="1409" spans="1:6">
      <c r="A1409" s="221">
        <v>38803</v>
      </c>
      <c r="B1409" s="249">
        <v>4587</v>
      </c>
      <c r="C1409" s="2" t="s">
        <v>1847</v>
      </c>
      <c r="D1409" s="39"/>
      <c r="E1409" s="54">
        <v>84680</v>
      </c>
      <c r="F1409" s="39">
        <f t="shared" si="47"/>
        <v>5572321.7400000002</v>
      </c>
    </row>
    <row r="1410" spans="1:6">
      <c r="A1410" s="221">
        <v>38803</v>
      </c>
      <c r="B1410" s="249">
        <v>4588</v>
      </c>
      <c r="C1410" s="2" t="s">
        <v>1349</v>
      </c>
      <c r="D1410" s="39"/>
      <c r="E1410" s="54">
        <v>255948</v>
      </c>
      <c r="F1410" s="39">
        <f t="shared" si="47"/>
        <v>5316373.74</v>
      </c>
    </row>
    <row r="1411" spans="1:6">
      <c r="A1411" s="221">
        <v>38803</v>
      </c>
      <c r="B1411" s="249">
        <v>4589</v>
      </c>
      <c r="C1411" s="2" t="s">
        <v>1848</v>
      </c>
      <c r="D1411" s="39"/>
      <c r="E1411" s="54">
        <v>236223</v>
      </c>
      <c r="F1411" s="39">
        <f t="shared" si="47"/>
        <v>5080150.74</v>
      </c>
    </row>
    <row r="1412" spans="1:6">
      <c r="A1412" s="221">
        <v>38803</v>
      </c>
      <c r="B1412" s="249">
        <v>4590</v>
      </c>
      <c r="C1412" s="2" t="s">
        <v>1848</v>
      </c>
      <c r="D1412" s="39"/>
      <c r="E1412" s="54">
        <v>885500</v>
      </c>
      <c r="F1412" s="39">
        <f t="shared" si="47"/>
        <v>4194650.74</v>
      </c>
    </row>
    <row r="1413" spans="1:6">
      <c r="A1413" s="221">
        <v>38803</v>
      </c>
      <c r="B1413" s="249">
        <v>4591</v>
      </c>
      <c r="C1413" s="2" t="s">
        <v>1848</v>
      </c>
      <c r="D1413" s="39"/>
      <c r="E1413" s="54">
        <v>248408</v>
      </c>
      <c r="F1413" s="39">
        <f t="shared" si="47"/>
        <v>3946242.74</v>
      </c>
    </row>
    <row r="1414" spans="1:6">
      <c r="A1414" s="221">
        <v>38803</v>
      </c>
      <c r="B1414" s="249">
        <v>4592</v>
      </c>
      <c r="C1414" s="2" t="s">
        <v>1848</v>
      </c>
      <c r="D1414" s="39"/>
      <c r="E1414" s="54">
        <v>153366</v>
      </c>
      <c r="F1414" s="39">
        <f t="shared" si="47"/>
        <v>3792876.74</v>
      </c>
    </row>
    <row r="1415" spans="1:6">
      <c r="A1415" s="221">
        <v>38803</v>
      </c>
      <c r="B1415" s="249">
        <v>4593</v>
      </c>
      <c r="C1415" s="2" t="s">
        <v>1848</v>
      </c>
      <c r="D1415" s="39"/>
      <c r="E1415" s="54">
        <v>220888</v>
      </c>
      <c r="F1415" s="39">
        <f t="shared" si="47"/>
        <v>3571988.74</v>
      </c>
    </row>
    <row r="1416" spans="1:6">
      <c r="A1416" s="221">
        <v>38803</v>
      </c>
      <c r="B1416" s="249">
        <v>4594</v>
      </c>
      <c r="C1416" s="2" t="s">
        <v>1848</v>
      </c>
      <c r="D1416" s="39"/>
      <c r="E1416" s="54">
        <v>517475</v>
      </c>
      <c r="F1416" s="39">
        <f t="shared" si="47"/>
        <v>3054513.74</v>
      </c>
    </row>
    <row r="1417" spans="1:6">
      <c r="A1417" s="221">
        <v>38803</v>
      </c>
      <c r="B1417" s="249">
        <v>4595</v>
      </c>
      <c r="C1417" s="2" t="s">
        <v>1847</v>
      </c>
      <c r="D1417" s="39"/>
      <c r="E1417" s="54">
        <v>84700</v>
      </c>
      <c r="F1417" s="39">
        <f t="shared" si="47"/>
        <v>2969813.74</v>
      </c>
    </row>
    <row r="1418" spans="1:6">
      <c r="A1418" s="221">
        <v>38803</v>
      </c>
      <c r="B1418" s="249">
        <v>4596</v>
      </c>
      <c r="C1418" s="2" t="s">
        <v>1847</v>
      </c>
      <c r="D1418" s="39"/>
      <c r="E1418" s="54">
        <v>167842</v>
      </c>
      <c r="F1418" s="39">
        <f t="shared" si="47"/>
        <v>2801971.74</v>
      </c>
    </row>
    <row r="1419" spans="1:6">
      <c r="A1419" s="221">
        <v>38803</v>
      </c>
      <c r="B1419" s="249">
        <v>4597</v>
      </c>
      <c r="C1419" s="2" t="s">
        <v>1526</v>
      </c>
      <c r="D1419" s="39"/>
      <c r="E1419" s="54">
        <v>484633</v>
      </c>
      <c r="F1419" s="39">
        <f t="shared" si="47"/>
        <v>2317338.7400000002</v>
      </c>
    </row>
    <row r="1420" spans="1:6">
      <c r="A1420" s="221">
        <v>38803</v>
      </c>
      <c r="B1420" s="249">
        <v>4598</v>
      </c>
      <c r="C1420" s="2" t="s">
        <v>1526</v>
      </c>
      <c r="D1420" s="39"/>
      <c r="E1420" s="54">
        <v>174180</v>
      </c>
      <c r="F1420" s="39">
        <f t="shared" si="47"/>
        <v>2143158.7400000002</v>
      </c>
    </row>
    <row r="1421" spans="1:6">
      <c r="A1421" s="221">
        <v>38803</v>
      </c>
      <c r="B1421" s="249">
        <v>4599</v>
      </c>
      <c r="C1421" s="2" t="s">
        <v>2634</v>
      </c>
      <c r="D1421" s="39"/>
      <c r="E1421" s="54">
        <v>419832</v>
      </c>
      <c r="F1421" s="39">
        <f t="shared" si="47"/>
        <v>1723326.7400000002</v>
      </c>
    </row>
    <row r="1422" spans="1:6">
      <c r="A1422" s="221">
        <v>38803</v>
      </c>
      <c r="B1422" s="249">
        <v>4600</v>
      </c>
      <c r="C1422" s="2" t="s">
        <v>1527</v>
      </c>
      <c r="D1422" s="39"/>
      <c r="E1422" s="54">
        <v>796782</v>
      </c>
      <c r="F1422" s="39">
        <f t="shared" si="47"/>
        <v>926544.74000000022</v>
      </c>
    </row>
    <row r="1423" spans="1:6">
      <c r="A1423" s="221">
        <v>38803</v>
      </c>
      <c r="B1423" s="249">
        <v>4601</v>
      </c>
      <c r="C1423" s="2" t="s">
        <v>1528</v>
      </c>
      <c r="D1423" s="39"/>
      <c r="E1423" s="54">
        <v>289520</v>
      </c>
      <c r="F1423" s="39">
        <f t="shared" ref="F1423:F1437" si="48">+F1422-E1423</f>
        <v>637024.74000000022</v>
      </c>
    </row>
    <row r="1424" spans="1:6">
      <c r="A1424" s="221">
        <v>38803</v>
      </c>
      <c r="B1424" s="249">
        <v>4602</v>
      </c>
      <c r="C1424" s="2" t="s">
        <v>1371</v>
      </c>
      <c r="D1424" s="39"/>
      <c r="E1424" s="54">
        <v>30777.23</v>
      </c>
      <c r="F1424" s="39">
        <f t="shared" si="48"/>
        <v>606247.51000000024</v>
      </c>
    </row>
    <row r="1425" spans="1:6">
      <c r="A1425" s="221">
        <v>38803</v>
      </c>
      <c r="B1425" s="249">
        <v>4603</v>
      </c>
      <c r="C1425" s="2" t="s">
        <v>962</v>
      </c>
      <c r="D1425" s="39"/>
      <c r="E1425" s="54">
        <v>10000</v>
      </c>
      <c r="F1425" s="39">
        <f t="shared" si="48"/>
        <v>596247.51000000024</v>
      </c>
    </row>
    <row r="1426" spans="1:6">
      <c r="A1426" s="221">
        <v>38803</v>
      </c>
      <c r="B1426" s="249">
        <v>4604</v>
      </c>
      <c r="C1426" s="2" t="s">
        <v>962</v>
      </c>
      <c r="D1426" s="39"/>
      <c r="E1426" s="54">
        <v>13900</v>
      </c>
      <c r="F1426" s="39">
        <f t="shared" si="48"/>
        <v>582347.51000000024</v>
      </c>
    </row>
    <row r="1427" spans="1:6">
      <c r="A1427" s="221">
        <v>38803</v>
      </c>
      <c r="B1427" s="249">
        <v>4605</v>
      </c>
      <c r="C1427" s="2" t="s">
        <v>1427</v>
      </c>
      <c r="D1427" s="39"/>
      <c r="E1427" s="54">
        <v>45000</v>
      </c>
      <c r="F1427" s="39">
        <f t="shared" si="48"/>
        <v>537347.51000000024</v>
      </c>
    </row>
    <row r="1428" spans="1:6">
      <c r="A1428" s="221">
        <v>38806</v>
      </c>
      <c r="B1428" s="249">
        <v>4606</v>
      </c>
      <c r="C1428" s="2" t="s">
        <v>1804</v>
      </c>
      <c r="D1428" s="39"/>
      <c r="E1428" s="54">
        <v>0.01</v>
      </c>
      <c r="F1428" s="39">
        <f t="shared" si="48"/>
        <v>537347.50000000023</v>
      </c>
    </row>
    <row r="1429" spans="1:6">
      <c r="A1429" s="221">
        <v>38806</v>
      </c>
      <c r="B1429" s="249">
        <v>4607</v>
      </c>
      <c r="C1429" s="2" t="s">
        <v>2249</v>
      </c>
      <c r="D1429" s="39"/>
      <c r="E1429" s="54">
        <v>11340</v>
      </c>
      <c r="F1429" s="39">
        <f t="shared" si="48"/>
        <v>526007.50000000023</v>
      </c>
    </row>
    <row r="1430" spans="1:6">
      <c r="A1430" s="221">
        <v>38806</v>
      </c>
      <c r="B1430" s="249">
        <v>4608</v>
      </c>
      <c r="C1430" s="2" t="s">
        <v>1432</v>
      </c>
      <c r="D1430" s="39"/>
      <c r="E1430" s="54">
        <v>22386.86</v>
      </c>
      <c r="F1430" s="39">
        <f t="shared" si="48"/>
        <v>503620.64000000025</v>
      </c>
    </row>
    <row r="1431" spans="1:6">
      <c r="A1431" s="221">
        <v>38806</v>
      </c>
      <c r="B1431" s="249">
        <v>4609</v>
      </c>
      <c r="C1431" s="2" t="s">
        <v>1357</v>
      </c>
      <c r="D1431" s="39"/>
      <c r="E1431" s="54">
        <v>10500</v>
      </c>
      <c r="F1431" s="39">
        <f t="shared" si="48"/>
        <v>493120.64000000025</v>
      </c>
    </row>
    <row r="1432" spans="1:6">
      <c r="A1432" s="221">
        <v>38806</v>
      </c>
      <c r="B1432" s="249">
        <v>4610</v>
      </c>
      <c r="C1432" s="2" t="s">
        <v>1804</v>
      </c>
      <c r="D1432" s="39"/>
      <c r="E1432" s="54">
        <v>0.01</v>
      </c>
      <c r="F1432" s="39">
        <f t="shared" si="48"/>
        <v>493120.63000000024</v>
      </c>
    </row>
    <row r="1433" spans="1:6">
      <c r="A1433" s="221">
        <v>38806</v>
      </c>
      <c r="B1433" s="249">
        <v>4611</v>
      </c>
      <c r="C1433" s="2" t="s">
        <v>1529</v>
      </c>
      <c r="D1433" s="39"/>
      <c r="E1433" s="54">
        <v>26759.59</v>
      </c>
      <c r="F1433" s="39">
        <f t="shared" si="48"/>
        <v>466361.04000000021</v>
      </c>
    </row>
    <row r="1434" spans="1:6">
      <c r="A1434" s="221">
        <v>38806</v>
      </c>
      <c r="B1434" s="294">
        <v>4612</v>
      </c>
      <c r="C1434" s="4" t="s">
        <v>1530</v>
      </c>
      <c r="D1434" s="39"/>
      <c r="E1434" s="307">
        <v>9720</v>
      </c>
      <c r="F1434" s="39">
        <f t="shared" si="48"/>
        <v>456641.04000000021</v>
      </c>
    </row>
    <row r="1435" spans="1:6">
      <c r="A1435" s="221">
        <v>38806</v>
      </c>
      <c r="B1435" s="294">
        <v>4613</v>
      </c>
      <c r="C1435" s="4" t="s">
        <v>1479</v>
      </c>
      <c r="D1435" s="39"/>
      <c r="E1435" s="307">
        <v>4260.3</v>
      </c>
      <c r="F1435" s="39">
        <f t="shared" si="48"/>
        <v>452380.74000000022</v>
      </c>
    </row>
    <row r="1436" spans="1:6">
      <c r="A1436" s="221">
        <v>38806</v>
      </c>
      <c r="B1436" s="294">
        <v>4614</v>
      </c>
      <c r="C1436" s="4" t="s">
        <v>896</v>
      </c>
      <c r="D1436" s="39"/>
      <c r="E1436" s="307">
        <v>79851.3</v>
      </c>
      <c r="F1436" s="39">
        <f t="shared" si="48"/>
        <v>372529.44000000024</v>
      </c>
    </row>
    <row r="1437" spans="1:6">
      <c r="A1437" s="221">
        <v>38806</v>
      </c>
      <c r="B1437" s="294"/>
      <c r="C1437" s="4" t="s">
        <v>2269</v>
      </c>
      <c r="D1437" s="39"/>
      <c r="E1437" s="307">
        <v>402780.46</v>
      </c>
      <c r="F1437" s="39">
        <f t="shared" si="48"/>
        <v>-30251.019999999786</v>
      </c>
    </row>
    <row r="1438" spans="1:6">
      <c r="A1438" s="221">
        <v>38806</v>
      </c>
      <c r="B1438" s="294"/>
      <c r="C1438" s="4" t="s">
        <v>1715</v>
      </c>
      <c r="D1438" s="39">
        <v>717443.23</v>
      </c>
      <c r="E1438" s="307">
        <f>SUM(E1324:E1436)</f>
        <v>13965663.999999998</v>
      </c>
      <c r="F1438" s="39">
        <f>+F1437+D1438</f>
        <v>687192.2100000002</v>
      </c>
    </row>
    <row r="1439" spans="1:6">
      <c r="A1439" s="221">
        <v>38806</v>
      </c>
      <c r="B1439" s="294"/>
      <c r="C1439" s="4" t="s">
        <v>2204</v>
      </c>
      <c r="D1439" s="39"/>
      <c r="E1439" s="307">
        <v>320825.64</v>
      </c>
      <c r="F1439" s="39">
        <f>+F1438-E1439</f>
        <v>366366.57000000018</v>
      </c>
    </row>
    <row r="1440" spans="1:6">
      <c r="A1440" s="221">
        <v>38806</v>
      </c>
      <c r="B1440" s="249"/>
      <c r="C1440" s="2" t="s">
        <v>411</v>
      </c>
      <c r="D1440" s="39"/>
      <c r="E1440" s="54">
        <v>19425.8</v>
      </c>
      <c r="F1440" s="39">
        <f>+F1439-E1440</f>
        <v>346940.77000000019</v>
      </c>
    </row>
    <row r="1441" spans="1:6">
      <c r="A1441" s="221">
        <v>38806</v>
      </c>
      <c r="B1441" s="249"/>
      <c r="C1441" s="2" t="s">
        <v>539</v>
      </c>
      <c r="D1441" s="39">
        <v>5657.57</v>
      </c>
      <c r="E1441" s="54"/>
      <c r="F1441" s="39">
        <f>+F1440+D1441</f>
        <v>352598.3400000002</v>
      </c>
    </row>
    <row r="1442" spans="1:6">
      <c r="A1442" s="221"/>
      <c r="B1442" s="2"/>
      <c r="C1442" s="2"/>
      <c r="D1442" s="39"/>
      <c r="E1442" s="54"/>
      <c r="F1442" s="39"/>
    </row>
    <row r="1443" spans="1:6">
      <c r="A1443" s="221">
        <v>38808</v>
      </c>
      <c r="B1443" s="2"/>
      <c r="C1443" s="2"/>
      <c r="D1443" s="39"/>
      <c r="E1443" s="54"/>
      <c r="F1443" s="39"/>
    </row>
    <row r="1444" spans="1:6">
      <c r="A1444" s="2"/>
      <c r="B1444" s="2"/>
      <c r="C1444" s="27" t="s">
        <v>1531</v>
      </c>
      <c r="D1444" s="39"/>
      <c r="E1444" s="54"/>
      <c r="F1444" s="39">
        <v>352598.34</v>
      </c>
    </row>
    <row r="1445" spans="1:6">
      <c r="A1445" s="221">
        <v>38810</v>
      </c>
      <c r="B1445" s="249">
        <v>4615</v>
      </c>
      <c r="C1445" s="2" t="s">
        <v>1792</v>
      </c>
      <c r="D1445" s="39"/>
      <c r="E1445" s="54">
        <v>56804.95</v>
      </c>
      <c r="F1445" s="39">
        <f t="shared" ref="F1445:F1452" si="49">+F1444-E1445</f>
        <v>295793.39</v>
      </c>
    </row>
    <row r="1446" spans="1:6">
      <c r="A1446" s="221">
        <v>38810</v>
      </c>
      <c r="B1446" s="249">
        <v>4616</v>
      </c>
      <c r="C1446" s="2" t="s">
        <v>1559</v>
      </c>
      <c r="D1446" s="39"/>
      <c r="E1446" s="54">
        <v>881</v>
      </c>
      <c r="F1446" s="39">
        <f t="shared" si="49"/>
        <v>294912.39</v>
      </c>
    </row>
    <row r="1447" spans="1:6">
      <c r="A1447" s="221">
        <v>38810</v>
      </c>
      <c r="B1447" s="249">
        <v>4617</v>
      </c>
      <c r="C1447" s="2" t="s">
        <v>407</v>
      </c>
      <c r="D1447" s="39"/>
      <c r="E1447" s="54">
        <v>881</v>
      </c>
      <c r="F1447" s="39">
        <f t="shared" si="49"/>
        <v>294031.39</v>
      </c>
    </row>
    <row r="1448" spans="1:6">
      <c r="A1448" s="221">
        <v>38811</v>
      </c>
      <c r="B1448" s="249">
        <v>4618</v>
      </c>
      <c r="C1448" s="2" t="s">
        <v>420</v>
      </c>
      <c r="D1448" s="39"/>
      <c r="E1448" s="54">
        <v>20700</v>
      </c>
      <c r="F1448" s="39">
        <f t="shared" si="49"/>
        <v>273331.39</v>
      </c>
    </row>
    <row r="1449" spans="1:6">
      <c r="A1449" s="221">
        <v>38811</v>
      </c>
      <c r="B1449" s="249">
        <v>4619</v>
      </c>
      <c r="C1449" s="2" t="s">
        <v>1804</v>
      </c>
      <c r="D1449" s="39"/>
      <c r="E1449" s="54">
        <v>0.01</v>
      </c>
      <c r="F1449" s="39">
        <f t="shared" si="49"/>
        <v>273331.38</v>
      </c>
    </row>
    <row r="1450" spans="1:6">
      <c r="A1450" s="221">
        <v>38811</v>
      </c>
      <c r="B1450" s="249">
        <v>4620</v>
      </c>
      <c r="C1450" s="2" t="s">
        <v>408</v>
      </c>
      <c r="D1450" s="39"/>
      <c r="E1450" s="54">
        <v>881</v>
      </c>
      <c r="F1450" s="39">
        <f t="shared" si="49"/>
        <v>272450.38</v>
      </c>
    </row>
    <row r="1451" spans="1:6">
      <c r="A1451" s="221">
        <v>38811</v>
      </c>
      <c r="B1451" s="249">
        <v>4621</v>
      </c>
      <c r="C1451" s="2" t="s">
        <v>1532</v>
      </c>
      <c r="D1451" s="39"/>
      <c r="E1451" s="54">
        <v>288</v>
      </c>
      <c r="F1451" s="39">
        <f t="shared" si="49"/>
        <v>272162.38</v>
      </c>
    </row>
    <row r="1452" spans="1:6">
      <c r="A1452" s="221">
        <v>38811</v>
      </c>
      <c r="B1452" s="249">
        <v>4622</v>
      </c>
      <c r="C1452" s="2" t="s">
        <v>1723</v>
      </c>
      <c r="D1452" s="39"/>
      <c r="E1452" s="54">
        <v>553</v>
      </c>
      <c r="F1452" s="39">
        <f t="shared" si="49"/>
        <v>271609.38</v>
      </c>
    </row>
    <row r="1453" spans="1:6">
      <c r="A1453" s="221">
        <v>38811</v>
      </c>
      <c r="B1453" s="249"/>
      <c r="C1453" s="2" t="s">
        <v>2203</v>
      </c>
      <c r="D1453" s="39">
        <v>4189086</v>
      </c>
      <c r="E1453" s="54"/>
      <c r="F1453" s="39">
        <f>+F1452+D1453</f>
        <v>4460695.38</v>
      </c>
    </row>
    <row r="1454" spans="1:6">
      <c r="A1454" s="221">
        <v>38811</v>
      </c>
      <c r="B1454" s="249">
        <v>4623</v>
      </c>
      <c r="C1454" s="2" t="s">
        <v>1005</v>
      </c>
      <c r="D1454" s="39"/>
      <c r="E1454" s="54">
        <v>47500</v>
      </c>
      <c r="F1454" s="39">
        <f t="shared" ref="F1454:F1485" si="50">+F1453-E1454</f>
        <v>4413195.38</v>
      </c>
    </row>
    <row r="1455" spans="1:6">
      <c r="A1455" s="221">
        <v>38811</v>
      </c>
      <c r="B1455" s="249">
        <v>4624</v>
      </c>
      <c r="C1455" s="2" t="s">
        <v>628</v>
      </c>
      <c r="D1455" s="39"/>
      <c r="E1455" s="54">
        <v>45825</v>
      </c>
      <c r="F1455" s="39">
        <f t="shared" si="50"/>
        <v>4367370.38</v>
      </c>
    </row>
    <row r="1456" spans="1:6">
      <c r="A1456" s="221">
        <v>38811</v>
      </c>
      <c r="B1456" s="249">
        <v>4625</v>
      </c>
      <c r="C1456" s="2" t="s">
        <v>628</v>
      </c>
      <c r="D1456" s="39"/>
      <c r="E1456" s="54">
        <v>40282</v>
      </c>
      <c r="F1456" s="39">
        <f t="shared" si="50"/>
        <v>4327088.38</v>
      </c>
    </row>
    <row r="1457" spans="1:6">
      <c r="A1457" s="221">
        <v>38811</v>
      </c>
      <c r="B1457" s="249">
        <v>4626</v>
      </c>
      <c r="C1457" s="2" t="s">
        <v>1006</v>
      </c>
      <c r="D1457" s="39"/>
      <c r="E1457" s="54">
        <v>8418.9</v>
      </c>
      <c r="F1457" s="39">
        <f t="shared" si="50"/>
        <v>4318669.4799999995</v>
      </c>
    </row>
    <row r="1458" spans="1:6">
      <c r="A1458" s="221">
        <v>38811</v>
      </c>
      <c r="B1458" s="249">
        <v>4627</v>
      </c>
      <c r="C1458" s="2" t="s">
        <v>959</v>
      </c>
      <c r="D1458" s="39"/>
      <c r="E1458" s="54">
        <v>2375</v>
      </c>
      <c r="F1458" s="39">
        <f t="shared" si="50"/>
        <v>4316294.4799999995</v>
      </c>
    </row>
    <row r="1459" spans="1:6">
      <c r="A1459" s="221">
        <v>38817</v>
      </c>
      <c r="B1459" s="249">
        <v>4628</v>
      </c>
      <c r="C1459" s="2" t="s">
        <v>1040</v>
      </c>
      <c r="D1459" s="39"/>
      <c r="E1459" s="54">
        <v>4910.3</v>
      </c>
      <c r="F1459" s="39">
        <f t="shared" si="50"/>
        <v>4311384.18</v>
      </c>
    </row>
    <row r="1460" spans="1:6">
      <c r="A1460" s="221">
        <v>38817</v>
      </c>
      <c r="B1460" s="249">
        <v>4629</v>
      </c>
      <c r="C1460" s="2" t="s">
        <v>628</v>
      </c>
      <c r="D1460" s="39"/>
      <c r="E1460" s="54">
        <v>5600</v>
      </c>
      <c r="F1460" s="39">
        <f t="shared" si="50"/>
        <v>4305784.18</v>
      </c>
    </row>
    <row r="1461" spans="1:6">
      <c r="A1461" s="221">
        <v>38817</v>
      </c>
      <c r="B1461" s="249">
        <v>4630</v>
      </c>
      <c r="C1461" s="2" t="s">
        <v>1362</v>
      </c>
      <c r="D1461" s="39"/>
      <c r="E1461" s="54">
        <v>24795</v>
      </c>
      <c r="F1461" s="39">
        <f t="shared" si="50"/>
        <v>4280989.18</v>
      </c>
    </row>
    <row r="1462" spans="1:6">
      <c r="A1462" s="221">
        <v>38818</v>
      </c>
      <c r="B1462" s="249">
        <v>4631</v>
      </c>
      <c r="C1462" s="2" t="s">
        <v>1804</v>
      </c>
      <c r="D1462" s="39"/>
      <c r="E1462" s="54">
        <v>0.01</v>
      </c>
      <c r="F1462" s="39">
        <f t="shared" si="50"/>
        <v>4280989.17</v>
      </c>
    </row>
    <row r="1463" spans="1:6">
      <c r="A1463" s="221">
        <v>38818</v>
      </c>
      <c r="B1463" s="249">
        <v>4632</v>
      </c>
      <c r="C1463" s="2" t="s">
        <v>537</v>
      </c>
      <c r="D1463" s="39"/>
      <c r="E1463" s="54">
        <v>18000</v>
      </c>
      <c r="F1463" s="39">
        <f t="shared" si="50"/>
        <v>4262989.17</v>
      </c>
    </row>
    <row r="1464" spans="1:6">
      <c r="A1464" s="221">
        <v>38818</v>
      </c>
      <c r="B1464" s="249">
        <v>4633</v>
      </c>
      <c r="C1464" s="2" t="s">
        <v>538</v>
      </c>
      <c r="D1464" s="39"/>
      <c r="E1464" s="54">
        <v>18000</v>
      </c>
      <c r="F1464" s="39">
        <f t="shared" si="50"/>
        <v>4244989.17</v>
      </c>
    </row>
    <row r="1465" spans="1:6">
      <c r="A1465" s="221">
        <v>38818</v>
      </c>
      <c r="B1465" s="249">
        <v>4634</v>
      </c>
      <c r="C1465" s="2" t="s">
        <v>208</v>
      </c>
      <c r="D1465" s="39"/>
      <c r="E1465" s="54">
        <v>8022.89</v>
      </c>
      <c r="F1465" s="39">
        <f t="shared" si="50"/>
        <v>4236966.28</v>
      </c>
    </row>
    <row r="1466" spans="1:6">
      <c r="A1466" s="221">
        <v>38818</v>
      </c>
      <c r="B1466" s="249">
        <v>4635</v>
      </c>
      <c r="C1466" s="2" t="s">
        <v>1433</v>
      </c>
      <c r="D1466" s="39"/>
      <c r="E1466" s="54">
        <v>11627.25</v>
      </c>
      <c r="F1466" s="39">
        <f t="shared" si="50"/>
        <v>4225339.03</v>
      </c>
    </row>
    <row r="1467" spans="1:6">
      <c r="A1467" s="221">
        <v>38824</v>
      </c>
      <c r="B1467" s="249">
        <v>4636</v>
      </c>
      <c r="C1467" s="2" t="s">
        <v>407</v>
      </c>
      <c r="D1467" s="39"/>
      <c r="E1467" s="54">
        <v>553</v>
      </c>
      <c r="F1467" s="39">
        <f t="shared" si="50"/>
        <v>4224786.03</v>
      </c>
    </row>
    <row r="1468" spans="1:6">
      <c r="A1468" s="221">
        <v>38824</v>
      </c>
      <c r="B1468" s="249">
        <v>4637</v>
      </c>
      <c r="C1468" s="2" t="s">
        <v>357</v>
      </c>
      <c r="D1468" s="39"/>
      <c r="E1468" s="54">
        <v>553</v>
      </c>
      <c r="F1468" s="39">
        <f t="shared" si="50"/>
        <v>4224233.03</v>
      </c>
    </row>
    <row r="1469" spans="1:6">
      <c r="A1469" s="221">
        <v>38824</v>
      </c>
      <c r="B1469" s="249">
        <v>4638</v>
      </c>
      <c r="C1469" s="2" t="s">
        <v>827</v>
      </c>
      <c r="D1469" s="39"/>
      <c r="E1469" s="54">
        <v>1470</v>
      </c>
      <c r="F1469" s="39">
        <f t="shared" si="50"/>
        <v>4222763.03</v>
      </c>
    </row>
    <row r="1470" spans="1:6">
      <c r="A1470" s="221">
        <v>38826</v>
      </c>
      <c r="B1470" s="249">
        <v>4639</v>
      </c>
      <c r="C1470" s="2" t="s">
        <v>540</v>
      </c>
      <c r="D1470" s="39"/>
      <c r="E1470" s="54">
        <v>6480</v>
      </c>
      <c r="F1470" s="39">
        <f t="shared" si="50"/>
        <v>4216283.03</v>
      </c>
    </row>
    <row r="1471" spans="1:6">
      <c r="A1471" s="221">
        <v>38826</v>
      </c>
      <c r="B1471" s="249">
        <v>4640</v>
      </c>
      <c r="C1471" s="2" t="s">
        <v>541</v>
      </c>
      <c r="D1471" s="39"/>
      <c r="E1471" s="54">
        <v>434900</v>
      </c>
      <c r="F1471" s="39">
        <f t="shared" si="50"/>
        <v>3781383.0300000003</v>
      </c>
    </row>
    <row r="1472" spans="1:6">
      <c r="A1472" s="221">
        <v>38826</v>
      </c>
      <c r="B1472" s="249">
        <v>4641</v>
      </c>
      <c r="C1472" s="2" t="s">
        <v>542</v>
      </c>
      <c r="D1472" s="39"/>
      <c r="E1472" s="54">
        <v>131343</v>
      </c>
      <c r="F1472" s="39">
        <f t="shared" si="50"/>
        <v>3650040.0300000003</v>
      </c>
    </row>
    <row r="1473" spans="1:6">
      <c r="A1473" s="221">
        <v>38826</v>
      </c>
      <c r="B1473" s="249">
        <v>4642</v>
      </c>
      <c r="C1473" s="2" t="s">
        <v>1349</v>
      </c>
      <c r="D1473" s="39"/>
      <c r="E1473" s="54">
        <v>110217</v>
      </c>
      <c r="F1473" s="39">
        <f t="shared" si="50"/>
        <v>3539823.0300000003</v>
      </c>
    </row>
    <row r="1474" spans="1:6">
      <c r="A1474" s="221">
        <v>38826</v>
      </c>
      <c r="B1474" s="249">
        <v>4643</v>
      </c>
      <c r="C1474" s="2" t="s">
        <v>1349</v>
      </c>
      <c r="D1474" s="39"/>
      <c r="E1474" s="54">
        <v>295900</v>
      </c>
      <c r="F1474" s="39">
        <f t="shared" si="50"/>
        <v>3243923.0300000003</v>
      </c>
    </row>
    <row r="1475" spans="1:6">
      <c r="A1475" s="221">
        <v>38826</v>
      </c>
      <c r="B1475" s="249">
        <v>4644</v>
      </c>
      <c r="C1475" s="2" t="s">
        <v>1349</v>
      </c>
      <c r="D1475" s="39"/>
      <c r="E1475" s="54">
        <v>574750</v>
      </c>
      <c r="F1475" s="39">
        <f t="shared" si="50"/>
        <v>2669173.0300000003</v>
      </c>
    </row>
    <row r="1476" spans="1:6">
      <c r="A1476" s="221">
        <v>38826</v>
      </c>
      <c r="B1476" s="249">
        <v>4645</v>
      </c>
      <c r="C1476" s="2" t="s">
        <v>1349</v>
      </c>
      <c r="D1476" s="39"/>
      <c r="E1476" s="54">
        <v>209075</v>
      </c>
      <c r="F1476" s="39">
        <f t="shared" si="50"/>
        <v>2460098.0300000003</v>
      </c>
    </row>
    <row r="1477" spans="1:6">
      <c r="A1477" s="221">
        <v>38826</v>
      </c>
      <c r="B1477" s="249">
        <v>4646</v>
      </c>
      <c r="C1477" s="2" t="s">
        <v>1349</v>
      </c>
      <c r="D1477" s="39"/>
      <c r="E1477" s="54">
        <v>365776</v>
      </c>
      <c r="F1477" s="39">
        <f t="shared" si="50"/>
        <v>2094322.0300000003</v>
      </c>
    </row>
    <row r="1478" spans="1:6">
      <c r="A1478" s="221">
        <v>38826</v>
      </c>
      <c r="B1478" s="249">
        <v>4647</v>
      </c>
      <c r="C1478" s="2" t="s">
        <v>543</v>
      </c>
      <c r="D1478" s="39"/>
      <c r="E1478" s="54">
        <v>18967.66</v>
      </c>
      <c r="F1478" s="39">
        <f t="shared" si="50"/>
        <v>2075354.3700000003</v>
      </c>
    </row>
    <row r="1479" spans="1:6">
      <c r="A1479" s="221">
        <v>38826</v>
      </c>
      <c r="B1479" s="249">
        <v>4648</v>
      </c>
      <c r="C1479" s="2" t="s">
        <v>1878</v>
      </c>
      <c r="D1479" s="39"/>
      <c r="E1479" s="54">
        <v>36191.589999999997</v>
      </c>
      <c r="F1479" s="39">
        <f t="shared" si="50"/>
        <v>2039162.7800000003</v>
      </c>
    </row>
    <row r="1480" spans="1:6">
      <c r="A1480" s="221">
        <v>38826</v>
      </c>
      <c r="B1480" s="249">
        <v>4649</v>
      </c>
      <c r="C1480" s="2" t="s">
        <v>1740</v>
      </c>
      <c r="D1480" s="39"/>
      <c r="E1480" s="54">
        <v>1054.5</v>
      </c>
      <c r="F1480" s="39">
        <f t="shared" si="50"/>
        <v>2038108.2800000003</v>
      </c>
    </row>
    <row r="1481" spans="1:6">
      <c r="A1481" s="221">
        <v>38826</v>
      </c>
      <c r="B1481" s="249">
        <v>4650</v>
      </c>
      <c r="C1481" s="2" t="s">
        <v>113</v>
      </c>
      <c r="D1481" s="39"/>
      <c r="E1481" s="54">
        <v>1400000</v>
      </c>
      <c r="F1481" s="39">
        <f t="shared" si="50"/>
        <v>638108.28000000026</v>
      </c>
    </row>
    <row r="1482" spans="1:6">
      <c r="A1482" s="221">
        <v>38826</v>
      </c>
      <c r="B1482" s="249">
        <v>4651</v>
      </c>
      <c r="C1482" s="2" t="s">
        <v>546</v>
      </c>
      <c r="D1482" s="39"/>
      <c r="E1482" s="54">
        <v>1371.77</v>
      </c>
      <c r="F1482" s="39">
        <f t="shared" si="50"/>
        <v>636736.51000000024</v>
      </c>
    </row>
    <row r="1483" spans="1:6">
      <c r="A1483" s="221">
        <v>38826</v>
      </c>
      <c r="B1483" s="249">
        <v>4652</v>
      </c>
      <c r="C1483" s="2" t="s">
        <v>1845</v>
      </c>
      <c r="D1483" s="39"/>
      <c r="E1483" s="54">
        <v>4500</v>
      </c>
      <c r="F1483" s="39">
        <f t="shared" si="50"/>
        <v>632236.51000000024</v>
      </c>
    </row>
    <row r="1484" spans="1:6">
      <c r="A1484" s="221">
        <v>38826</v>
      </c>
      <c r="B1484" s="249">
        <v>4653</v>
      </c>
      <c r="C1484" s="2" t="s">
        <v>1998</v>
      </c>
      <c r="D1484" s="39"/>
      <c r="E1484" s="54">
        <v>4500</v>
      </c>
      <c r="F1484" s="39">
        <f t="shared" si="50"/>
        <v>627736.51000000024</v>
      </c>
    </row>
    <row r="1485" spans="1:6">
      <c r="A1485" s="221">
        <v>38826</v>
      </c>
      <c r="B1485" s="249">
        <v>4654</v>
      </c>
      <c r="C1485" s="2" t="s">
        <v>1998</v>
      </c>
      <c r="D1485" s="39"/>
      <c r="E1485" s="54">
        <v>600</v>
      </c>
      <c r="F1485" s="39">
        <f t="shared" si="50"/>
        <v>627136.51000000024</v>
      </c>
    </row>
    <row r="1486" spans="1:6">
      <c r="A1486" s="221">
        <v>38826</v>
      </c>
      <c r="B1486" s="249">
        <v>4655</v>
      </c>
      <c r="C1486" s="2" t="s">
        <v>1845</v>
      </c>
      <c r="D1486" s="39"/>
      <c r="E1486" s="54">
        <v>600</v>
      </c>
      <c r="F1486" s="39">
        <f t="shared" ref="F1486:F1502" si="51">+F1485-E1486</f>
        <v>626536.51000000024</v>
      </c>
    </row>
    <row r="1487" spans="1:6">
      <c r="A1487" s="221">
        <v>38826</v>
      </c>
      <c r="B1487" s="249">
        <v>4656</v>
      </c>
      <c r="C1487" s="2" t="s">
        <v>788</v>
      </c>
      <c r="D1487" s="39"/>
      <c r="E1487" s="54">
        <v>5175</v>
      </c>
      <c r="F1487" s="39">
        <f t="shared" si="51"/>
        <v>621361.51000000024</v>
      </c>
    </row>
    <row r="1488" spans="1:6">
      <c r="A1488" s="221">
        <v>38826</v>
      </c>
      <c r="B1488" s="249">
        <v>4657</v>
      </c>
      <c r="C1488" s="2" t="s">
        <v>1621</v>
      </c>
      <c r="D1488" s="39"/>
      <c r="E1488" s="54">
        <v>2000</v>
      </c>
      <c r="F1488" s="39">
        <f t="shared" si="51"/>
        <v>619361.51000000024</v>
      </c>
    </row>
    <row r="1489" spans="1:6">
      <c r="A1489" s="221">
        <v>38826</v>
      </c>
      <c r="B1489" s="249">
        <v>4658</v>
      </c>
      <c r="C1489" s="2" t="s">
        <v>1802</v>
      </c>
      <c r="D1489" s="39"/>
      <c r="E1489" s="54">
        <v>3800</v>
      </c>
      <c r="F1489" s="39">
        <f t="shared" si="51"/>
        <v>615561.51000000024</v>
      </c>
    </row>
    <row r="1490" spans="1:6">
      <c r="A1490" s="221">
        <v>38826</v>
      </c>
      <c r="B1490" s="249">
        <v>4659</v>
      </c>
      <c r="C1490" s="2" t="s">
        <v>1803</v>
      </c>
      <c r="D1490" s="39"/>
      <c r="E1490" s="54">
        <v>3800</v>
      </c>
      <c r="F1490" s="39">
        <f t="shared" si="51"/>
        <v>611761.51000000024</v>
      </c>
    </row>
    <row r="1491" spans="1:6">
      <c r="A1491" s="221">
        <v>38826</v>
      </c>
      <c r="B1491" s="249">
        <v>4660</v>
      </c>
      <c r="C1491" s="2" t="s">
        <v>1800</v>
      </c>
      <c r="D1491" s="39"/>
      <c r="E1491" s="54">
        <v>9700</v>
      </c>
      <c r="F1491" s="39">
        <f t="shared" si="51"/>
        <v>602061.51000000024</v>
      </c>
    </row>
    <row r="1492" spans="1:6">
      <c r="A1492" s="221">
        <v>38826</v>
      </c>
      <c r="B1492" s="249">
        <v>4661</v>
      </c>
      <c r="C1492" s="2" t="s">
        <v>1152</v>
      </c>
      <c r="D1492" s="39"/>
      <c r="E1492" s="54">
        <v>3510</v>
      </c>
      <c r="F1492" s="39">
        <f t="shared" si="51"/>
        <v>598551.51000000024</v>
      </c>
    </row>
    <row r="1493" spans="1:6">
      <c r="A1493" s="221">
        <v>38826</v>
      </c>
      <c r="B1493" s="249">
        <v>4662</v>
      </c>
      <c r="C1493" s="2" t="s">
        <v>734</v>
      </c>
      <c r="D1493" s="39"/>
      <c r="E1493" s="54">
        <v>18777.2</v>
      </c>
      <c r="F1493" s="39">
        <f t="shared" si="51"/>
        <v>579774.31000000029</v>
      </c>
    </row>
    <row r="1494" spans="1:6">
      <c r="A1494" s="221">
        <v>38826</v>
      </c>
      <c r="B1494" s="249">
        <v>4663</v>
      </c>
      <c r="C1494" s="2" t="s">
        <v>1398</v>
      </c>
      <c r="D1494" s="39"/>
      <c r="E1494" s="54">
        <v>7245</v>
      </c>
      <c r="F1494" s="39">
        <f t="shared" si="51"/>
        <v>572529.31000000029</v>
      </c>
    </row>
    <row r="1495" spans="1:6">
      <c r="A1495" s="221">
        <v>38826</v>
      </c>
      <c r="B1495" s="249">
        <v>4664</v>
      </c>
      <c r="C1495" s="2" t="s">
        <v>386</v>
      </c>
      <c r="D1495" s="39"/>
      <c r="E1495" s="54">
        <v>14624.58</v>
      </c>
      <c r="F1495" s="39">
        <f t="shared" si="51"/>
        <v>557904.73000000033</v>
      </c>
    </row>
    <row r="1496" spans="1:6">
      <c r="A1496" s="221">
        <v>38826</v>
      </c>
      <c r="B1496" s="249">
        <v>4665</v>
      </c>
      <c r="C1496" s="2" t="s">
        <v>1810</v>
      </c>
      <c r="D1496" s="39"/>
      <c r="E1496" s="54">
        <v>12614.5</v>
      </c>
      <c r="F1496" s="39">
        <f t="shared" si="51"/>
        <v>545290.23000000033</v>
      </c>
    </row>
    <row r="1497" spans="1:6">
      <c r="A1497" s="221">
        <v>38826</v>
      </c>
      <c r="B1497" s="249">
        <v>4666</v>
      </c>
      <c r="C1497" s="2" t="s">
        <v>1808</v>
      </c>
      <c r="D1497" s="39"/>
      <c r="E1497" s="54">
        <v>17587</v>
      </c>
      <c r="F1497" s="39">
        <f t="shared" si="51"/>
        <v>527703.23000000033</v>
      </c>
    </row>
    <row r="1498" spans="1:6">
      <c r="A1498" s="221">
        <v>38826</v>
      </c>
      <c r="B1498" s="249">
        <v>4667</v>
      </c>
      <c r="C1498" s="2" t="s">
        <v>407</v>
      </c>
      <c r="D1498" s="39"/>
      <c r="E1498" s="54">
        <v>8634.5</v>
      </c>
      <c r="F1498" s="39">
        <f t="shared" si="51"/>
        <v>519068.73000000033</v>
      </c>
    </row>
    <row r="1499" spans="1:6">
      <c r="A1499" s="221">
        <v>38826</v>
      </c>
      <c r="B1499" s="249">
        <v>4668</v>
      </c>
      <c r="C1499" s="2" t="s">
        <v>385</v>
      </c>
      <c r="D1499" s="39"/>
      <c r="E1499" s="54">
        <v>13766</v>
      </c>
      <c r="F1499" s="39">
        <f t="shared" si="51"/>
        <v>505302.73000000033</v>
      </c>
    </row>
    <row r="1500" spans="1:6">
      <c r="A1500" s="221">
        <v>38828</v>
      </c>
      <c r="B1500" s="249">
        <v>4669</v>
      </c>
      <c r="C1500" s="2" t="s">
        <v>547</v>
      </c>
      <c r="D1500" s="39"/>
      <c r="E1500" s="54">
        <v>3515</v>
      </c>
      <c r="F1500" s="39">
        <f t="shared" si="51"/>
        <v>501787.73000000033</v>
      </c>
    </row>
    <row r="1501" spans="1:6">
      <c r="A1501" s="221">
        <v>38828</v>
      </c>
      <c r="B1501" s="249">
        <v>4670</v>
      </c>
      <c r="C1501" s="2" t="s">
        <v>1739</v>
      </c>
      <c r="D1501" s="39"/>
      <c r="E1501" s="54">
        <v>453</v>
      </c>
      <c r="F1501" s="39">
        <f t="shared" si="51"/>
        <v>501334.73000000033</v>
      </c>
    </row>
    <row r="1502" spans="1:6">
      <c r="A1502" s="221">
        <v>38828</v>
      </c>
      <c r="B1502" s="249"/>
      <c r="C1502" s="2" t="s">
        <v>2269</v>
      </c>
      <c r="D1502" s="39"/>
      <c r="E1502" s="54">
        <v>423347.13</v>
      </c>
      <c r="F1502" s="39">
        <f t="shared" si="51"/>
        <v>77987.600000000326</v>
      </c>
    </row>
    <row r="1503" spans="1:6">
      <c r="A1503" s="221">
        <v>38831</v>
      </c>
      <c r="B1503" s="249"/>
      <c r="C1503" s="2" t="s">
        <v>858</v>
      </c>
      <c r="D1503" s="39">
        <v>719089.88</v>
      </c>
      <c r="E1503" s="54"/>
      <c r="F1503" s="39">
        <f>+F1502+D1503</f>
        <v>797077.48000000033</v>
      </c>
    </row>
    <row r="1504" spans="1:6">
      <c r="A1504" s="221">
        <v>38833</v>
      </c>
      <c r="B1504" s="249">
        <v>4671</v>
      </c>
      <c r="C1504" s="2" t="s">
        <v>1090</v>
      </c>
      <c r="D1504" s="39"/>
      <c r="E1504" s="54">
        <v>10000</v>
      </c>
      <c r="F1504" s="39">
        <f t="shared" ref="F1504:F1513" si="52">+F1503-E1504</f>
        <v>787077.48000000033</v>
      </c>
    </row>
    <row r="1505" spans="1:6">
      <c r="A1505" s="221">
        <v>38833</v>
      </c>
      <c r="B1505" s="249">
        <v>4672</v>
      </c>
      <c r="C1505" s="2" t="s">
        <v>1090</v>
      </c>
      <c r="D1505" s="39"/>
      <c r="E1505" s="54">
        <v>12650</v>
      </c>
      <c r="F1505" s="39">
        <f t="shared" si="52"/>
        <v>774427.48000000033</v>
      </c>
    </row>
    <row r="1506" spans="1:6">
      <c r="A1506" s="221">
        <v>38833</v>
      </c>
      <c r="B1506" s="249">
        <v>4673</v>
      </c>
      <c r="C1506" s="2" t="s">
        <v>1371</v>
      </c>
      <c r="D1506" s="39"/>
      <c r="E1506" s="54">
        <v>29010.35</v>
      </c>
      <c r="F1506" s="39">
        <f t="shared" si="52"/>
        <v>745417.13000000035</v>
      </c>
    </row>
    <row r="1507" spans="1:6">
      <c r="A1507" s="221">
        <v>38833</v>
      </c>
      <c r="B1507" s="249">
        <v>4674</v>
      </c>
      <c r="C1507" s="2" t="s">
        <v>1559</v>
      </c>
      <c r="D1507" s="39"/>
      <c r="E1507" s="54">
        <v>881</v>
      </c>
      <c r="F1507" s="39">
        <f t="shared" si="52"/>
        <v>744536.13000000035</v>
      </c>
    </row>
    <row r="1508" spans="1:6">
      <c r="A1508" s="221">
        <v>38833</v>
      </c>
      <c r="B1508" s="249">
        <v>4675</v>
      </c>
      <c r="C1508" s="2" t="s">
        <v>1090</v>
      </c>
      <c r="D1508" s="39"/>
      <c r="E1508" s="54">
        <v>881</v>
      </c>
      <c r="F1508" s="39">
        <f t="shared" si="52"/>
        <v>743655.13000000035</v>
      </c>
    </row>
    <row r="1509" spans="1:6">
      <c r="A1509" s="221">
        <v>38833</v>
      </c>
      <c r="B1509" s="249">
        <v>4676</v>
      </c>
      <c r="C1509" s="2" t="s">
        <v>1432</v>
      </c>
      <c r="D1509" s="39"/>
      <c r="E1509" s="54">
        <v>21338.3</v>
      </c>
      <c r="F1509" s="39">
        <f t="shared" si="52"/>
        <v>722316.83000000031</v>
      </c>
    </row>
    <row r="1510" spans="1:6">
      <c r="A1510" s="221">
        <v>38834</v>
      </c>
      <c r="B1510" s="249">
        <v>4677</v>
      </c>
      <c r="C1510" s="2" t="s">
        <v>1429</v>
      </c>
      <c r="D1510" s="39"/>
      <c r="E1510" s="54">
        <v>2468.2800000000002</v>
      </c>
      <c r="F1510" s="39">
        <f t="shared" si="52"/>
        <v>719848.55000000028</v>
      </c>
    </row>
    <row r="1511" spans="1:6">
      <c r="A1511" s="221">
        <v>38834</v>
      </c>
      <c r="B1511" s="249">
        <v>4678</v>
      </c>
      <c r="C1511" s="2" t="s">
        <v>1150</v>
      </c>
      <c r="D1511" s="39"/>
      <c r="E1511" s="54">
        <v>6363.21</v>
      </c>
      <c r="F1511" s="39">
        <f t="shared" si="52"/>
        <v>713485.34000000032</v>
      </c>
    </row>
    <row r="1512" spans="1:6">
      <c r="A1512" s="221">
        <v>38834</v>
      </c>
      <c r="B1512" s="249"/>
      <c r="C1512" s="2" t="s">
        <v>2268</v>
      </c>
      <c r="D1512" s="39"/>
      <c r="E1512" s="54">
        <v>13371.08</v>
      </c>
      <c r="F1512" s="39">
        <f t="shared" si="52"/>
        <v>700114.26000000036</v>
      </c>
    </row>
    <row r="1513" spans="1:6">
      <c r="A1513" s="221">
        <v>38834</v>
      </c>
      <c r="B1513" s="249"/>
      <c r="C1513" s="2" t="s">
        <v>25</v>
      </c>
      <c r="D1513" s="39"/>
      <c r="E1513" s="54">
        <v>320825.64</v>
      </c>
      <c r="F1513" s="39">
        <f t="shared" si="52"/>
        <v>379288.62000000034</v>
      </c>
    </row>
    <row r="1514" spans="1:6">
      <c r="A1514" s="6"/>
      <c r="B1514" s="2"/>
      <c r="C1514" s="2" t="s">
        <v>23</v>
      </c>
      <c r="D1514" s="39"/>
      <c r="E1514" s="54">
        <v>4123941.75</v>
      </c>
      <c r="F1514" s="39"/>
    </row>
    <row r="1515" spans="1:6">
      <c r="A1515" s="6"/>
      <c r="B1515" s="2"/>
      <c r="C1515" s="2"/>
      <c r="D1515" s="39"/>
      <c r="E1515" s="54"/>
      <c r="F1515" s="39"/>
    </row>
    <row r="1516" spans="1:6">
      <c r="A1516" s="6"/>
      <c r="B1516" s="2"/>
      <c r="C1516" s="2"/>
      <c r="D1516" s="39"/>
      <c r="E1516" s="54"/>
      <c r="F1516" s="39"/>
    </row>
    <row r="1517" spans="1:6">
      <c r="A1517" s="6"/>
      <c r="B1517" s="2"/>
      <c r="C1517" s="2"/>
      <c r="D1517" s="39"/>
      <c r="E1517" s="54"/>
      <c r="F1517" s="39"/>
    </row>
    <row r="1518" spans="1:6">
      <c r="A1518" s="6"/>
      <c r="B1518" s="2"/>
      <c r="C1518" s="2"/>
      <c r="D1518" s="39"/>
      <c r="E1518" s="54"/>
      <c r="F1518" s="39"/>
    </row>
    <row r="1519" spans="1:6">
      <c r="A1519" s="6"/>
      <c r="B1519" s="2"/>
      <c r="C1519" s="2"/>
      <c r="D1519" s="39"/>
      <c r="E1519" s="54"/>
      <c r="F1519" s="39"/>
    </row>
    <row r="1520" spans="1:6">
      <c r="A1520" s="6"/>
      <c r="B1520" s="2"/>
      <c r="C1520" s="27" t="s">
        <v>2233</v>
      </c>
      <c r="D1520" s="39"/>
      <c r="E1520" s="54"/>
      <c r="F1520" s="39">
        <v>379288.62</v>
      </c>
    </row>
    <row r="1521" spans="1:6">
      <c r="A1521" s="221">
        <v>38839</v>
      </c>
      <c r="B1521" s="249">
        <v>4679</v>
      </c>
      <c r="C1521" s="2" t="s">
        <v>2234</v>
      </c>
      <c r="D1521" s="39"/>
      <c r="E1521" s="54">
        <v>55978.87</v>
      </c>
      <c r="F1521" s="39">
        <f t="shared" ref="F1521:F1526" si="53">+F1520-E1521</f>
        <v>323309.75</v>
      </c>
    </row>
    <row r="1522" spans="1:6">
      <c r="A1522" s="221">
        <v>38839</v>
      </c>
      <c r="B1522" s="249">
        <v>4680</v>
      </c>
      <c r="C1522" s="2" t="s">
        <v>1804</v>
      </c>
      <c r="D1522" s="39"/>
      <c r="E1522" s="54">
        <v>0.01</v>
      </c>
      <c r="F1522" s="39">
        <f t="shared" si="53"/>
        <v>323309.74</v>
      </c>
    </row>
    <row r="1523" spans="1:6">
      <c r="A1523" s="221">
        <v>38839</v>
      </c>
      <c r="B1523" s="249">
        <v>4681</v>
      </c>
      <c r="C1523" s="2" t="s">
        <v>1739</v>
      </c>
      <c r="D1523" s="39"/>
      <c r="E1523" s="54">
        <v>3131</v>
      </c>
      <c r="F1523" s="39">
        <f t="shared" si="53"/>
        <v>320178.74</v>
      </c>
    </row>
    <row r="1524" spans="1:6">
      <c r="A1524" s="221">
        <v>38839</v>
      </c>
      <c r="B1524" s="249">
        <v>4682</v>
      </c>
      <c r="C1524" s="2" t="s">
        <v>1804</v>
      </c>
      <c r="D1524" s="39"/>
      <c r="E1524" s="54">
        <v>0.01</v>
      </c>
      <c r="F1524" s="39">
        <f t="shared" si="53"/>
        <v>320178.73</v>
      </c>
    </row>
    <row r="1525" spans="1:6">
      <c r="A1525" s="221">
        <v>38839</v>
      </c>
      <c r="B1525" s="249">
        <v>4683</v>
      </c>
      <c r="C1525" s="2" t="s">
        <v>2235</v>
      </c>
      <c r="D1525" s="39"/>
      <c r="E1525" s="54">
        <v>18632.02</v>
      </c>
      <c r="F1525" s="39">
        <f t="shared" si="53"/>
        <v>301546.70999999996</v>
      </c>
    </row>
    <row r="1526" spans="1:6">
      <c r="A1526" s="221">
        <v>38839</v>
      </c>
      <c r="B1526" s="249">
        <v>4684</v>
      </c>
      <c r="C1526" s="2" t="s">
        <v>1843</v>
      </c>
      <c r="D1526" s="39"/>
      <c r="E1526" s="54">
        <v>18180</v>
      </c>
      <c r="F1526" s="39">
        <f t="shared" si="53"/>
        <v>283366.70999999996</v>
      </c>
    </row>
    <row r="1527" spans="1:6">
      <c r="A1527" s="221">
        <v>38839</v>
      </c>
      <c r="B1527" s="249"/>
      <c r="C1527" s="2" t="s">
        <v>51</v>
      </c>
      <c r="D1527" s="39">
        <v>4189086</v>
      </c>
      <c r="E1527" s="54"/>
      <c r="F1527" s="39">
        <f>+F1526+D1527</f>
        <v>4472452.71</v>
      </c>
    </row>
    <row r="1528" spans="1:6">
      <c r="A1528" s="221">
        <v>38841</v>
      </c>
      <c r="B1528" s="249">
        <v>4685</v>
      </c>
      <c r="C1528" s="2" t="s">
        <v>896</v>
      </c>
      <c r="D1528" s="39"/>
      <c r="E1528" s="54">
        <v>79851.3</v>
      </c>
      <c r="F1528" s="39">
        <f t="shared" ref="F1528:F1572" si="54">+F1527-E1528</f>
        <v>4392601.41</v>
      </c>
    </row>
    <row r="1529" spans="1:6">
      <c r="A1529" s="221">
        <v>38841</v>
      </c>
      <c r="B1529" s="249">
        <v>4686</v>
      </c>
      <c r="C1529" s="2" t="s">
        <v>1479</v>
      </c>
      <c r="D1529" s="39"/>
      <c r="E1529" s="54">
        <v>4260.3</v>
      </c>
      <c r="F1529" s="39">
        <f t="shared" si="54"/>
        <v>4388341.1100000003</v>
      </c>
    </row>
    <row r="1530" spans="1:6">
      <c r="A1530" s="221">
        <v>38841</v>
      </c>
      <c r="B1530" s="249">
        <v>4687</v>
      </c>
      <c r="C1530" s="2" t="s">
        <v>2236</v>
      </c>
      <c r="D1530" s="39"/>
      <c r="E1530" s="54">
        <v>45825</v>
      </c>
      <c r="F1530" s="39">
        <f t="shared" si="54"/>
        <v>4342516.1100000003</v>
      </c>
    </row>
    <row r="1531" spans="1:6">
      <c r="A1531" s="221">
        <v>38841</v>
      </c>
      <c r="B1531" s="249">
        <v>4688</v>
      </c>
      <c r="C1531" s="2" t="s">
        <v>50</v>
      </c>
      <c r="D1531" s="39"/>
      <c r="E1531" s="54">
        <v>20700</v>
      </c>
      <c r="F1531" s="39">
        <f t="shared" si="54"/>
        <v>4321816.1100000003</v>
      </c>
    </row>
    <row r="1532" spans="1:6">
      <c r="A1532" s="221">
        <v>38841</v>
      </c>
      <c r="B1532" s="249">
        <v>4689</v>
      </c>
      <c r="C1532" s="2" t="s">
        <v>1362</v>
      </c>
      <c r="D1532" s="39"/>
      <c r="E1532" s="54">
        <v>28351.8</v>
      </c>
      <c r="F1532" s="39">
        <f t="shared" si="54"/>
        <v>4293464.3100000005</v>
      </c>
    </row>
    <row r="1533" spans="1:6">
      <c r="A1533" s="221">
        <v>38845</v>
      </c>
      <c r="B1533" s="249">
        <v>4690</v>
      </c>
      <c r="C1533" s="2" t="s">
        <v>2236</v>
      </c>
      <c r="D1533" s="39"/>
      <c r="E1533" s="54">
        <v>16027</v>
      </c>
      <c r="F1533" s="39">
        <f t="shared" si="54"/>
        <v>4277437.3100000005</v>
      </c>
    </row>
    <row r="1534" spans="1:6">
      <c r="A1534" s="221">
        <v>38845</v>
      </c>
      <c r="B1534" s="249">
        <v>4691</v>
      </c>
      <c r="C1534" s="2" t="s">
        <v>2236</v>
      </c>
      <c r="D1534" s="39"/>
      <c r="E1534" s="54">
        <v>2319.04</v>
      </c>
      <c r="F1534" s="39">
        <f t="shared" si="54"/>
        <v>4275118.2700000005</v>
      </c>
    </row>
    <row r="1535" spans="1:6">
      <c r="A1535" s="221">
        <v>38845</v>
      </c>
      <c r="B1535" s="249">
        <v>4692</v>
      </c>
      <c r="C1535" s="2" t="s">
        <v>1804</v>
      </c>
      <c r="D1535" s="39"/>
      <c r="E1535" s="54">
        <v>0.01</v>
      </c>
      <c r="F1535" s="39">
        <f t="shared" si="54"/>
        <v>4275118.2600000007</v>
      </c>
    </row>
    <row r="1536" spans="1:6">
      <c r="A1536" s="221">
        <v>38845</v>
      </c>
      <c r="B1536" s="249">
        <v>4693</v>
      </c>
      <c r="C1536" s="2" t="s">
        <v>1809</v>
      </c>
      <c r="D1536" s="39"/>
      <c r="E1536" s="54">
        <v>3000</v>
      </c>
      <c r="F1536" s="39">
        <f t="shared" si="54"/>
        <v>4272118.2600000007</v>
      </c>
    </row>
    <row r="1537" spans="1:6">
      <c r="A1537" s="221">
        <v>38845</v>
      </c>
      <c r="B1537" s="249">
        <v>4694</v>
      </c>
      <c r="C1537" s="2" t="s">
        <v>53</v>
      </c>
      <c r="D1537" s="39"/>
      <c r="E1537" s="54">
        <v>7004.43</v>
      </c>
      <c r="F1537" s="39">
        <f t="shared" si="54"/>
        <v>4265113.830000001</v>
      </c>
    </row>
    <row r="1538" spans="1:6">
      <c r="A1538" s="221">
        <v>38845</v>
      </c>
      <c r="B1538" s="249">
        <v>4695</v>
      </c>
      <c r="C1538" s="2" t="s">
        <v>52</v>
      </c>
      <c r="D1538" s="39"/>
      <c r="E1538" s="54">
        <v>33749.550000000003</v>
      </c>
      <c r="F1538" s="39">
        <f t="shared" si="54"/>
        <v>4231364.2800000012</v>
      </c>
    </row>
    <row r="1539" spans="1:6">
      <c r="A1539" s="221">
        <v>38846</v>
      </c>
      <c r="B1539" s="249">
        <v>4696</v>
      </c>
      <c r="C1539" s="2" t="s">
        <v>2235</v>
      </c>
      <c r="D1539" s="39"/>
      <c r="E1539" s="54">
        <v>18632.02</v>
      </c>
      <c r="F1539" s="39">
        <f t="shared" si="54"/>
        <v>4212732.2600000016</v>
      </c>
    </row>
    <row r="1540" spans="1:6">
      <c r="A1540" s="221">
        <v>38846</v>
      </c>
      <c r="B1540" s="249">
        <v>4697</v>
      </c>
      <c r="C1540" s="2" t="s">
        <v>827</v>
      </c>
      <c r="D1540" s="39"/>
      <c r="E1540" s="54">
        <v>880</v>
      </c>
      <c r="F1540" s="39">
        <f t="shared" si="54"/>
        <v>4211852.2600000016</v>
      </c>
    </row>
    <row r="1541" spans="1:6">
      <c r="A1541" s="221">
        <v>38846</v>
      </c>
      <c r="B1541" s="249">
        <v>4698</v>
      </c>
      <c r="C1541" s="2" t="s">
        <v>1878</v>
      </c>
      <c r="D1541" s="39"/>
      <c r="E1541" s="54">
        <v>182751.02</v>
      </c>
      <c r="F1541" s="39">
        <f t="shared" si="54"/>
        <v>4029101.2400000016</v>
      </c>
    </row>
    <row r="1542" spans="1:6">
      <c r="A1542" s="221">
        <v>38846</v>
      </c>
      <c r="B1542" s="249">
        <v>4699</v>
      </c>
      <c r="C1542" s="2" t="s">
        <v>54</v>
      </c>
      <c r="D1542" s="39"/>
      <c r="E1542" s="54">
        <v>13500</v>
      </c>
      <c r="F1542" s="39">
        <f t="shared" si="54"/>
        <v>4015601.2400000016</v>
      </c>
    </row>
    <row r="1543" spans="1:6">
      <c r="A1543" s="221">
        <v>38847</v>
      </c>
      <c r="B1543" s="249">
        <v>4700</v>
      </c>
      <c r="C1543" s="2" t="s">
        <v>55</v>
      </c>
      <c r="D1543" s="39"/>
      <c r="E1543" s="54">
        <v>16109.36</v>
      </c>
      <c r="F1543" s="39">
        <f t="shared" si="54"/>
        <v>3999491.8800000018</v>
      </c>
    </row>
    <row r="1544" spans="1:6">
      <c r="A1544" s="221">
        <v>38847</v>
      </c>
      <c r="B1544" s="249">
        <v>4701</v>
      </c>
      <c r="C1544" s="2" t="s">
        <v>22</v>
      </c>
      <c r="D1544" s="39"/>
      <c r="E1544" s="54">
        <v>56235.06</v>
      </c>
      <c r="F1544" s="39">
        <f t="shared" si="54"/>
        <v>3943256.8200000017</v>
      </c>
    </row>
    <row r="1545" spans="1:6">
      <c r="A1545" s="221">
        <v>38849</v>
      </c>
      <c r="B1545" s="249">
        <v>4702</v>
      </c>
      <c r="C1545" s="2" t="s">
        <v>24</v>
      </c>
      <c r="D1545" s="39"/>
      <c r="E1545" s="54">
        <v>18000</v>
      </c>
      <c r="F1545" s="39">
        <f t="shared" si="54"/>
        <v>3925256.8200000017</v>
      </c>
    </row>
    <row r="1546" spans="1:6">
      <c r="A1546" s="221">
        <v>38849</v>
      </c>
      <c r="B1546" s="249">
        <v>4703</v>
      </c>
      <c r="C1546" s="2" t="s">
        <v>1908</v>
      </c>
      <c r="D1546" s="39"/>
      <c r="E1546" s="54">
        <v>18000</v>
      </c>
      <c r="F1546" s="39">
        <f t="shared" si="54"/>
        <v>3907256.8200000017</v>
      </c>
    </row>
    <row r="1547" spans="1:6">
      <c r="A1547" s="221">
        <v>38849</v>
      </c>
      <c r="B1547" s="249">
        <v>4704</v>
      </c>
      <c r="C1547" s="2" t="s">
        <v>1362</v>
      </c>
      <c r="D1547" s="39"/>
      <c r="E1547" s="54">
        <v>19427.5</v>
      </c>
      <c r="F1547" s="39">
        <f t="shared" si="54"/>
        <v>3887829.3200000017</v>
      </c>
    </row>
    <row r="1548" spans="1:6">
      <c r="A1548" s="221">
        <v>38854</v>
      </c>
      <c r="B1548" s="249">
        <v>4705</v>
      </c>
      <c r="C1548" s="2" t="s">
        <v>208</v>
      </c>
      <c r="D1548" s="39"/>
      <c r="E1548" s="54">
        <v>8052.25</v>
      </c>
      <c r="F1548" s="39">
        <f t="shared" si="54"/>
        <v>3879777.0700000017</v>
      </c>
    </row>
    <row r="1549" spans="1:6">
      <c r="A1549" s="221">
        <v>38860</v>
      </c>
      <c r="B1549" s="249">
        <v>4706</v>
      </c>
      <c r="C1549" s="2" t="s">
        <v>1804</v>
      </c>
      <c r="D1549" s="39"/>
      <c r="E1549" s="54">
        <v>0.01</v>
      </c>
      <c r="F1549" s="39">
        <f t="shared" si="54"/>
        <v>3879777.0600000019</v>
      </c>
    </row>
    <row r="1550" spans="1:6">
      <c r="A1550" s="221">
        <v>38860</v>
      </c>
      <c r="B1550" s="249">
        <v>4707</v>
      </c>
      <c r="C1550" s="2" t="s">
        <v>1559</v>
      </c>
      <c r="D1550" s="39"/>
      <c r="E1550" s="54">
        <v>881</v>
      </c>
      <c r="F1550" s="39">
        <f t="shared" si="54"/>
        <v>3878896.0600000019</v>
      </c>
    </row>
    <row r="1551" spans="1:6">
      <c r="A1551" s="221">
        <v>38860</v>
      </c>
      <c r="B1551" s="249">
        <v>4708</v>
      </c>
      <c r="C1551" s="2" t="s">
        <v>26</v>
      </c>
      <c r="D1551" s="39"/>
      <c r="E1551" s="54">
        <v>6000</v>
      </c>
      <c r="F1551" s="39">
        <f t="shared" si="54"/>
        <v>3872896.0600000019</v>
      </c>
    </row>
    <row r="1552" spans="1:6">
      <c r="A1552" s="221">
        <v>38860</v>
      </c>
      <c r="B1552" s="249">
        <v>4709</v>
      </c>
      <c r="C1552" s="2" t="s">
        <v>1996</v>
      </c>
      <c r="D1552" s="39"/>
      <c r="E1552" s="54">
        <v>4500</v>
      </c>
      <c r="F1552" s="39">
        <f t="shared" si="54"/>
        <v>3868396.0600000019</v>
      </c>
    </row>
    <row r="1553" spans="1:6">
      <c r="A1553" s="221">
        <v>38860</v>
      </c>
      <c r="B1553" s="249">
        <v>4710</v>
      </c>
      <c r="C1553" s="2" t="s">
        <v>1804</v>
      </c>
      <c r="D1553" s="39"/>
      <c r="E1553" s="54">
        <v>0.01</v>
      </c>
      <c r="F1553" s="39">
        <f t="shared" si="54"/>
        <v>3868396.0500000021</v>
      </c>
    </row>
    <row r="1554" spans="1:6">
      <c r="A1554" s="221">
        <v>38860</v>
      </c>
      <c r="B1554" s="249">
        <v>4711</v>
      </c>
      <c r="C1554" s="2" t="s">
        <v>26</v>
      </c>
      <c r="D1554" s="39"/>
      <c r="E1554" s="54">
        <v>600</v>
      </c>
      <c r="F1554" s="39">
        <f t="shared" si="54"/>
        <v>3867796.0500000021</v>
      </c>
    </row>
    <row r="1555" spans="1:6">
      <c r="A1555" s="221">
        <v>38860</v>
      </c>
      <c r="B1555" s="249">
        <v>4712</v>
      </c>
      <c r="C1555" s="2" t="s">
        <v>2240</v>
      </c>
      <c r="D1555" s="39"/>
      <c r="E1555" s="54">
        <v>4675</v>
      </c>
      <c r="F1555" s="39">
        <f t="shared" si="54"/>
        <v>3863121.0500000021</v>
      </c>
    </row>
    <row r="1556" spans="1:6">
      <c r="A1556" s="221">
        <v>38860</v>
      </c>
      <c r="B1556" s="249">
        <v>4713</v>
      </c>
      <c r="C1556" s="2" t="s">
        <v>1621</v>
      </c>
      <c r="D1556" s="39"/>
      <c r="E1556" s="54">
        <v>2000</v>
      </c>
      <c r="F1556" s="39">
        <f t="shared" si="54"/>
        <v>3861121.0500000021</v>
      </c>
    </row>
    <row r="1557" spans="1:6">
      <c r="A1557" s="221">
        <v>38860</v>
      </c>
      <c r="B1557" s="249">
        <v>4714</v>
      </c>
      <c r="C1557" s="2" t="s">
        <v>1802</v>
      </c>
      <c r="D1557" s="39"/>
      <c r="E1557" s="54">
        <v>3800</v>
      </c>
      <c r="F1557" s="39">
        <f t="shared" si="54"/>
        <v>3857321.0500000021</v>
      </c>
    </row>
    <row r="1558" spans="1:6">
      <c r="A1558" s="221">
        <v>38860</v>
      </c>
      <c r="B1558" s="249">
        <v>4715</v>
      </c>
      <c r="C1558" s="2" t="s">
        <v>1803</v>
      </c>
      <c r="D1558" s="39"/>
      <c r="E1558" s="54">
        <v>3800</v>
      </c>
      <c r="F1558" s="39">
        <f t="shared" si="54"/>
        <v>3853521.0500000021</v>
      </c>
    </row>
    <row r="1559" spans="1:6">
      <c r="A1559" s="221">
        <v>38860</v>
      </c>
      <c r="B1559" s="249">
        <v>4716</v>
      </c>
      <c r="C1559" s="2" t="s">
        <v>1800</v>
      </c>
      <c r="D1559" s="39"/>
      <c r="E1559" s="54">
        <v>9700</v>
      </c>
      <c r="F1559" s="39">
        <f t="shared" si="54"/>
        <v>3843821.0500000021</v>
      </c>
    </row>
    <row r="1560" spans="1:6">
      <c r="A1560" s="221">
        <v>38860</v>
      </c>
      <c r="B1560" s="249">
        <v>4717</v>
      </c>
      <c r="C1560" s="2" t="s">
        <v>1152</v>
      </c>
      <c r="D1560" s="39"/>
      <c r="E1560" s="54">
        <v>3510</v>
      </c>
      <c r="F1560" s="39">
        <f t="shared" si="54"/>
        <v>3840311.0500000021</v>
      </c>
    </row>
    <row r="1561" spans="1:6">
      <c r="A1561" s="221">
        <v>38860</v>
      </c>
      <c r="B1561" s="249">
        <v>4718</v>
      </c>
      <c r="C1561" s="2" t="s">
        <v>734</v>
      </c>
      <c r="D1561" s="39"/>
      <c r="E1561" s="54">
        <v>18777.2</v>
      </c>
      <c r="F1561" s="39">
        <f t="shared" si="54"/>
        <v>3821533.850000002</v>
      </c>
    </row>
    <row r="1562" spans="1:6">
      <c r="A1562" s="221">
        <v>38860</v>
      </c>
      <c r="B1562" s="249">
        <v>4719</v>
      </c>
      <c r="C1562" s="2" t="s">
        <v>1398</v>
      </c>
      <c r="D1562" s="39"/>
      <c r="E1562" s="54">
        <v>7245</v>
      </c>
      <c r="F1562" s="39">
        <f t="shared" si="54"/>
        <v>3814288.850000002</v>
      </c>
    </row>
    <row r="1563" spans="1:6">
      <c r="A1563" s="221">
        <v>38860</v>
      </c>
      <c r="B1563" s="249">
        <v>4720</v>
      </c>
      <c r="C1563" s="2" t="s">
        <v>1804</v>
      </c>
      <c r="D1563" s="39"/>
      <c r="E1563" s="54">
        <v>0.01</v>
      </c>
      <c r="F1563" s="39">
        <f t="shared" si="54"/>
        <v>3814288.8400000022</v>
      </c>
    </row>
    <row r="1564" spans="1:6">
      <c r="A1564" s="221">
        <v>38860</v>
      </c>
      <c r="B1564" s="249">
        <v>4721</v>
      </c>
      <c r="C1564" s="2" t="s">
        <v>1804</v>
      </c>
      <c r="D1564" s="39"/>
      <c r="E1564" s="54">
        <v>0.01</v>
      </c>
      <c r="F1564" s="39">
        <f t="shared" si="54"/>
        <v>3814288.8300000024</v>
      </c>
    </row>
    <row r="1565" spans="1:6">
      <c r="A1565" s="221">
        <v>38860</v>
      </c>
      <c r="B1565" s="249">
        <v>4722</v>
      </c>
      <c r="C1565" s="2" t="s">
        <v>1808</v>
      </c>
      <c r="D1565" s="39"/>
      <c r="E1565" s="54">
        <v>16787</v>
      </c>
      <c r="F1565" s="39">
        <f t="shared" si="54"/>
        <v>3797501.8300000024</v>
      </c>
    </row>
    <row r="1566" spans="1:6">
      <c r="A1566" s="221">
        <v>38860</v>
      </c>
      <c r="B1566" s="249">
        <v>4723</v>
      </c>
      <c r="C1566" s="2" t="s">
        <v>1810</v>
      </c>
      <c r="D1566" s="39"/>
      <c r="E1566" s="54">
        <v>11714.5</v>
      </c>
      <c r="F1566" s="39">
        <f t="shared" si="54"/>
        <v>3785787.3300000024</v>
      </c>
    </row>
    <row r="1567" spans="1:6">
      <c r="A1567" s="221">
        <v>38860</v>
      </c>
      <c r="B1567" s="249">
        <v>4724</v>
      </c>
      <c r="C1567" s="2" t="s">
        <v>407</v>
      </c>
      <c r="D1567" s="39"/>
      <c r="E1567" s="54">
        <v>8634.5</v>
      </c>
      <c r="F1567" s="39">
        <f t="shared" si="54"/>
        <v>3777152.8300000024</v>
      </c>
    </row>
    <row r="1568" spans="1:6">
      <c r="A1568" s="221">
        <v>38860</v>
      </c>
      <c r="B1568" s="249">
        <v>4725</v>
      </c>
      <c r="C1568" s="2" t="s">
        <v>385</v>
      </c>
      <c r="D1568" s="39"/>
      <c r="E1568" s="54">
        <v>13766</v>
      </c>
      <c r="F1568" s="39">
        <f t="shared" si="54"/>
        <v>3763386.8300000024</v>
      </c>
    </row>
    <row r="1569" spans="1:6">
      <c r="A1569" s="221">
        <v>38860</v>
      </c>
      <c r="B1569" s="249">
        <v>4726</v>
      </c>
      <c r="C1569" s="2" t="s">
        <v>386</v>
      </c>
      <c r="D1569" s="39"/>
      <c r="E1569" s="54">
        <v>14624.58</v>
      </c>
      <c r="F1569" s="39">
        <f t="shared" si="54"/>
        <v>3748762.2500000023</v>
      </c>
    </row>
    <row r="1570" spans="1:6">
      <c r="A1570" s="221">
        <v>38860</v>
      </c>
      <c r="B1570" s="249">
        <v>4727</v>
      </c>
      <c r="C1570" s="2" t="s">
        <v>1996</v>
      </c>
      <c r="D1570" s="39"/>
      <c r="E1570" s="54">
        <v>600</v>
      </c>
      <c r="F1570" s="39">
        <f t="shared" si="54"/>
        <v>3748162.2500000023</v>
      </c>
    </row>
    <row r="1571" spans="1:6">
      <c r="A1571" s="221">
        <v>38860</v>
      </c>
      <c r="B1571" s="249">
        <v>4728</v>
      </c>
      <c r="C1571" s="2" t="s">
        <v>1804</v>
      </c>
      <c r="D1571" s="39"/>
      <c r="E1571" s="54">
        <v>0.01</v>
      </c>
      <c r="F1571" s="39">
        <f t="shared" si="54"/>
        <v>3748162.2400000026</v>
      </c>
    </row>
    <row r="1572" spans="1:6">
      <c r="A1572" s="221">
        <v>38860</v>
      </c>
      <c r="B1572" s="249">
        <v>4729</v>
      </c>
      <c r="C1572" s="2" t="s">
        <v>50</v>
      </c>
      <c r="D1572" s="39"/>
      <c r="E1572" s="54">
        <v>20700</v>
      </c>
      <c r="F1572" s="39">
        <f t="shared" si="54"/>
        <v>3727462.2400000026</v>
      </c>
    </row>
    <row r="1573" spans="1:6">
      <c r="A1573" s="221">
        <v>38860</v>
      </c>
      <c r="B1573" s="249"/>
      <c r="C1573" s="2" t="s">
        <v>580</v>
      </c>
      <c r="D1573" s="39">
        <v>70</v>
      </c>
      <c r="E1573" s="54"/>
      <c r="F1573" s="39">
        <f>+F1572+D1573</f>
        <v>3727532.2400000026</v>
      </c>
    </row>
    <row r="1574" spans="1:6">
      <c r="A1574" s="221">
        <v>38862</v>
      </c>
      <c r="B1574" s="249">
        <v>4730</v>
      </c>
      <c r="C1574" s="2" t="s">
        <v>1371</v>
      </c>
      <c r="D1574" s="39"/>
      <c r="E1574" s="54">
        <v>32443.99</v>
      </c>
      <c r="F1574" s="39">
        <f t="shared" ref="F1574:F1579" si="55">+F1573-E1574</f>
        <v>3695088.2500000023</v>
      </c>
    </row>
    <row r="1575" spans="1:6">
      <c r="A1575" s="221">
        <v>38862</v>
      </c>
      <c r="B1575" s="249">
        <v>4731</v>
      </c>
      <c r="C1575" s="2" t="s">
        <v>1090</v>
      </c>
      <c r="D1575" s="39"/>
      <c r="E1575" s="54">
        <v>14350</v>
      </c>
      <c r="F1575" s="39">
        <f t="shared" si="55"/>
        <v>3680738.2500000023</v>
      </c>
    </row>
    <row r="1576" spans="1:6">
      <c r="A1576" s="221">
        <v>38862</v>
      </c>
      <c r="B1576" s="249">
        <v>4732</v>
      </c>
      <c r="C1576" s="2" t="s">
        <v>1090</v>
      </c>
      <c r="D1576" s="39"/>
      <c r="E1576" s="54">
        <v>10000</v>
      </c>
      <c r="F1576" s="39">
        <f t="shared" si="55"/>
        <v>3670738.2500000023</v>
      </c>
    </row>
    <row r="1577" spans="1:6">
      <c r="A1577" s="221">
        <v>38862</v>
      </c>
      <c r="B1577" s="249">
        <v>4733</v>
      </c>
      <c r="C1577" s="2" t="s">
        <v>1878</v>
      </c>
      <c r="D1577" s="39"/>
      <c r="E1577" s="54">
        <v>36191.230000000003</v>
      </c>
      <c r="F1577" s="39">
        <f t="shared" si="55"/>
        <v>3634547.0200000023</v>
      </c>
    </row>
    <row r="1578" spans="1:6">
      <c r="A1578" s="221">
        <v>38862</v>
      </c>
      <c r="B1578" s="249">
        <v>4734</v>
      </c>
      <c r="C1578" s="2" t="s">
        <v>28</v>
      </c>
      <c r="D1578" s="39"/>
      <c r="E1578" s="54">
        <v>37724.1</v>
      </c>
      <c r="F1578" s="39">
        <f t="shared" si="55"/>
        <v>3596822.9200000023</v>
      </c>
    </row>
    <row r="1579" spans="1:6">
      <c r="A1579" s="221">
        <v>38862</v>
      </c>
      <c r="B1579" s="249">
        <v>4735</v>
      </c>
      <c r="C1579" s="2" t="s">
        <v>208</v>
      </c>
      <c r="D1579" s="39"/>
      <c r="E1579" s="54">
        <v>1750</v>
      </c>
      <c r="F1579" s="39">
        <f t="shared" si="55"/>
        <v>3595072.9200000023</v>
      </c>
    </row>
    <row r="1580" spans="1:6">
      <c r="A1580" s="221">
        <v>38867</v>
      </c>
      <c r="B1580" s="249"/>
      <c r="C1580" s="2" t="s">
        <v>331</v>
      </c>
      <c r="D1580" s="39">
        <v>4189086</v>
      </c>
      <c r="E1580" s="54"/>
      <c r="F1580" s="39">
        <f>+F1579+D1580</f>
        <v>7784158.9200000018</v>
      </c>
    </row>
    <row r="1581" spans="1:6">
      <c r="A1581" s="221">
        <v>38867</v>
      </c>
      <c r="B1581" s="249">
        <v>4736</v>
      </c>
      <c r="C1581" s="2" t="s">
        <v>1432</v>
      </c>
      <c r="D1581" s="39"/>
      <c r="E1581" s="54">
        <v>23201.51</v>
      </c>
      <c r="F1581" s="39">
        <f t="shared" ref="F1581:F1590" si="56">+F1580-E1581</f>
        <v>7760957.410000002</v>
      </c>
    </row>
    <row r="1582" spans="1:6">
      <c r="A1582" s="221">
        <v>38867</v>
      </c>
      <c r="B1582" s="249">
        <v>4737</v>
      </c>
      <c r="C1582" s="2" t="s">
        <v>1363</v>
      </c>
      <c r="D1582" s="39"/>
      <c r="E1582" s="54">
        <v>2637.16</v>
      </c>
      <c r="F1582" s="39">
        <f t="shared" si="56"/>
        <v>7758320.2500000019</v>
      </c>
    </row>
    <row r="1583" spans="1:6">
      <c r="A1583" s="221">
        <v>38867</v>
      </c>
      <c r="B1583" s="249">
        <v>4738</v>
      </c>
      <c r="C1583" s="2" t="s">
        <v>2170</v>
      </c>
      <c r="D1583" s="39"/>
      <c r="E1583" s="54">
        <v>137751</v>
      </c>
      <c r="F1583" s="39">
        <f t="shared" si="56"/>
        <v>7620569.2500000019</v>
      </c>
    </row>
    <row r="1584" spans="1:6">
      <c r="A1584" s="221">
        <v>38867</v>
      </c>
      <c r="B1584" s="249">
        <v>4739</v>
      </c>
      <c r="C1584" s="2" t="s">
        <v>2170</v>
      </c>
      <c r="D1584" s="39"/>
      <c r="E1584" s="54">
        <v>73542</v>
      </c>
      <c r="F1584" s="39">
        <f t="shared" si="56"/>
        <v>7547027.2500000019</v>
      </c>
    </row>
    <row r="1585" spans="1:6">
      <c r="A1585" s="221">
        <v>38867</v>
      </c>
      <c r="B1585" s="249">
        <v>4740</v>
      </c>
      <c r="C1585" s="2" t="s">
        <v>1349</v>
      </c>
      <c r="D1585" s="39"/>
      <c r="E1585" s="54">
        <v>168234</v>
      </c>
      <c r="F1585" s="39">
        <f t="shared" si="56"/>
        <v>7378793.2500000019</v>
      </c>
    </row>
    <row r="1586" spans="1:6">
      <c r="A1586" s="221">
        <v>38867</v>
      </c>
      <c r="B1586" s="249">
        <v>4741</v>
      </c>
      <c r="C1586" s="2" t="s">
        <v>2171</v>
      </c>
      <c r="D1586" s="39"/>
      <c r="E1586" s="54">
        <v>134766</v>
      </c>
      <c r="F1586" s="39">
        <f t="shared" si="56"/>
        <v>7244027.2500000019</v>
      </c>
    </row>
    <row r="1587" spans="1:6">
      <c r="A1587" s="221">
        <v>38867</v>
      </c>
      <c r="B1587" s="249">
        <v>4742</v>
      </c>
      <c r="C1587" s="2" t="s">
        <v>2171</v>
      </c>
      <c r="D1587" s="39"/>
      <c r="E1587" s="54">
        <v>34874</v>
      </c>
      <c r="F1587" s="39">
        <f t="shared" si="56"/>
        <v>7209153.2500000019</v>
      </c>
    </row>
    <row r="1588" spans="1:6">
      <c r="A1588" s="221">
        <v>38867</v>
      </c>
      <c r="B1588" s="249">
        <v>4743</v>
      </c>
      <c r="C1588" s="2" t="s">
        <v>2171</v>
      </c>
      <c r="D1588" s="39"/>
      <c r="E1588" s="54">
        <v>56038</v>
      </c>
      <c r="F1588" s="39">
        <f t="shared" si="56"/>
        <v>7153115.2500000019</v>
      </c>
    </row>
    <row r="1589" spans="1:6">
      <c r="A1589" s="221">
        <v>38867</v>
      </c>
      <c r="B1589" s="249">
        <v>4744</v>
      </c>
      <c r="C1589" s="2" t="s">
        <v>2171</v>
      </c>
      <c r="D1589" s="39"/>
      <c r="E1589" s="54">
        <v>127776</v>
      </c>
      <c r="F1589" s="39">
        <f t="shared" si="56"/>
        <v>7025339.2500000019</v>
      </c>
    </row>
    <row r="1590" spans="1:6">
      <c r="A1590" s="221">
        <v>38867</v>
      </c>
      <c r="B1590" s="249">
        <v>4745</v>
      </c>
      <c r="C1590" s="2" t="s">
        <v>1349</v>
      </c>
      <c r="D1590" s="39"/>
      <c r="E1590" s="54">
        <v>280919</v>
      </c>
      <c r="F1590" s="39">
        <f t="shared" si="56"/>
        <v>6744420.2500000019</v>
      </c>
    </row>
    <row r="1591" spans="1:6">
      <c r="A1591" s="2"/>
      <c r="B1591" s="249"/>
      <c r="C1591" s="2" t="s">
        <v>2175</v>
      </c>
      <c r="D1591" s="39"/>
      <c r="E1591" s="54">
        <f>SUM(E1521:E1590)</f>
        <v>2013110.37</v>
      </c>
      <c r="F1591" s="39">
        <f>+F1590-G1591</f>
        <v>6744420.2500000019</v>
      </c>
    </row>
    <row r="1592" spans="1:6">
      <c r="A1592" s="221">
        <v>38860</v>
      </c>
      <c r="B1592" s="249"/>
      <c r="C1592" s="2" t="s">
        <v>2269</v>
      </c>
      <c r="D1592" s="39"/>
      <c r="E1592" s="54">
        <v>419842.49</v>
      </c>
      <c r="F1592" s="39">
        <f>+F1591-E1592</f>
        <v>6324577.7600000016</v>
      </c>
    </row>
    <row r="1593" spans="1:6">
      <c r="A1593" s="221">
        <v>38862</v>
      </c>
      <c r="B1593" s="249"/>
      <c r="C1593" s="2" t="s">
        <v>2174</v>
      </c>
      <c r="D1593" s="39"/>
      <c r="E1593" s="54">
        <v>322783.34000000003</v>
      </c>
      <c r="F1593" s="39">
        <f>+F1592-E1593</f>
        <v>6001794.4200000018</v>
      </c>
    </row>
    <row r="1594" spans="1:6">
      <c r="A1594" s="221">
        <v>38868</v>
      </c>
      <c r="B1594" s="249"/>
      <c r="C1594" s="2" t="s">
        <v>27</v>
      </c>
      <c r="D1594" s="39">
        <v>716295.32</v>
      </c>
      <c r="E1594" s="54"/>
      <c r="F1594" s="39">
        <f>+F1593+D1594</f>
        <v>6718089.7400000021</v>
      </c>
    </row>
    <row r="1595" spans="1:6">
      <c r="A1595" s="221">
        <v>38869</v>
      </c>
      <c r="B1595" s="249"/>
      <c r="C1595" s="2" t="s">
        <v>2268</v>
      </c>
      <c r="D1595" s="39"/>
      <c r="E1595" s="54">
        <v>1924.8</v>
      </c>
      <c r="F1595" s="39">
        <f>+F1594-E1595</f>
        <v>6716164.9400000023</v>
      </c>
    </row>
    <row r="1596" spans="1:6">
      <c r="A1596" s="2"/>
      <c r="B1596" s="249"/>
      <c r="C1596" s="2"/>
      <c r="D1596" s="39"/>
      <c r="E1596" s="54"/>
      <c r="F1596" s="39"/>
    </row>
    <row r="1597" spans="1:6">
      <c r="A1597" s="2"/>
      <c r="B1597" s="249"/>
      <c r="C1597" s="2"/>
      <c r="D1597" s="39"/>
      <c r="E1597" s="54"/>
      <c r="F1597" s="39"/>
    </row>
    <row r="1598" spans="1:6">
      <c r="A1598" s="2"/>
      <c r="B1598" s="249"/>
      <c r="C1598" s="2"/>
      <c r="D1598" s="39"/>
      <c r="E1598" s="54"/>
      <c r="F1598" s="39"/>
    </row>
    <row r="1599" spans="1:6">
      <c r="A1599" s="221">
        <v>38869</v>
      </c>
      <c r="B1599" s="249"/>
      <c r="C1599" s="27" t="s">
        <v>2172</v>
      </c>
      <c r="D1599" s="39"/>
      <c r="E1599" s="54"/>
      <c r="F1599" s="39">
        <v>6716164.9400000004</v>
      </c>
    </row>
    <row r="1600" spans="1:6">
      <c r="A1600" s="221">
        <v>38869</v>
      </c>
      <c r="B1600" s="249">
        <v>4746</v>
      </c>
      <c r="C1600" s="2" t="s">
        <v>2249</v>
      </c>
      <c r="D1600" s="39"/>
      <c r="E1600" s="54">
        <v>5670</v>
      </c>
      <c r="F1600" s="39">
        <f t="shared" ref="F1600:F1631" si="57">+F1599-E1600</f>
        <v>6710494.9400000004</v>
      </c>
    </row>
    <row r="1601" spans="1:6">
      <c r="A1601" s="221">
        <v>38869</v>
      </c>
      <c r="B1601" s="249">
        <v>4747</v>
      </c>
      <c r="C1601" s="2" t="s">
        <v>1792</v>
      </c>
      <c r="D1601" s="39"/>
      <c r="E1601" s="54">
        <v>54980.47</v>
      </c>
      <c r="F1601" s="39">
        <f t="shared" si="57"/>
        <v>6655514.4700000007</v>
      </c>
    </row>
    <row r="1602" spans="1:6">
      <c r="A1602" s="221">
        <v>38869</v>
      </c>
      <c r="B1602" s="249">
        <v>4748</v>
      </c>
      <c r="C1602" s="2" t="s">
        <v>54</v>
      </c>
      <c r="D1602" s="39"/>
      <c r="E1602" s="54">
        <v>13500</v>
      </c>
      <c r="F1602" s="39">
        <f t="shared" si="57"/>
        <v>6642014.4700000007</v>
      </c>
    </row>
    <row r="1603" spans="1:6">
      <c r="A1603" s="221">
        <v>38869</v>
      </c>
      <c r="B1603" s="249">
        <v>4749</v>
      </c>
      <c r="C1603" s="2" t="s">
        <v>573</v>
      </c>
      <c r="D1603" s="39"/>
      <c r="E1603" s="54">
        <v>2650</v>
      </c>
      <c r="F1603" s="39">
        <f t="shared" si="57"/>
        <v>6639364.4700000007</v>
      </c>
    </row>
    <row r="1604" spans="1:6">
      <c r="A1604" s="221">
        <v>38869</v>
      </c>
      <c r="B1604" s="249">
        <v>4750</v>
      </c>
      <c r="C1604" s="2" t="s">
        <v>113</v>
      </c>
      <c r="D1604" s="39"/>
      <c r="E1604" s="54">
        <v>1000000</v>
      </c>
      <c r="F1604" s="39">
        <f t="shared" si="57"/>
        <v>5639364.4700000007</v>
      </c>
    </row>
    <row r="1605" spans="1:6">
      <c r="A1605" s="221">
        <v>38869</v>
      </c>
      <c r="B1605" s="249">
        <v>4751</v>
      </c>
      <c r="C1605" s="2" t="s">
        <v>407</v>
      </c>
      <c r="D1605" s="39"/>
      <c r="E1605" s="54">
        <v>553</v>
      </c>
      <c r="F1605" s="39">
        <f t="shared" si="57"/>
        <v>5638811.4700000007</v>
      </c>
    </row>
    <row r="1606" spans="1:6">
      <c r="A1606" s="221">
        <v>38869</v>
      </c>
      <c r="B1606" s="249">
        <v>4752</v>
      </c>
      <c r="C1606" s="2" t="s">
        <v>1809</v>
      </c>
      <c r="D1606" s="39"/>
      <c r="E1606" s="54">
        <v>553</v>
      </c>
      <c r="F1606" s="39">
        <f t="shared" si="57"/>
        <v>5638258.4700000007</v>
      </c>
    </row>
    <row r="1607" spans="1:6">
      <c r="A1607" s="221">
        <v>38869</v>
      </c>
      <c r="B1607" s="249">
        <v>4753</v>
      </c>
      <c r="C1607" s="2" t="s">
        <v>1804</v>
      </c>
      <c r="D1607" s="39"/>
      <c r="E1607" s="54">
        <v>0.01</v>
      </c>
      <c r="F1607" s="39">
        <f t="shared" si="57"/>
        <v>5638258.4600000009</v>
      </c>
    </row>
    <row r="1608" spans="1:6">
      <c r="A1608" s="221">
        <v>38870</v>
      </c>
      <c r="B1608" s="249">
        <v>4754</v>
      </c>
      <c r="C1608" s="2" t="s">
        <v>1249</v>
      </c>
      <c r="D1608" s="39"/>
      <c r="E1608" s="54">
        <v>6750</v>
      </c>
      <c r="F1608" s="39">
        <f t="shared" si="57"/>
        <v>5631508.4600000009</v>
      </c>
    </row>
    <row r="1609" spans="1:6">
      <c r="A1609" s="221">
        <v>38870</v>
      </c>
      <c r="B1609" s="249">
        <v>4755</v>
      </c>
      <c r="C1609" s="2" t="s">
        <v>896</v>
      </c>
      <c r="D1609" s="39" t="s">
        <v>1224</v>
      </c>
      <c r="E1609" s="54">
        <v>80732.899999999994</v>
      </c>
      <c r="F1609" s="39">
        <f t="shared" si="57"/>
        <v>5550775.5600000005</v>
      </c>
    </row>
    <row r="1610" spans="1:6">
      <c r="A1610" s="221">
        <v>38870</v>
      </c>
      <c r="B1610" s="249">
        <v>4756</v>
      </c>
      <c r="C1610" s="2" t="s">
        <v>1349</v>
      </c>
      <c r="D1610" s="39" t="s">
        <v>1224</v>
      </c>
      <c r="E1610" s="54">
        <v>376678</v>
      </c>
      <c r="F1610" s="39">
        <f t="shared" si="57"/>
        <v>5174097.5600000005</v>
      </c>
    </row>
    <row r="1611" spans="1:6">
      <c r="A1611" s="221">
        <v>38870</v>
      </c>
      <c r="B1611" s="249">
        <v>4757</v>
      </c>
      <c r="C1611" s="2" t="s">
        <v>2173</v>
      </c>
      <c r="D1611" s="39" t="s">
        <v>1224</v>
      </c>
      <c r="E1611" s="54">
        <v>266630.42</v>
      </c>
      <c r="F1611" s="39">
        <f t="shared" si="57"/>
        <v>4907467.1400000006</v>
      </c>
    </row>
    <row r="1612" spans="1:6">
      <c r="A1612" s="221">
        <v>38870</v>
      </c>
      <c r="B1612" s="249">
        <v>4758</v>
      </c>
      <c r="C1612" s="2" t="s">
        <v>1359</v>
      </c>
      <c r="D1612" s="39" t="s">
        <v>1224</v>
      </c>
      <c r="E1612" s="54">
        <v>45825</v>
      </c>
      <c r="F1612" s="39">
        <f t="shared" si="57"/>
        <v>4861642.1400000006</v>
      </c>
    </row>
    <row r="1613" spans="1:6">
      <c r="A1613" s="221">
        <v>38870</v>
      </c>
      <c r="B1613" s="249">
        <v>4759</v>
      </c>
      <c r="C1613" s="2" t="s">
        <v>1359</v>
      </c>
      <c r="D1613" s="39" t="s">
        <v>1224</v>
      </c>
      <c r="E1613" s="54">
        <v>31426</v>
      </c>
      <c r="F1613" s="39">
        <f t="shared" si="57"/>
        <v>4830216.1400000006</v>
      </c>
    </row>
    <row r="1614" spans="1:6">
      <c r="A1614" s="221">
        <v>38870</v>
      </c>
      <c r="B1614" s="249">
        <v>4760</v>
      </c>
      <c r="C1614" s="2" t="s">
        <v>1362</v>
      </c>
      <c r="D1614" s="39" t="s">
        <v>1224</v>
      </c>
      <c r="E1614" s="54">
        <v>24415</v>
      </c>
      <c r="F1614" s="39">
        <f t="shared" si="57"/>
        <v>4805801.1400000006</v>
      </c>
    </row>
    <row r="1615" spans="1:6">
      <c r="A1615" s="221">
        <v>38870</v>
      </c>
      <c r="B1615" s="249">
        <v>4761</v>
      </c>
      <c r="C1615" s="2" t="s">
        <v>1740</v>
      </c>
      <c r="D1615" s="39" t="s">
        <v>1224</v>
      </c>
      <c r="E1615" s="54">
        <v>1642.8</v>
      </c>
      <c r="F1615" s="39">
        <f t="shared" si="57"/>
        <v>4804158.3400000008</v>
      </c>
    </row>
    <row r="1616" spans="1:6">
      <c r="A1616" s="221">
        <v>38873</v>
      </c>
      <c r="B1616" s="249">
        <v>4762</v>
      </c>
      <c r="C1616" s="2" t="s">
        <v>1479</v>
      </c>
      <c r="D1616" s="39"/>
      <c r="E1616" s="54">
        <v>4260.3</v>
      </c>
      <c r="F1616" s="39">
        <f t="shared" si="57"/>
        <v>4799898.040000001</v>
      </c>
    </row>
    <row r="1617" spans="1:6">
      <c r="A1617" s="221">
        <v>38874</v>
      </c>
      <c r="B1617" s="249">
        <v>4763</v>
      </c>
      <c r="C1617" s="2" t="s">
        <v>407</v>
      </c>
      <c r="D1617" s="39"/>
      <c r="E1617" s="54">
        <v>881</v>
      </c>
      <c r="F1617" s="39">
        <f t="shared" si="57"/>
        <v>4799017.040000001</v>
      </c>
    </row>
    <row r="1618" spans="1:6">
      <c r="A1618" s="221">
        <v>38874</v>
      </c>
      <c r="B1618" s="249">
        <v>4764</v>
      </c>
      <c r="C1618" s="2" t="s">
        <v>1559</v>
      </c>
      <c r="D1618" s="39"/>
      <c r="E1618" s="54">
        <v>881</v>
      </c>
      <c r="F1618" s="39">
        <f t="shared" si="57"/>
        <v>4798136.040000001</v>
      </c>
    </row>
    <row r="1619" spans="1:6">
      <c r="A1619" s="221">
        <v>38874</v>
      </c>
      <c r="B1619" s="249">
        <v>4765</v>
      </c>
      <c r="C1619" s="2" t="s">
        <v>1740</v>
      </c>
      <c r="D1619" s="39"/>
      <c r="E1619" s="54">
        <v>6377.2</v>
      </c>
      <c r="F1619" s="39">
        <f t="shared" si="57"/>
        <v>4791758.8400000008</v>
      </c>
    </row>
    <row r="1620" spans="1:6">
      <c r="A1620" s="221">
        <v>38875</v>
      </c>
      <c r="B1620" s="249">
        <v>4766</v>
      </c>
      <c r="C1620" s="2" t="s">
        <v>407</v>
      </c>
      <c r="D1620" s="39"/>
      <c r="E1620" s="54">
        <v>553</v>
      </c>
      <c r="F1620" s="39">
        <f t="shared" si="57"/>
        <v>4791205.8400000008</v>
      </c>
    </row>
    <row r="1621" spans="1:6">
      <c r="A1621" s="221">
        <v>38875</v>
      </c>
      <c r="B1621" s="249">
        <v>4767</v>
      </c>
      <c r="C1621" s="2" t="s">
        <v>2176</v>
      </c>
      <c r="D1621" s="39"/>
      <c r="E1621" s="54">
        <v>553</v>
      </c>
      <c r="F1621" s="39">
        <f t="shared" si="57"/>
        <v>4790652.8400000008</v>
      </c>
    </row>
    <row r="1622" spans="1:6">
      <c r="A1622" s="221">
        <v>38875</v>
      </c>
      <c r="B1622" s="249">
        <v>4768</v>
      </c>
      <c r="C1622" s="2" t="s">
        <v>2177</v>
      </c>
      <c r="D1622" s="39"/>
      <c r="E1622" s="54">
        <v>27897.59</v>
      </c>
      <c r="F1622" s="39">
        <f t="shared" si="57"/>
        <v>4762755.2500000009</v>
      </c>
    </row>
    <row r="1623" spans="1:6">
      <c r="A1623" s="221">
        <v>38877</v>
      </c>
      <c r="B1623" s="249">
        <v>4769</v>
      </c>
      <c r="C1623" s="2" t="s">
        <v>1362</v>
      </c>
      <c r="D1623" s="39"/>
      <c r="E1623" s="54">
        <v>30058</v>
      </c>
      <c r="F1623" s="39">
        <f t="shared" si="57"/>
        <v>4732697.2500000009</v>
      </c>
    </row>
    <row r="1624" spans="1:6">
      <c r="A1624" s="221">
        <v>38877</v>
      </c>
      <c r="B1624" s="249">
        <v>4770</v>
      </c>
      <c r="C1624" s="2" t="s">
        <v>407</v>
      </c>
      <c r="D1624" s="39"/>
      <c r="E1624" s="54">
        <v>881</v>
      </c>
      <c r="F1624" s="39">
        <f t="shared" si="57"/>
        <v>4731816.2500000009</v>
      </c>
    </row>
    <row r="1625" spans="1:6">
      <c r="A1625" s="221">
        <v>38877</v>
      </c>
      <c r="B1625" s="249">
        <v>4771</v>
      </c>
      <c r="C1625" s="2" t="s">
        <v>1356</v>
      </c>
      <c r="D1625" s="39"/>
      <c r="E1625" s="54">
        <v>881</v>
      </c>
      <c r="F1625" s="39">
        <f t="shared" si="57"/>
        <v>4730935.2500000009</v>
      </c>
    </row>
    <row r="1626" spans="1:6">
      <c r="A1626" s="221">
        <v>38877</v>
      </c>
      <c r="B1626" s="249">
        <v>4772</v>
      </c>
      <c r="C1626" s="2" t="s">
        <v>573</v>
      </c>
      <c r="D1626" s="39"/>
      <c r="E1626" s="54">
        <v>700</v>
      </c>
      <c r="F1626" s="39">
        <f t="shared" si="57"/>
        <v>4730235.2500000009</v>
      </c>
    </row>
    <row r="1627" spans="1:6">
      <c r="A1627" s="221">
        <v>38880</v>
      </c>
      <c r="B1627" s="249">
        <v>4773</v>
      </c>
      <c r="C1627" s="2" t="s">
        <v>354</v>
      </c>
      <c r="D1627" s="39"/>
      <c r="E1627" s="54">
        <v>5524.65</v>
      </c>
      <c r="F1627" s="39">
        <f t="shared" si="57"/>
        <v>4724710.6000000006</v>
      </c>
    </row>
    <row r="1628" spans="1:6">
      <c r="A1628" s="221">
        <v>38880</v>
      </c>
      <c r="B1628" s="249">
        <v>4774</v>
      </c>
      <c r="C1628" s="2" t="s">
        <v>1908</v>
      </c>
      <c r="D1628" s="39"/>
      <c r="E1628" s="54">
        <v>18000</v>
      </c>
      <c r="F1628" s="39">
        <f t="shared" si="57"/>
        <v>4706710.6000000006</v>
      </c>
    </row>
    <row r="1629" spans="1:6">
      <c r="A1629" s="221">
        <v>38880</v>
      </c>
      <c r="B1629" s="249">
        <v>4775</v>
      </c>
      <c r="C1629" s="2" t="s">
        <v>2178</v>
      </c>
      <c r="D1629" s="39"/>
      <c r="E1629" s="54">
        <v>18000</v>
      </c>
      <c r="F1629" s="39">
        <f t="shared" si="57"/>
        <v>4688710.6000000006</v>
      </c>
    </row>
    <row r="1630" spans="1:6">
      <c r="A1630" s="221">
        <v>38881</v>
      </c>
      <c r="B1630" s="249">
        <v>4776</v>
      </c>
      <c r="C1630" s="2" t="s">
        <v>2179</v>
      </c>
      <c r="D1630" s="39"/>
      <c r="E1630" s="54">
        <v>3116.88</v>
      </c>
      <c r="F1630" s="39">
        <f t="shared" si="57"/>
        <v>4685593.7200000007</v>
      </c>
    </row>
    <row r="1631" spans="1:6">
      <c r="A1631" s="221">
        <v>38881</v>
      </c>
      <c r="B1631" s="249">
        <v>4777</v>
      </c>
      <c r="C1631" s="2" t="s">
        <v>2176</v>
      </c>
      <c r="D1631" s="39"/>
      <c r="E1631" s="54">
        <v>553</v>
      </c>
      <c r="F1631" s="39">
        <f t="shared" si="57"/>
        <v>4685040.7200000007</v>
      </c>
    </row>
    <row r="1632" spans="1:6">
      <c r="A1632" s="221">
        <v>38881</v>
      </c>
      <c r="B1632" s="249">
        <v>4778</v>
      </c>
      <c r="C1632" s="2" t="s">
        <v>1804</v>
      </c>
      <c r="D1632" s="39"/>
      <c r="E1632" s="54">
        <v>0.01</v>
      </c>
      <c r="F1632" s="39">
        <f t="shared" ref="F1632:F1663" si="58">+F1631-E1632</f>
        <v>4685040.7100000009</v>
      </c>
    </row>
    <row r="1633" spans="1:6">
      <c r="A1633" s="221">
        <v>38882</v>
      </c>
      <c r="B1633" s="249">
        <v>4779</v>
      </c>
      <c r="C1633" s="2" t="s">
        <v>2183</v>
      </c>
      <c r="D1633" s="39"/>
      <c r="E1633" s="54">
        <v>1072916.94</v>
      </c>
      <c r="F1633" s="39">
        <f t="shared" si="58"/>
        <v>3612123.7700000009</v>
      </c>
    </row>
    <row r="1634" spans="1:6">
      <c r="A1634" s="221">
        <v>38882</v>
      </c>
      <c r="B1634" s="249">
        <v>4780</v>
      </c>
      <c r="C1634" s="2" t="s">
        <v>1804</v>
      </c>
      <c r="D1634" s="39"/>
      <c r="E1634" s="54">
        <v>0.01</v>
      </c>
      <c r="F1634" s="39">
        <f t="shared" si="58"/>
        <v>3612123.7600000012</v>
      </c>
    </row>
    <row r="1635" spans="1:6">
      <c r="A1635" s="221">
        <v>38882</v>
      </c>
      <c r="B1635" s="249">
        <v>4781</v>
      </c>
      <c r="C1635" s="2" t="s">
        <v>1804</v>
      </c>
      <c r="D1635" s="39"/>
      <c r="E1635" s="54">
        <v>0.01</v>
      </c>
      <c r="F1635" s="39">
        <f t="shared" si="58"/>
        <v>3612123.7500000014</v>
      </c>
    </row>
    <row r="1636" spans="1:6">
      <c r="A1636" s="221">
        <v>38882</v>
      </c>
      <c r="B1636" s="249">
        <v>4782</v>
      </c>
      <c r="C1636" s="2" t="s">
        <v>573</v>
      </c>
      <c r="D1636" s="39"/>
      <c r="E1636" s="54">
        <v>453</v>
      </c>
      <c r="F1636" s="39">
        <f t="shared" si="58"/>
        <v>3611670.7500000014</v>
      </c>
    </row>
    <row r="1637" spans="1:6">
      <c r="A1637" s="221">
        <v>38882</v>
      </c>
      <c r="B1637" s="249">
        <v>4783</v>
      </c>
      <c r="C1637" s="2" t="s">
        <v>2180</v>
      </c>
      <c r="D1637" s="39"/>
      <c r="E1637" s="54">
        <v>52000</v>
      </c>
      <c r="F1637" s="39">
        <f t="shared" si="58"/>
        <v>3559670.7500000014</v>
      </c>
    </row>
    <row r="1638" spans="1:6">
      <c r="A1638" s="221">
        <v>38882</v>
      </c>
      <c r="B1638" s="249">
        <v>4784</v>
      </c>
      <c r="C1638" s="2" t="s">
        <v>899</v>
      </c>
      <c r="D1638" s="39"/>
      <c r="E1638" s="54">
        <v>33250</v>
      </c>
      <c r="F1638" s="39">
        <f t="shared" si="58"/>
        <v>3526420.7500000014</v>
      </c>
    </row>
    <row r="1639" spans="1:6">
      <c r="A1639" s="221">
        <v>38882</v>
      </c>
      <c r="B1639" s="249">
        <v>4785</v>
      </c>
      <c r="C1639" s="2" t="s">
        <v>2182</v>
      </c>
      <c r="D1639" s="39"/>
      <c r="E1639" s="54">
        <v>7125</v>
      </c>
      <c r="F1639" s="39">
        <f t="shared" si="58"/>
        <v>3519295.7500000014</v>
      </c>
    </row>
    <row r="1640" spans="1:6">
      <c r="A1640" s="221">
        <v>38884</v>
      </c>
      <c r="B1640" s="249">
        <v>4786</v>
      </c>
      <c r="C1640" s="2" t="s">
        <v>2181</v>
      </c>
      <c r="D1640" s="39"/>
      <c r="E1640" s="54">
        <v>318120</v>
      </c>
      <c r="F1640" s="39">
        <f t="shared" si="58"/>
        <v>3201175.7500000014</v>
      </c>
    </row>
    <row r="1641" spans="1:6">
      <c r="A1641" s="221">
        <v>38888</v>
      </c>
      <c r="B1641" s="249">
        <v>4787</v>
      </c>
      <c r="C1641" s="2" t="s">
        <v>2184</v>
      </c>
      <c r="D1641" s="39"/>
      <c r="E1641" s="54">
        <v>2775</v>
      </c>
      <c r="F1641" s="39">
        <f t="shared" si="58"/>
        <v>3198400.7500000014</v>
      </c>
    </row>
    <row r="1642" spans="1:6">
      <c r="A1642" s="221">
        <v>38888</v>
      </c>
      <c r="B1642" s="249">
        <v>4788</v>
      </c>
      <c r="C1642" s="2" t="s">
        <v>2240</v>
      </c>
      <c r="D1642" s="39"/>
      <c r="E1642" s="54">
        <v>4675</v>
      </c>
      <c r="F1642" s="39">
        <f t="shared" si="58"/>
        <v>3193725.7500000014</v>
      </c>
    </row>
    <row r="1643" spans="1:6">
      <c r="A1643" s="221">
        <v>38888</v>
      </c>
      <c r="B1643" s="249">
        <v>4789</v>
      </c>
      <c r="C1643" s="2" t="s">
        <v>1152</v>
      </c>
      <c r="D1643" s="39"/>
      <c r="E1643" s="54">
        <v>3510</v>
      </c>
      <c r="F1643" s="39">
        <f t="shared" si="58"/>
        <v>3190215.7500000014</v>
      </c>
    </row>
    <row r="1644" spans="1:6">
      <c r="A1644" s="221">
        <v>38888</v>
      </c>
      <c r="B1644" s="249">
        <v>4790</v>
      </c>
      <c r="C1644" s="2" t="s">
        <v>1092</v>
      </c>
      <c r="D1644" s="39"/>
      <c r="E1644" s="54">
        <v>18777.2</v>
      </c>
      <c r="F1644" s="39">
        <f t="shared" si="58"/>
        <v>3171438.5500000012</v>
      </c>
    </row>
    <row r="1645" spans="1:6">
      <c r="A1645" s="221">
        <v>38888</v>
      </c>
      <c r="B1645" s="249">
        <v>4791</v>
      </c>
      <c r="C1645" s="2" t="s">
        <v>1398</v>
      </c>
      <c r="D1645" s="39"/>
      <c r="E1645" s="54">
        <v>7245</v>
      </c>
      <c r="F1645" s="39">
        <f t="shared" si="58"/>
        <v>3164193.5500000012</v>
      </c>
    </row>
    <row r="1646" spans="1:6">
      <c r="A1646" s="221">
        <v>38888</v>
      </c>
      <c r="B1646" s="249">
        <v>4792</v>
      </c>
      <c r="C1646" s="2" t="s">
        <v>407</v>
      </c>
      <c r="D1646" s="39"/>
      <c r="E1646" s="54">
        <v>881</v>
      </c>
      <c r="F1646" s="39">
        <f t="shared" si="58"/>
        <v>3163312.5500000012</v>
      </c>
    </row>
    <row r="1647" spans="1:6">
      <c r="A1647" s="221">
        <v>38888</v>
      </c>
      <c r="B1647" s="249">
        <v>4793</v>
      </c>
      <c r="C1647" s="2" t="s">
        <v>1356</v>
      </c>
      <c r="D1647" s="39"/>
      <c r="E1647" s="54">
        <v>881</v>
      </c>
      <c r="F1647" s="39">
        <f t="shared" si="58"/>
        <v>3162431.5500000012</v>
      </c>
    </row>
    <row r="1648" spans="1:6">
      <c r="A1648" s="221">
        <v>38888</v>
      </c>
      <c r="B1648" s="249">
        <v>4794</v>
      </c>
      <c r="C1648" s="2" t="s">
        <v>2239</v>
      </c>
      <c r="D1648" s="39"/>
      <c r="E1648" s="54">
        <v>13766</v>
      </c>
      <c r="F1648" s="39">
        <f t="shared" si="58"/>
        <v>3148665.5500000012</v>
      </c>
    </row>
    <row r="1649" spans="1:6">
      <c r="A1649" s="221">
        <v>38888</v>
      </c>
      <c r="B1649" s="249">
        <v>4795</v>
      </c>
      <c r="C1649" s="2" t="s">
        <v>407</v>
      </c>
      <c r="D1649" s="39"/>
      <c r="E1649" s="54">
        <v>8616.2000000000007</v>
      </c>
      <c r="F1649" s="39">
        <f t="shared" si="58"/>
        <v>3140049.350000001</v>
      </c>
    </row>
    <row r="1650" spans="1:6">
      <c r="A1650" s="221">
        <v>38888</v>
      </c>
      <c r="B1650" s="249">
        <v>4796</v>
      </c>
      <c r="C1650" s="2" t="s">
        <v>2185</v>
      </c>
      <c r="D1650" s="39"/>
      <c r="E1650" s="54">
        <v>29925</v>
      </c>
      <c r="F1650" s="39">
        <f t="shared" si="58"/>
        <v>3110124.350000001</v>
      </c>
    </row>
    <row r="1651" spans="1:6">
      <c r="A1651" s="221">
        <v>38888</v>
      </c>
      <c r="B1651" s="249">
        <v>4797</v>
      </c>
      <c r="C1651" s="2" t="s">
        <v>622</v>
      </c>
      <c r="D1651" s="39"/>
      <c r="E1651" s="54">
        <v>2000</v>
      </c>
      <c r="F1651" s="39">
        <f t="shared" si="58"/>
        <v>3108124.350000001</v>
      </c>
    </row>
    <row r="1652" spans="1:6">
      <c r="A1652" s="221">
        <v>38888</v>
      </c>
      <c r="B1652" s="249">
        <v>4798</v>
      </c>
      <c r="C1652" s="2" t="s">
        <v>386</v>
      </c>
      <c r="D1652" s="39"/>
      <c r="E1652" s="54">
        <v>14579.57</v>
      </c>
      <c r="F1652" s="39">
        <f t="shared" si="58"/>
        <v>3093544.7800000012</v>
      </c>
    </row>
    <row r="1653" spans="1:6">
      <c r="A1653" s="221">
        <v>38888</v>
      </c>
      <c r="B1653" s="249">
        <v>4799</v>
      </c>
      <c r="C1653" s="2" t="s">
        <v>1803</v>
      </c>
      <c r="D1653" s="39"/>
      <c r="E1653" s="54">
        <v>3800</v>
      </c>
      <c r="F1653" s="39">
        <f t="shared" si="58"/>
        <v>3089744.7800000012</v>
      </c>
    </row>
    <row r="1654" spans="1:6">
      <c r="A1654" s="221">
        <v>38888</v>
      </c>
      <c r="B1654" s="249">
        <v>4800</v>
      </c>
      <c r="C1654" s="2" t="s">
        <v>1802</v>
      </c>
      <c r="D1654" s="39"/>
      <c r="E1654" s="54">
        <v>3800</v>
      </c>
      <c r="F1654" s="39">
        <f t="shared" si="58"/>
        <v>3085944.7800000012</v>
      </c>
    </row>
    <row r="1655" spans="1:6">
      <c r="A1655" s="221">
        <v>38888</v>
      </c>
      <c r="B1655" s="249">
        <v>4801</v>
      </c>
      <c r="C1655" s="2" t="s">
        <v>1808</v>
      </c>
      <c r="D1655" s="39"/>
      <c r="E1655" s="54">
        <v>17287</v>
      </c>
      <c r="F1655" s="39">
        <f t="shared" si="58"/>
        <v>3068657.7800000012</v>
      </c>
    </row>
    <row r="1656" spans="1:6">
      <c r="A1656" s="221">
        <v>38888</v>
      </c>
      <c r="B1656" s="249">
        <v>4802</v>
      </c>
      <c r="C1656" s="2" t="s">
        <v>1810</v>
      </c>
      <c r="D1656" s="39"/>
      <c r="E1656" s="54">
        <v>12214.5</v>
      </c>
      <c r="F1656" s="39">
        <f t="shared" si="58"/>
        <v>3056443.2800000012</v>
      </c>
    </row>
    <row r="1657" spans="1:6">
      <c r="A1657" s="221">
        <v>38888</v>
      </c>
      <c r="B1657" s="249">
        <v>4803</v>
      </c>
      <c r="C1657" s="2" t="s">
        <v>1800</v>
      </c>
      <c r="D1657" s="39"/>
      <c r="E1657" s="54">
        <v>9700</v>
      </c>
      <c r="F1657" s="39">
        <f t="shared" si="58"/>
        <v>3046743.2800000012</v>
      </c>
    </row>
    <row r="1658" spans="1:6">
      <c r="A1658" s="221">
        <v>38888</v>
      </c>
      <c r="B1658" s="249">
        <v>4804</v>
      </c>
      <c r="C1658" s="2" t="s">
        <v>1845</v>
      </c>
      <c r="D1658" s="39"/>
      <c r="E1658" s="54">
        <v>6000</v>
      </c>
      <c r="F1658" s="39">
        <f t="shared" si="58"/>
        <v>3040743.2800000012</v>
      </c>
    </row>
    <row r="1659" spans="1:6">
      <c r="A1659" s="221">
        <v>38888</v>
      </c>
      <c r="B1659" s="249">
        <v>4805</v>
      </c>
      <c r="C1659" s="2" t="s">
        <v>2186</v>
      </c>
      <c r="D1659" s="39"/>
      <c r="E1659" s="54">
        <v>4500</v>
      </c>
      <c r="F1659" s="39">
        <f t="shared" si="58"/>
        <v>3036243.2800000012</v>
      </c>
    </row>
    <row r="1660" spans="1:6">
      <c r="A1660" s="221">
        <v>38888</v>
      </c>
      <c r="B1660" s="249">
        <v>4806</v>
      </c>
      <c r="C1660" s="2" t="s">
        <v>1998</v>
      </c>
      <c r="D1660" s="39"/>
      <c r="E1660" s="54">
        <v>600</v>
      </c>
      <c r="F1660" s="39">
        <f t="shared" si="58"/>
        <v>3035643.2800000012</v>
      </c>
    </row>
    <row r="1661" spans="1:6">
      <c r="A1661" s="221">
        <v>38888</v>
      </c>
      <c r="B1661" s="249">
        <v>4807</v>
      </c>
      <c r="C1661" s="2" t="s">
        <v>1998</v>
      </c>
      <c r="D1661" s="39"/>
      <c r="E1661" s="54">
        <v>600</v>
      </c>
      <c r="F1661" s="39">
        <f t="shared" si="58"/>
        <v>3035043.2800000012</v>
      </c>
    </row>
    <row r="1662" spans="1:6">
      <c r="A1662" s="221">
        <v>38888</v>
      </c>
      <c r="B1662" s="249">
        <v>4808</v>
      </c>
      <c r="C1662" s="2" t="s">
        <v>2187</v>
      </c>
      <c r="D1662" s="39"/>
      <c r="E1662" s="54">
        <v>20700</v>
      </c>
      <c r="F1662" s="39">
        <f t="shared" si="58"/>
        <v>3014343.2800000012</v>
      </c>
    </row>
    <row r="1663" spans="1:6">
      <c r="A1663" s="221">
        <v>38888</v>
      </c>
      <c r="B1663" s="249">
        <v>4809</v>
      </c>
      <c r="C1663" s="2" t="s">
        <v>2176</v>
      </c>
      <c r="D1663" s="39"/>
      <c r="E1663" s="54">
        <v>3231</v>
      </c>
      <c r="F1663" s="39">
        <f t="shared" si="58"/>
        <v>3011112.2800000012</v>
      </c>
    </row>
    <row r="1664" spans="1:6">
      <c r="A1664" s="221">
        <v>38888</v>
      </c>
      <c r="B1664" s="249">
        <v>4810</v>
      </c>
      <c r="C1664" s="2" t="s">
        <v>1740</v>
      </c>
      <c r="D1664" s="39"/>
      <c r="E1664" s="54">
        <v>7770</v>
      </c>
      <c r="F1664" s="39">
        <f t="shared" ref="F1664:F1685" si="59">+F1663-E1664</f>
        <v>3003342.2800000012</v>
      </c>
    </row>
    <row r="1665" spans="1:6">
      <c r="A1665" s="221">
        <v>38891</v>
      </c>
      <c r="B1665" s="249">
        <v>4811</v>
      </c>
      <c r="C1665" s="2" t="s">
        <v>1878</v>
      </c>
      <c r="D1665" s="39"/>
      <c r="E1665" s="54">
        <v>71749.48</v>
      </c>
      <c r="F1665" s="39">
        <f t="shared" si="59"/>
        <v>2931592.8000000012</v>
      </c>
    </row>
    <row r="1666" spans="1:6">
      <c r="A1666" s="221">
        <v>38891</v>
      </c>
      <c r="B1666" s="249">
        <v>4812</v>
      </c>
      <c r="C1666" s="2" t="s">
        <v>1363</v>
      </c>
      <c r="D1666" s="39"/>
      <c r="E1666" s="54">
        <v>3307.03</v>
      </c>
      <c r="F1666" s="39">
        <f t="shared" si="59"/>
        <v>2928285.7700000014</v>
      </c>
    </row>
    <row r="1667" spans="1:6">
      <c r="A1667" s="221">
        <v>38891</v>
      </c>
      <c r="B1667" s="249">
        <v>4813</v>
      </c>
      <c r="C1667" s="2" t="s">
        <v>2019</v>
      </c>
      <c r="D1667" s="39"/>
      <c r="E1667" s="54">
        <v>7000</v>
      </c>
      <c r="F1667" s="39">
        <f t="shared" si="59"/>
        <v>2921285.7700000014</v>
      </c>
    </row>
    <row r="1668" spans="1:6">
      <c r="A1668" s="221">
        <v>38891</v>
      </c>
      <c r="B1668" s="249">
        <v>4814</v>
      </c>
      <c r="C1668" s="2" t="s">
        <v>2188</v>
      </c>
      <c r="D1668" s="39"/>
      <c r="E1668" s="54">
        <v>8260.07</v>
      </c>
      <c r="F1668" s="39">
        <f t="shared" si="59"/>
        <v>2913025.7000000016</v>
      </c>
    </row>
    <row r="1669" spans="1:6">
      <c r="A1669" s="221">
        <v>38891</v>
      </c>
      <c r="B1669" s="249">
        <v>4815</v>
      </c>
      <c r="C1669" s="2" t="s">
        <v>1878</v>
      </c>
      <c r="D1669" s="39"/>
      <c r="E1669" s="54">
        <v>33515.19</v>
      </c>
      <c r="F1669" s="39">
        <f t="shared" si="59"/>
        <v>2879510.5100000016</v>
      </c>
    </row>
    <row r="1670" spans="1:6">
      <c r="A1670" s="221">
        <v>38891</v>
      </c>
      <c r="B1670" s="249">
        <v>4816</v>
      </c>
      <c r="C1670" s="2" t="s">
        <v>1090</v>
      </c>
      <c r="D1670" s="39"/>
      <c r="E1670" s="54">
        <v>10000</v>
      </c>
      <c r="F1670" s="39">
        <f t="shared" si="59"/>
        <v>2869510.5100000016</v>
      </c>
    </row>
    <row r="1671" spans="1:6">
      <c r="A1671" s="221">
        <v>38891</v>
      </c>
      <c r="B1671" s="249">
        <v>4817</v>
      </c>
      <c r="C1671" s="2" t="s">
        <v>1090</v>
      </c>
      <c r="D1671" s="39"/>
      <c r="E1671" s="54">
        <v>14600</v>
      </c>
      <c r="F1671" s="39">
        <f t="shared" si="59"/>
        <v>2854910.5100000016</v>
      </c>
    </row>
    <row r="1672" spans="1:6">
      <c r="A1672" s="221">
        <v>38891</v>
      </c>
      <c r="B1672" s="249">
        <v>4818</v>
      </c>
      <c r="C1672" s="2" t="s">
        <v>1371</v>
      </c>
      <c r="D1672" s="39"/>
      <c r="E1672" s="54">
        <v>20448.55</v>
      </c>
      <c r="F1672" s="39">
        <f t="shared" si="59"/>
        <v>2834461.9600000018</v>
      </c>
    </row>
    <row r="1673" spans="1:6">
      <c r="A1673" s="221">
        <v>38895</v>
      </c>
      <c r="B1673" s="249">
        <v>4819</v>
      </c>
      <c r="C1673" s="2" t="s">
        <v>1804</v>
      </c>
      <c r="D1673" s="39"/>
      <c r="E1673" s="54">
        <v>0.01</v>
      </c>
      <c r="F1673" s="39">
        <f t="shared" si="59"/>
        <v>2834461.950000002</v>
      </c>
    </row>
    <row r="1674" spans="1:6">
      <c r="A1674" s="221">
        <v>38895</v>
      </c>
      <c r="B1674" s="249">
        <v>4820</v>
      </c>
      <c r="C1674" s="2" t="s">
        <v>1362</v>
      </c>
      <c r="D1674" s="39"/>
      <c r="E1674" s="54">
        <v>21772.1</v>
      </c>
      <c r="F1674" s="39">
        <f t="shared" si="59"/>
        <v>2812689.850000002</v>
      </c>
    </row>
    <row r="1675" spans="1:6">
      <c r="A1675" s="221">
        <v>38895</v>
      </c>
      <c r="B1675" s="249">
        <v>4821</v>
      </c>
      <c r="C1675" s="2" t="s">
        <v>1607</v>
      </c>
      <c r="D1675" s="39"/>
      <c r="E1675" s="54">
        <v>1083</v>
      </c>
      <c r="F1675" s="39">
        <f t="shared" si="59"/>
        <v>2811606.850000002</v>
      </c>
    </row>
    <row r="1676" spans="1:6">
      <c r="A1676" s="221">
        <v>38895</v>
      </c>
      <c r="B1676" s="249">
        <v>4822</v>
      </c>
      <c r="C1676" s="2" t="s">
        <v>1606</v>
      </c>
      <c r="D1676" s="39"/>
      <c r="E1676" s="54">
        <v>200000</v>
      </c>
      <c r="F1676" s="39">
        <f t="shared" si="59"/>
        <v>2611606.850000002</v>
      </c>
    </row>
    <row r="1677" spans="1:6">
      <c r="A1677" s="221">
        <v>38895</v>
      </c>
      <c r="B1677" s="249">
        <v>4823</v>
      </c>
      <c r="C1677" s="2" t="s">
        <v>1349</v>
      </c>
      <c r="D1677" s="39"/>
      <c r="E1677" s="54">
        <v>110000</v>
      </c>
      <c r="F1677" s="39">
        <f t="shared" si="59"/>
        <v>2501606.850000002</v>
      </c>
    </row>
    <row r="1678" spans="1:6">
      <c r="A1678" s="221">
        <v>38895</v>
      </c>
      <c r="B1678" s="249">
        <v>4824</v>
      </c>
      <c r="C1678" s="2" t="s">
        <v>1605</v>
      </c>
      <c r="D1678" s="39"/>
      <c r="E1678" s="54">
        <v>81543</v>
      </c>
      <c r="F1678" s="39">
        <f t="shared" si="59"/>
        <v>2420063.850000002</v>
      </c>
    </row>
    <row r="1679" spans="1:6">
      <c r="A1679" s="221">
        <v>38895</v>
      </c>
      <c r="B1679" s="249">
        <v>4825</v>
      </c>
      <c r="C1679" s="2" t="s">
        <v>1559</v>
      </c>
      <c r="D1679" s="39"/>
      <c r="E1679" s="54">
        <v>553</v>
      </c>
      <c r="F1679" s="39">
        <f t="shared" si="59"/>
        <v>2419510.850000002</v>
      </c>
    </row>
    <row r="1680" spans="1:6">
      <c r="A1680" s="221">
        <v>38895</v>
      </c>
      <c r="B1680" s="249">
        <v>4826</v>
      </c>
      <c r="C1680" s="2" t="s">
        <v>1804</v>
      </c>
      <c r="D1680" s="39"/>
      <c r="E1680" s="54">
        <v>0.01</v>
      </c>
      <c r="F1680" s="39">
        <f t="shared" si="59"/>
        <v>2419510.8400000022</v>
      </c>
    </row>
    <row r="1681" spans="1:6">
      <c r="A1681" s="221">
        <v>38895</v>
      </c>
      <c r="B1681" s="249">
        <v>4827</v>
      </c>
      <c r="C1681" s="2" t="s">
        <v>208</v>
      </c>
      <c r="D1681" s="39"/>
      <c r="E1681" s="54">
        <v>9024</v>
      </c>
      <c r="F1681" s="39">
        <f t="shared" si="59"/>
        <v>2410486.8400000022</v>
      </c>
    </row>
    <row r="1682" spans="1:6">
      <c r="A1682" s="221">
        <v>38895</v>
      </c>
      <c r="B1682" s="249">
        <v>4828</v>
      </c>
      <c r="C1682" s="2" t="s">
        <v>1792</v>
      </c>
      <c r="D1682" s="39"/>
      <c r="E1682" s="54">
        <v>59379.09</v>
      </c>
      <c r="F1682" s="39">
        <f t="shared" si="59"/>
        <v>2351107.7500000023</v>
      </c>
    </row>
    <row r="1683" spans="1:6">
      <c r="A1683" s="221">
        <v>38897</v>
      </c>
      <c r="B1683" s="249">
        <v>4829</v>
      </c>
      <c r="C1683" s="2" t="s">
        <v>1804</v>
      </c>
      <c r="D1683" s="39"/>
      <c r="E1683" s="54">
        <v>0.01</v>
      </c>
      <c r="F1683" s="39">
        <f t="shared" si="59"/>
        <v>2351107.7400000026</v>
      </c>
    </row>
    <row r="1684" spans="1:6">
      <c r="A1684" s="221">
        <v>38897</v>
      </c>
      <c r="B1684" s="249">
        <v>4830</v>
      </c>
      <c r="C1684" s="2" t="s">
        <v>54</v>
      </c>
      <c r="D1684" s="39"/>
      <c r="E1684" s="54">
        <v>13500</v>
      </c>
      <c r="F1684" s="39">
        <f t="shared" si="59"/>
        <v>2337607.7400000026</v>
      </c>
    </row>
    <row r="1685" spans="1:6">
      <c r="A1685" s="221">
        <v>38897</v>
      </c>
      <c r="B1685" s="249">
        <v>4831</v>
      </c>
      <c r="C1685" s="2" t="s">
        <v>1359</v>
      </c>
      <c r="D1685" s="39"/>
      <c r="E1685" s="54">
        <v>45483</v>
      </c>
      <c r="F1685" s="39">
        <f t="shared" si="59"/>
        <v>2292124.7400000026</v>
      </c>
    </row>
    <row r="1686" spans="1:6">
      <c r="A1686" s="221">
        <v>38897</v>
      </c>
      <c r="B1686" s="249"/>
      <c r="C1686" s="2" t="s">
        <v>1608</v>
      </c>
      <c r="D1686" s="39">
        <v>4189086</v>
      </c>
      <c r="E1686" s="54"/>
      <c r="F1686" s="39">
        <f>+F1685+D1686</f>
        <v>6481210.7400000021</v>
      </c>
    </row>
    <row r="1687" spans="1:6">
      <c r="A1687" s="221">
        <v>38898</v>
      </c>
      <c r="B1687" s="249"/>
      <c r="C1687" s="2" t="s">
        <v>1708</v>
      </c>
      <c r="D1687" s="39"/>
      <c r="E1687" s="54">
        <f>SUM(E1600:E1686)</f>
        <v>4424040.1999999983</v>
      </c>
      <c r="F1687" s="39">
        <v>6481210.7400000002</v>
      </c>
    </row>
    <row r="1688" spans="1:6">
      <c r="A1688" s="221">
        <v>38898</v>
      </c>
      <c r="B1688" s="249"/>
      <c r="C1688" s="2" t="s">
        <v>2268</v>
      </c>
      <c r="D1688" s="39"/>
      <c r="E1688" s="54">
        <v>12284.36</v>
      </c>
      <c r="F1688" s="39">
        <f>+F1686-E1688</f>
        <v>6468926.3800000018</v>
      </c>
    </row>
    <row r="1689" spans="1:6">
      <c r="A1689" s="221">
        <v>38898</v>
      </c>
      <c r="B1689" s="249"/>
      <c r="C1689" s="2" t="s">
        <v>1709</v>
      </c>
      <c r="D1689" s="39">
        <v>711124.61</v>
      </c>
      <c r="E1689" s="54"/>
      <c r="F1689" s="39">
        <f>+F1688+D1689</f>
        <v>7180050.9900000021</v>
      </c>
    </row>
    <row r="1690" spans="1:6">
      <c r="A1690" s="221">
        <v>38898</v>
      </c>
      <c r="B1690" s="249"/>
      <c r="C1690" s="2" t="s">
        <v>2072</v>
      </c>
      <c r="D1690" s="39"/>
      <c r="E1690" s="54">
        <v>322269.26</v>
      </c>
      <c r="F1690" s="39">
        <f>+F1689-E1690</f>
        <v>6857781.7300000023</v>
      </c>
    </row>
    <row r="1691" spans="1:6">
      <c r="A1691" s="221">
        <v>38898</v>
      </c>
      <c r="B1691" s="249"/>
      <c r="C1691" s="2" t="s">
        <v>1710</v>
      </c>
      <c r="D1691" s="39"/>
      <c r="E1691" s="54">
        <v>428865.24</v>
      </c>
      <c r="F1691" s="39">
        <f>+F1690-E1691</f>
        <v>6428916.4900000021</v>
      </c>
    </row>
    <row r="1692" spans="1:6">
      <c r="A1692" s="221"/>
      <c r="B1692" s="249"/>
      <c r="C1692" s="2"/>
      <c r="D1692" s="39"/>
      <c r="E1692" s="54"/>
      <c r="F1692" s="39"/>
    </row>
    <row r="1693" spans="1:6">
      <c r="A1693" s="221"/>
      <c r="B1693" s="249"/>
      <c r="C1693" s="2"/>
      <c r="D1693" s="39"/>
      <c r="E1693" s="54"/>
      <c r="F1693" s="39"/>
    </row>
    <row r="1694" spans="1:6">
      <c r="A1694" s="221"/>
      <c r="B1694" s="249"/>
      <c r="C1694" s="27" t="s">
        <v>1609</v>
      </c>
      <c r="D1694" s="39"/>
      <c r="E1694" s="54"/>
      <c r="F1694" s="39"/>
    </row>
    <row r="1695" spans="1:6">
      <c r="A1695" s="6"/>
      <c r="B1695" s="249"/>
      <c r="C1695" s="27" t="s">
        <v>1219</v>
      </c>
      <c r="D1695" s="39"/>
      <c r="E1695" s="54"/>
      <c r="F1695" s="39">
        <v>6428916.4900000002</v>
      </c>
    </row>
    <row r="1696" spans="1:6">
      <c r="A1696" s="221">
        <v>38901</v>
      </c>
      <c r="B1696" s="249">
        <v>4832</v>
      </c>
      <c r="C1696" s="2" t="s">
        <v>1432</v>
      </c>
      <c r="D1696" s="39"/>
      <c r="E1696" s="54">
        <v>23027.94</v>
      </c>
      <c r="F1696" s="39">
        <f t="shared" ref="F1696:F1728" si="60">+F1695-E1696</f>
        <v>6405888.5499999998</v>
      </c>
    </row>
    <row r="1697" spans="1:6">
      <c r="A1697" s="221">
        <v>38901</v>
      </c>
      <c r="B1697" s="249">
        <v>4833</v>
      </c>
      <c r="C1697" s="2" t="s">
        <v>1878</v>
      </c>
      <c r="D1697" s="39"/>
      <c r="E1697" s="54">
        <v>38915.5</v>
      </c>
      <c r="F1697" s="39">
        <f t="shared" si="60"/>
        <v>6366973.0499999998</v>
      </c>
    </row>
    <row r="1698" spans="1:6">
      <c r="A1698" s="221">
        <v>38901</v>
      </c>
      <c r="B1698" s="249">
        <v>4834</v>
      </c>
      <c r="C1698" s="2" t="s">
        <v>1220</v>
      </c>
      <c r="D1698" s="39"/>
      <c r="E1698" s="54">
        <v>5000</v>
      </c>
      <c r="F1698" s="39">
        <f t="shared" si="60"/>
        <v>6361973.0499999998</v>
      </c>
    </row>
    <row r="1699" spans="1:6">
      <c r="A1699" s="221">
        <v>38901</v>
      </c>
      <c r="B1699" s="249">
        <v>4835</v>
      </c>
      <c r="C1699" s="2" t="s">
        <v>113</v>
      </c>
      <c r="D1699" s="39"/>
      <c r="E1699" s="54">
        <v>1000000</v>
      </c>
      <c r="F1699" s="39">
        <f t="shared" si="60"/>
        <v>5361973.05</v>
      </c>
    </row>
    <row r="1700" spans="1:6">
      <c r="A1700" s="221">
        <v>38901</v>
      </c>
      <c r="B1700" s="249">
        <v>4836</v>
      </c>
      <c r="C1700" s="2" t="s">
        <v>407</v>
      </c>
      <c r="D1700" s="39"/>
      <c r="E1700" s="54">
        <v>600</v>
      </c>
      <c r="F1700" s="39">
        <f t="shared" si="60"/>
        <v>5361373.05</v>
      </c>
    </row>
    <row r="1701" spans="1:6">
      <c r="A1701" s="221">
        <v>38901</v>
      </c>
      <c r="B1701" s="249">
        <v>4837</v>
      </c>
      <c r="C1701" s="2" t="s">
        <v>896</v>
      </c>
      <c r="D1701" s="39"/>
      <c r="E1701" s="54">
        <v>81817.8</v>
      </c>
      <c r="F1701" s="39">
        <f t="shared" si="60"/>
        <v>5279555.25</v>
      </c>
    </row>
    <row r="1702" spans="1:6">
      <c r="A1702" s="221">
        <v>38903</v>
      </c>
      <c r="B1702" s="249">
        <v>4838</v>
      </c>
      <c r="C1702" s="2" t="s">
        <v>252</v>
      </c>
      <c r="D1702" s="39"/>
      <c r="E1702" s="54">
        <v>2220</v>
      </c>
      <c r="F1702" s="39">
        <f t="shared" si="60"/>
        <v>5277335.25</v>
      </c>
    </row>
    <row r="1703" spans="1:6">
      <c r="A1703" s="221">
        <v>38903</v>
      </c>
      <c r="B1703" s="249">
        <v>4839</v>
      </c>
      <c r="C1703" s="2" t="s">
        <v>1359</v>
      </c>
      <c r="D1703" s="39"/>
      <c r="E1703" s="54">
        <v>29302</v>
      </c>
      <c r="F1703" s="39">
        <f t="shared" si="60"/>
        <v>5248033.25</v>
      </c>
    </row>
    <row r="1704" spans="1:6">
      <c r="A1704" s="221">
        <v>38903</v>
      </c>
      <c r="B1704" s="249">
        <v>4840</v>
      </c>
      <c r="C1704" s="2" t="s">
        <v>250</v>
      </c>
      <c r="D1704" s="39"/>
      <c r="E1704" s="54">
        <v>45271</v>
      </c>
      <c r="F1704" s="39">
        <f t="shared" si="60"/>
        <v>5202762.25</v>
      </c>
    </row>
    <row r="1705" spans="1:6">
      <c r="A1705" s="221">
        <v>38903</v>
      </c>
      <c r="B1705" s="249">
        <v>4841</v>
      </c>
      <c r="C1705" s="2" t="s">
        <v>249</v>
      </c>
      <c r="D1705" s="39"/>
      <c r="E1705" s="54">
        <v>38671</v>
      </c>
      <c r="F1705" s="39">
        <f t="shared" si="60"/>
        <v>5164091.25</v>
      </c>
    </row>
    <row r="1706" spans="1:6">
      <c r="A1706" s="221">
        <v>38903</v>
      </c>
      <c r="B1706" s="249">
        <v>4842</v>
      </c>
      <c r="C1706" s="2" t="s">
        <v>1745</v>
      </c>
      <c r="D1706" s="39"/>
      <c r="E1706" s="54">
        <v>1645.85</v>
      </c>
      <c r="F1706" s="39">
        <f t="shared" si="60"/>
        <v>5162445.4000000004</v>
      </c>
    </row>
    <row r="1707" spans="1:6">
      <c r="A1707" s="221">
        <v>38903</v>
      </c>
      <c r="B1707" s="249">
        <v>4843</v>
      </c>
      <c r="C1707" s="2" t="s">
        <v>2176</v>
      </c>
      <c r="D1707" s="39"/>
      <c r="E1707" s="54">
        <v>881</v>
      </c>
      <c r="F1707" s="39">
        <f t="shared" si="60"/>
        <v>5161564.4000000004</v>
      </c>
    </row>
    <row r="1708" spans="1:6">
      <c r="A1708" s="221">
        <v>38903</v>
      </c>
      <c r="B1708" s="249">
        <v>4844</v>
      </c>
      <c r="C1708" s="2" t="s">
        <v>1809</v>
      </c>
      <c r="D1708" s="39"/>
      <c r="E1708" s="54">
        <v>881</v>
      </c>
      <c r="F1708" s="39">
        <f t="shared" si="60"/>
        <v>5160683.4000000004</v>
      </c>
    </row>
    <row r="1709" spans="1:6">
      <c r="A1709" s="221">
        <v>38903</v>
      </c>
      <c r="B1709" s="249">
        <v>4845</v>
      </c>
      <c r="C1709" s="2" t="s">
        <v>1479</v>
      </c>
      <c r="D1709" s="39"/>
      <c r="E1709" s="54">
        <v>4260.3100000000004</v>
      </c>
      <c r="F1709" s="39">
        <f t="shared" si="60"/>
        <v>5156423.0900000008</v>
      </c>
    </row>
    <row r="1710" spans="1:6">
      <c r="A1710" s="221">
        <v>38903</v>
      </c>
      <c r="B1710" s="249">
        <v>4846</v>
      </c>
      <c r="C1710" s="2" t="s">
        <v>1359</v>
      </c>
      <c r="D1710" s="39"/>
      <c r="E1710" s="54">
        <v>6982.4</v>
      </c>
      <c r="F1710" s="39">
        <f t="shared" si="60"/>
        <v>5149440.6900000004</v>
      </c>
    </row>
    <row r="1711" spans="1:6">
      <c r="A1711" s="221">
        <v>38904</v>
      </c>
      <c r="B1711" s="249">
        <v>4847</v>
      </c>
      <c r="C1711" s="2" t="s">
        <v>1804</v>
      </c>
      <c r="D1711" s="39"/>
      <c r="E1711" s="54">
        <v>0.01</v>
      </c>
      <c r="F1711" s="39">
        <f t="shared" si="60"/>
        <v>5149440.6800000006</v>
      </c>
    </row>
    <row r="1712" spans="1:6">
      <c r="A1712" s="221">
        <v>38904</v>
      </c>
      <c r="B1712" s="249">
        <v>4848</v>
      </c>
      <c r="C1712" s="2" t="s">
        <v>1707</v>
      </c>
      <c r="D1712" s="39"/>
      <c r="E1712" s="54">
        <v>33628.53</v>
      </c>
      <c r="F1712" s="39">
        <f t="shared" si="60"/>
        <v>5115812.1500000004</v>
      </c>
    </row>
    <row r="1713" spans="1:6">
      <c r="A1713" s="221">
        <v>38905</v>
      </c>
      <c r="B1713" s="249">
        <v>4849</v>
      </c>
      <c r="C1713" s="2" t="s">
        <v>622</v>
      </c>
      <c r="D1713" s="39"/>
      <c r="E1713" s="54">
        <v>57662.5</v>
      </c>
      <c r="F1713" s="39">
        <f t="shared" si="60"/>
        <v>5058149.6500000004</v>
      </c>
    </row>
    <row r="1714" spans="1:6">
      <c r="A1714" s="221">
        <v>38905</v>
      </c>
      <c r="B1714" s="249">
        <v>4850</v>
      </c>
      <c r="C1714" s="2" t="s">
        <v>1804</v>
      </c>
      <c r="D1714" s="39"/>
      <c r="E1714" s="54">
        <v>0.01</v>
      </c>
      <c r="F1714" s="39">
        <f t="shared" si="60"/>
        <v>5058149.6400000006</v>
      </c>
    </row>
    <row r="1715" spans="1:6">
      <c r="A1715" s="221">
        <v>38905</v>
      </c>
      <c r="B1715" s="249">
        <v>4851</v>
      </c>
      <c r="C1715" s="2" t="s">
        <v>28</v>
      </c>
      <c r="D1715" s="39"/>
      <c r="E1715" s="54">
        <v>12589.05</v>
      </c>
      <c r="F1715" s="39">
        <f t="shared" si="60"/>
        <v>5045560.5900000008</v>
      </c>
    </row>
    <row r="1716" spans="1:6">
      <c r="A1716" s="221">
        <v>38908</v>
      </c>
      <c r="B1716" s="249">
        <v>4852</v>
      </c>
      <c r="C1716" s="2" t="s">
        <v>1433</v>
      </c>
      <c r="D1716" s="39"/>
      <c r="E1716" s="54">
        <v>25657.65</v>
      </c>
      <c r="F1716" s="39">
        <f t="shared" si="60"/>
        <v>5019902.9400000004</v>
      </c>
    </row>
    <row r="1717" spans="1:6">
      <c r="A1717" s="221">
        <v>38909</v>
      </c>
      <c r="B1717" s="249">
        <v>4853</v>
      </c>
      <c r="C1717" s="2" t="s">
        <v>1559</v>
      </c>
      <c r="D1717" s="39"/>
      <c r="E1717" s="54">
        <v>881</v>
      </c>
      <c r="F1717" s="39">
        <f t="shared" si="60"/>
        <v>5019021.9400000004</v>
      </c>
    </row>
    <row r="1718" spans="1:6">
      <c r="A1718" s="221">
        <v>38909</v>
      </c>
      <c r="B1718" s="249">
        <v>4854</v>
      </c>
      <c r="C1718" s="2" t="s">
        <v>573</v>
      </c>
      <c r="D1718" s="39"/>
      <c r="E1718" s="54">
        <v>3231</v>
      </c>
      <c r="F1718" s="39">
        <f t="shared" si="60"/>
        <v>5015790.9400000004</v>
      </c>
    </row>
    <row r="1719" spans="1:6">
      <c r="A1719" s="221">
        <v>38909</v>
      </c>
      <c r="B1719" s="249">
        <v>4855</v>
      </c>
      <c r="C1719" s="2" t="s">
        <v>1678</v>
      </c>
      <c r="D1719" s="39"/>
      <c r="E1719" s="54">
        <v>16450</v>
      </c>
      <c r="F1719" s="39">
        <f t="shared" si="60"/>
        <v>4999340.9400000004</v>
      </c>
    </row>
    <row r="1720" spans="1:6">
      <c r="A1720" s="221">
        <v>38910</v>
      </c>
      <c r="B1720" s="249">
        <v>4856</v>
      </c>
      <c r="C1720" s="2" t="s">
        <v>1908</v>
      </c>
      <c r="D1720" s="39"/>
      <c r="E1720" s="54">
        <v>19484</v>
      </c>
      <c r="F1720" s="39">
        <f t="shared" si="60"/>
        <v>4979856.9400000004</v>
      </c>
    </row>
    <row r="1721" spans="1:6">
      <c r="A1721" s="221">
        <v>38910</v>
      </c>
      <c r="B1721" s="249">
        <v>4857</v>
      </c>
      <c r="C1721" s="2" t="s">
        <v>1711</v>
      </c>
      <c r="D1721" s="39"/>
      <c r="E1721" s="54">
        <v>19484</v>
      </c>
      <c r="F1721" s="39">
        <f t="shared" si="60"/>
        <v>4960372.9400000004</v>
      </c>
    </row>
    <row r="1722" spans="1:6">
      <c r="A1722" s="221">
        <v>38910</v>
      </c>
      <c r="B1722" s="249">
        <v>4858</v>
      </c>
      <c r="C1722" s="2" t="s">
        <v>574</v>
      </c>
      <c r="D1722" s="39"/>
      <c r="E1722" s="54">
        <v>7505</v>
      </c>
      <c r="F1722" s="39">
        <f t="shared" si="60"/>
        <v>4952867.9400000004</v>
      </c>
    </row>
    <row r="1723" spans="1:6">
      <c r="A1723" s="221">
        <v>38910</v>
      </c>
      <c r="B1723" s="249">
        <v>4859</v>
      </c>
      <c r="C1723" s="2" t="s">
        <v>362</v>
      </c>
      <c r="D1723" s="39"/>
      <c r="E1723" s="54">
        <v>1054.5</v>
      </c>
      <c r="F1723" s="39">
        <f t="shared" si="60"/>
        <v>4951813.4400000004</v>
      </c>
    </row>
    <row r="1724" spans="1:6">
      <c r="A1724" s="221">
        <v>38910</v>
      </c>
      <c r="B1724" s="249">
        <v>4860</v>
      </c>
      <c r="C1724" s="2" t="s">
        <v>1712</v>
      </c>
      <c r="D1724" s="39"/>
      <c r="E1724" s="54">
        <v>29836.65</v>
      </c>
      <c r="F1724" s="39">
        <f t="shared" si="60"/>
        <v>4921976.79</v>
      </c>
    </row>
    <row r="1725" spans="1:6">
      <c r="A1725" s="221">
        <v>38916</v>
      </c>
      <c r="B1725" s="249">
        <v>4861</v>
      </c>
      <c r="C1725" s="2" t="s">
        <v>1804</v>
      </c>
      <c r="D1725" s="39"/>
      <c r="E1725" s="54">
        <v>0.01</v>
      </c>
      <c r="F1725" s="39">
        <f t="shared" si="60"/>
        <v>4921976.78</v>
      </c>
    </row>
    <row r="1726" spans="1:6">
      <c r="A1726" s="221">
        <v>38916</v>
      </c>
      <c r="B1726" s="249">
        <v>4862</v>
      </c>
      <c r="C1726" s="2" t="s">
        <v>1804</v>
      </c>
      <c r="D1726" s="39"/>
      <c r="E1726" s="54">
        <v>0.01</v>
      </c>
      <c r="F1726" s="39">
        <f t="shared" si="60"/>
        <v>4921976.7700000005</v>
      </c>
    </row>
    <row r="1727" spans="1:6">
      <c r="A1727" s="221">
        <v>38916</v>
      </c>
      <c r="B1727" s="249">
        <v>4863</v>
      </c>
      <c r="C1727" s="2" t="s">
        <v>1804</v>
      </c>
      <c r="D1727" s="39"/>
      <c r="E1727" s="54">
        <v>0.01</v>
      </c>
      <c r="F1727" s="39">
        <f t="shared" si="60"/>
        <v>4921976.7600000007</v>
      </c>
    </row>
    <row r="1728" spans="1:6">
      <c r="A1728" s="221">
        <v>38916</v>
      </c>
      <c r="B1728" s="249">
        <v>4864</v>
      </c>
      <c r="C1728" s="2" t="s">
        <v>1678</v>
      </c>
      <c r="D1728" s="39"/>
      <c r="E1728" s="54">
        <v>65700</v>
      </c>
      <c r="F1728" s="39">
        <f t="shared" si="60"/>
        <v>4856276.7600000007</v>
      </c>
    </row>
    <row r="1729" spans="1:6">
      <c r="A1729" s="221">
        <v>38916</v>
      </c>
      <c r="B1729" s="249"/>
      <c r="C1729" s="2" t="s">
        <v>2313</v>
      </c>
      <c r="D1729" s="39">
        <v>95128</v>
      </c>
      <c r="E1729" s="54"/>
      <c r="F1729" s="39">
        <f>+F1728+D1729</f>
        <v>4951404.7600000007</v>
      </c>
    </row>
    <row r="1730" spans="1:6">
      <c r="A1730" s="221">
        <v>38916</v>
      </c>
      <c r="B1730" s="249">
        <v>4865</v>
      </c>
      <c r="C1730" s="2" t="s">
        <v>1804</v>
      </c>
      <c r="D1730" s="39"/>
      <c r="E1730" s="54">
        <v>0.01</v>
      </c>
      <c r="F1730" s="39">
        <f t="shared" ref="F1730:F1763" si="61">+F1729-E1730</f>
        <v>4951404.7500000009</v>
      </c>
    </row>
    <row r="1731" spans="1:6">
      <c r="A1731" s="221">
        <v>38916</v>
      </c>
      <c r="B1731" s="249">
        <v>4866</v>
      </c>
      <c r="C1731" s="2" t="s">
        <v>2044</v>
      </c>
      <c r="D1731" s="39"/>
      <c r="E1731" s="54">
        <v>13320</v>
      </c>
      <c r="F1731" s="39">
        <f t="shared" si="61"/>
        <v>4938084.7500000009</v>
      </c>
    </row>
    <row r="1732" spans="1:6">
      <c r="A1732" s="221">
        <v>38916</v>
      </c>
      <c r="B1732" s="249">
        <v>4867</v>
      </c>
      <c r="C1732" s="2" t="s">
        <v>1804</v>
      </c>
      <c r="D1732" s="39"/>
      <c r="E1732" s="54">
        <v>0.01</v>
      </c>
      <c r="F1732" s="39">
        <f t="shared" si="61"/>
        <v>4938084.7400000012</v>
      </c>
    </row>
    <row r="1733" spans="1:6">
      <c r="A1733" s="221">
        <v>38917</v>
      </c>
      <c r="B1733" s="249">
        <v>4868</v>
      </c>
      <c r="C1733" s="2" t="s">
        <v>1804</v>
      </c>
      <c r="D1733" s="39"/>
      <c r="E1733" s="54">
        <v>0.01</v>
      </c>
      <c r="F1733" s="39">
        <f t="shared" si="61"/>
        <v>4938084.7300000014</v>
      </c>
    </row>
    <row r="1734" spans="1:6">
      <c r="A1734" s="221">
        <v>38917</v>
      </c>
      <c r="B1734" s="249">
        <v>4869</v>
      </c>
      <c r="C1734" s="2" t="s">
        <v>2176</v>
      </c>
      <c r="D1734" s="39"/>
      <c r="E1734" s="54">
        <v>881</v>
      </c>
      <c r="F1734" s="39">
        <f t="shared" si="61"/>
        <v>4937203.7300000014</v>
      </c>
    </row>
    <row r="1735" spans="1:6">
      <c r="A1735" s="221">
        <v>38917</v>
      </c>
      <c r="B1735" s="296">
        <v>4870</v>
      </c>
      <c r="C1735" s="2" t="s">
        <v>1739</v>
      </c>
      <c r="D1735" s="39"/>
      <c r="E1735" s="54">
        <v>1380</v>
      </c>
      <c r="F1735" s="39">
        <f t="shared" si="61"/>
        <v>4935823.7300000014</v>
      </c>
    </row>
    <row r="1736" spans="1:6">
      <c r="A1736" s="221">
        <v>38917</v>
      </c>
      <c r="B1736" s="249">
        <v>4871</v>
      </c>
      <c r="C1736" s="2" t="s">
        <v>1740</v>
      </c>
      <c r="D1736" s="39"/>
      <c r="E1736" s="54">
        <v>1187.7</v>
      </c>
      <c r="F1736" s="39">
        <f t="shared" si="61"/>
        <v>4934636.0300000012</v>
      </c>
    </row>
    <row r="1737" spans="1:6">
      <c r="A1737" s="221">
        <v>38917</v>
      </c>
      <c r="B1737" s="249">
        <v>4872</v>
      </c>
      <c r="C1737" s="2" t="s">
        <v>1878</v>
      </c>
      <c r="D1737" s="39"/>
      <c r="E1737" s="54">
        <v>33515.18</v>
      </c>
      <c r="F1737" s="39">
        <f t="shared" si="61"/>
        <v>4901120.8500000015</v>
      </c>
    </row>
    <row r="1738" spans="1:6">
      <c r="A1738" s="221">
        <v>38917</v>
      </c>
      <c r="B1738" s="249">
        <v>4873</v>
      </c>
      <c r="C1738" s="2" t="s">
        <v>1621</v>
      </c>
      <c r="D1738" s="39"/>
      <c r="E1738" s="54">
        <v>4490</v>
      </c>
      <c r="F1738" s="39">
        <f t="shared" si="61"/>
        <v>4896630.8500000015</v>
      </c>
    </row>
    <row r="1739" spans="1:6">
      <c r="A1739" s="221">
        <v>38917</v>
      </c>
      <c r="B1739" s="249">
        <v>4874</v>
      </c>
      <c r="C1739" s="2" t="s">
        <v>1878</v>
      </c>
      <c r="D1739" s="39"/>
      <c r="E1739" s="54">
        <v>182751.02</v>
      </c>
      <c r="F1739" s="39">
        <f t="shared" si="61"/>
        <v>4713879.8300000019</v>
      </c>
    </row>
    <row r="1740" spans="1:6">
      <c r="A1740" s="221">
        <v>38918</v>
      </c>
      <c r="B1740" s="249">
        <v>4875</v>
      </c>
      <c r="C1740" s="2" t="s">
        <v>386</v>
      </c>
      <c r="D1740" s="39"/>
      <c r="E1740" s="54">
        <v>14579.57</v>
      </c>
      <c r="F1740" s="39">
        <f t="shared" si="61"/>
        <v>4699300.2600000016</v>
      </c>
    </row>
    <row r="1741" spans="1:6">
      <c r="A1741" s="221">
        <v>38918</v>
      </c>
      <c r="B1741" s="249">
        <v>4876</v>
      </c>
      <c r="C1741" s="2" t="s">
        <v>1808</v>
      </c>
      <c r="D1741" s="39"/>
      <c r="E1741" s="54">
        <v>17587</v>
      </c>
      <c r="F1741" s="39">
        <f t="shared" si="61"/>
        <v>4681713.2600000016</v>
      </c>
    </row>
    <row r="1742" spans="1:6">
      <c r="A1742" s="221">
        <v>38918</v>
      </c>
      <c r="B1742" s="249">
        <v>4877</v>
      </c>
      <c r="C1742" s="2" t="s">
        <v>1810</v>
      </c>
      <c r="D1742" s="39"/>
      <c r="E1742" s="54">
        <v>12514.5</v>
      </c>
      <c r="F1742" s="39">
        <f t="shared" si="61"/>
        <v>4669198.7600000016</v>
      </c>
    </row>
    <row r="1743" spans="1:6">
      <c r="A1743" s="221">
        <v>38918</v>
      </c>
      <c r="B1743" s="249">
        <v>4878</v>
      </c>
      <c r="C1743" s="2" t="s">
        <v>2314</v>
      </c>
      <c r="D1743" s="39"/>
      <c r="E1743" s="54">
        <v>8330.7000000000007</v>
      </c>
      <c r="F1743" s="39">
        <f t="shared" si="61"/>
        <v>4660868.0600000015</v>
      </c>
    </row>
    <row r="1744" spans="1:6">
      <c r="A1744" s="221">
        <v>38918</v>
      </c>
      <c r="B1744" s="249">
        <v>4879</v>
      </c>
      <c r="C1744" s="2" t="s">
        <v>420</v>
      </c>
      <c r="D1744" s="39"/>
      <c r="E1744" s="54">
        <v>22406.6</v>
      </c>
      <c r="F1744" s="39">
        <f t="shared" si="61"/>
        <v>4638461.4600000018</v>
      </c>
    </row>
    <row r="1745" spans="1:6">
      <c r="A1745" s="221">
        <v>38918</v>
      </c>
      <c r="B1745" s="249">
        <v>4880</v>
      </c>
      <c r="C1745" s="2" t="s">
        <v>1398</v>
      </c>
      <c r="D1745" s="39"/>
      <c r="E1745" s="54">
        <v>7842.31</v>
      </c>
      <c r="F1745" s="39">
        <f t="shared" si="61"/>
        <v>4630619.1500000022</v>
      </c>
    </row>
    <row r="1746" spans="1:6">
      <c r="A1746" s="221">
        <v>38918</v>
      </c>
      <c r="B1746" s="249">
        <v>4881</v>
      </c>
      <c r="C1746" s="2" t="s">
        <v>734</v>
      </c>
      <c r="D1746" s="39"/>
      <c r="E1746" s="54">
        <v>20372.349999999999</v>
      </c>
      <c r="F1746" s="39">
        <f t="shared" si="61"/>
        <v>4610246.8000000026</v>
      </c>
    </row>
    <row r="1747" spans="1:6">
      <c r="A1747" s="221">
        <v>38918</v>
      </c>
      <c r="B1747" s="249">
        <v>4882</v>
      </c>
      <c r="C1747" s="2" t="s">
        <v>54</v>
      </c>
      <c r="D1747" s="39"/>
      <c r="E1747" s="54">
        <v>14613</v>
      </c>
      <c r="F1747" s="39">
        <f t="shared" si="61"/>
        <v>4595633.8000000026</v>
      </c>
    </row>
    <row r="1748" spans="1:6">
      <c r="A1748" s="221">
        <v>38918</v>
      </c>
      <c r="B1748" s="249">
        <v>4883</v>
      </c>
      <c r="C1748" s="2" t="s">
        <v>1804</v>
      </c>
      <c r="D1748" s="39"/>
      <c r="E1748" s="54">
        <v>0.01</v>
      </c>
      <c r="F1748" s="39">
        <f t="shared" si="61"/>
        <v>4595633.7900000028</v>
      </c>
    </row>
    <row r="1749" spans="1:6">
      <c r="A1749" s="221">
        <v>38918</v>
      </c>
      <c r="B1749" s="249">
        <v>4884</v>
      </c>
      <c r="C1749" s="2" t="s">
        <v>1995</v>
      </c>
      <c r="D1749" s="39"/>
      <c r="E1749" s="54">
        <v>5845.8</v>
      </c>
      <c r="F1749" s="39">
        <f t="shared" si="61"/>
        <v>4589787.990000003</v>
      </c>
    </row>
    <row r="1750" spans="1:6">
      <c r="A1750" s="221">
        <v>38918</v>
      </c>
      <c r="B1750" s="249">
        <v>4885</v>
      </c>
      <c r="C1750" s="2" t="s">
        <v>1998</v>
      </c>
      <c r="D1750" s="39"/>
      <c r="E1750" s="54">
        <v>4383.8999999999996</v>
      </c>
      <c r="F1750" s="39">
        <f t="shared" si="61"/>
        <v>4585404.0900000026</v>
      </c>
    </row>
    <row r="1751" spans="1:6">
      <c r="A1751" s="221">
        <v>38918</v>
      </c>
      <c r="B1751" s="249">
        <v>4886</v>
      </c>
      <c r="C1751" s="2" t="s">
        <v>1998</v>
      </c>
      <c r="D1751" s="39"/>
      <c r="E1751" s="54">
        <v>600</v>
      </c>
      <c r="F1751" s="39">
        <f t="shared" si="61"/>
        <v>4584804.0900000026</v>
      </c>
    </row>
    <row r="1752" spans="1:6">
      <c r="A1752" s="221">
        <v>38918</v>
      </c>
      <c r="B1752" s="249">
        <v>4887</v>
      </c>
      <c r="C1752" s="2" t="s">
        <v>1995</v>
      </c>
      <c r="D1752" s="39"/>
      <c r="E1752" s="54">
        <v>600</v>
      </c>
      <c r="F1752" s="39">
        <f t="shared" si="61"/>
        <v>4584204.0900000026</v>
      </c>
    </row>
    <row r="1753" spans="1:6">
      <c r="A1753" s="221">
        <v>38918</v>
      </c>
      <c r="B1753" s="249">
        <v>4888</v>
      </c>
      <c r="C1753" s="2" t="s">
        <v>1621</v>
      </c>
      <c r="D1753" s="39"/>
      <c r="E1753" s="54">
        <v>2000</v>
      </c>
      <c r="F1753" s="39">
        <f t="shared" si="61"/>
        <v>4582204.0900000026</v>
      </c>
    </row>
    <row r="1754" spans="1:6">
      <c r="A1754" s="221">
        <v>38918</v>
      </c>
      <c r="B1754" s="249">
        <v>4889</v>
      </c>
      <c r="C1754" s="2" t="s">
        <v>1363</v>
      </c>
      <c r="D1754" s="39"/>
      <c r="E1754" s="54">
        <v>4433.8599999999997</v>
      </c>
      <c r="F1754" s="39">
        <f t="shared" si="61"/>
        <v>4577770.2300000023</v>
      </c>
    </row>
    <row r="1755" spans="1:6">
      <c r="A1755" s="221">
        <v>38918</v>
      </c>
      <c r="B1755" s="249">
        <v>4890</v>
      </c>
      <c r="C1755" s="2" t="s">
        <v>1800</v>
      </c>
      <c r="D1755" s="39"/>
      <c r="E1755" s="54">
        <v>9700</v>
      </c>
      <c r="F1755" s="39">
        <f t="shared" si="61"/>
        <v>4568070.2300000023</v>
      </c>
    </row>
    <row r="1756" spans="1:6">
      <c r="A1756" s="221">
        <v>38918</v>
      </c>
      <c r="B1756" s="249">
        <v>4891</v>
      </c>
      <c r="C1756" s="2" t="s">
        <v>1802</v>
      </c>
      <c r="D1756" s="39"/>
      <c r="E1756" s="54">
        <v>3800</v>
      </c>
      <c r="F1756" s="39">
        <f t="shared" si="61"/>
        <v>4564270.2300000023</v>
      </c>
    </row>
    <row r="1757" spans="1:6">
      <c r="A1757" s="221">
        <v>38918</v>
      </c>
      <c r="B1757" s="249">
        <v>4892</v>
      </c>
      <c r="C1757" s="2" t="s">
        <v>1803</v>
      </c>
      <c r="D1757" s="39"/>
      <c r="E1757" s="54">
        <v>3800</v>
      </c>
      <c r="F1757" s="39">
        <f t="shared" si="61"/>
        <v>4560470.2300000023</v>
      </c>
    </row>
    <row r="1758" spans="1:6">
      <c r="A1758" s="221">
        <v>38918</v>
      </c>
      <c r="B1758" s="249">
        <v>4893</v>
      </c>
      <c r="C1758" s="2" t="s">
        <v>385</v>
      </c>
      <c r="D1758" s="39"/>
      <c r="E1758" s="54">
        <v>13766</v>
      </c>
      <c r="F1758" s="39">
        <f t="shared" si="61"/>
        <v>4546704.2300000023</v>
      </c>
    </row>
    <row r="1759" spans="1:6">
      <c r="A1759" s="221">
        <v>38918</v>
      </c>
      <c r="B1759" s="249">
        <v>4894</v>
      </c>
      <c r="C1759" s="2" t="s">
        <v>1152</v>
      </c>
      <c r="D1759" s="39"/>
      <c r="E1759" s="54">
        <v>3799.38</v>
      </c>
      <c r="F1759" s="39">
        <f t="shared" si="61"/>
        <v>4542904.8500000024</v>
      </c>
    </row>
    <row r="1760" spans="1:6">
      <c r="A1760" s="221">
        <v>38918</v>
      </c>
      <c r="B1760" s="249">
        <v>4895</v>
      </c>
      <c r="C1760" s="2" t="s">
        <v>2240</v>
      </c>
      <c r="D1760" s="39"/>
      <c r="E1760" s="54">
        <v>7300</v>
      </c>
      <c r="F1760" s="39">
        <f t="shared" si="61"/>
        <v>4535604.8500000024</v>
      </c>
    </row>
    <row r="1761" spans="1:6">
      <c r="A1761" s="221">
        <v>38918</v>
      </c>
      <c r="B1761" s="249">
        <v>4896</v>
      </c>
      <c r="C1761" s="2" t="s">
        <v>113</v>
      </c>
      <c r="D1761" s="39"/>
      <c r="E1761" s="54">
        <v>1000000</v>
      </c>
      <c r="F1761" s="39">
        <f t="shared" si="61"/>
        <v>3535604.8500000024</v>
      </c>
    </row>
    <row r="1762" spans="1:6">
      <c r="A1762" s="221">
        <v>38918</v>
      </c>
      <c r="B1762" s="249">
        <v>4897</v>
      </c>
      <c r="C1762" s="2" t="s">
        <v>2248</v>
      </c>
      <c r="D1762" s="39"/>
      <c r="E1762" s="54">
        <v>4537.46</v>
      </c>
      <c r="F1762" s="39">
        <f t="shared" si="61"/>
        <v>3531067.3900000025</v>
      </c>
    </row>
    <row r="1763" spans="1:6">
      <c r="A1763" s="221">
        <v>38919</v>
      </c>
      <c r="B1763" s="249">
        <v>4898</v>
      </c>
      <c r="C1763" s="2" t="s">
        <v>2248</v>
      </c>
      <c r="D1763" s="39"/>
      <c r="E1763" s="54">
        <v>146400</v>
      </c>
      <c r="F1763" s="39">
        <f t="shared" si="61"/>
        <v>3384667.3900000025</v>
      </c>
    </row>
    <row r="1764" spans="1:6">
      <c r="A1764" s="6"/>
      <c r="B1764" s="249"/>
      <c r="C1764" s="2" t="s">
        <v>2739</v>
      </c>
      <c r="D1764" s="39">
        <v>127776</v>
      </c>
      <c r="E1764" s="54"/>
      <c r="F1764" s="39">
        <f>+F1763+D1764</f>
        <v>3512443.3900000025</v>
      </c>
    </row>
    <row r="1765" spans="1:6">
      <c r="A1765" s="221">
        <v>38922</v>
      </c>
      <c r="B1765" s="249">
        <v>4899</v>
      </c>
      <c r="C1765" s="2" t="s">
        <v>838</v>
      </c>
      <c r="D1765" s="39"/>
      <c r="E1765" s="54">
        <v>127776</v>
      </c>
      <c r="F1765" s="39">
        <f t="shared" ref="F1765:F1770" si="62">+F1764-E1765</f>
        <v>3384667.3900000025</v>
      </c>
    </row>
    <row r="1766" spans="1:6">
      <c r="A1766" s="221">
        <v>38922</v>
      </c>
      <c r="B1766" s="249">
        <v>4900</v>
      </c>
      <c r="C1766" s="2" t="s">
        <v>1804</v>
      </c>
      <c r="D1766" s="39"/>
      <c r="E1766" s="54">
        <v>0.01</v>
      </c>
      <c r="F1766" s="39">
        <f t="shared" si="62"/>
        <v>3384667.3800000027</v>
      </c>
    </row>
    <row r="1767" spans="1:6">
      <c r="A1767" s="221">
        <v>38922</v>
      </c>
      <c r="B1767" s="249">
        <v>4901</v>
      </c>
      <c r="C1767" s="2" t="s">
        <v>2466</v>
      </c>
      <c r="D1767" s="39"/>
      <c r="E1767" s="54">
        <v>12269.62</v>
      </c>
      <c r="F1767" s="39">
        <f t="shared" si="62"/>
        <v>3372397.7600000026</v>
      </c>
    </row>
    <row r="1768" spans="1:6">
      <c r="A1768" s="221">
        <v>38924</v>
      </c>
      <c r="B1768" s="249">
        <v>4902</v>
      </c>
      <c r="C1768" s="2" t="s">
        <v>1090</v>
      </c>
      <c r="D1768" s="39"/>
      <c r="E1768" s="54">
        <v>10000</v>
      </c>
      <c r="F1768" s="39">
        <f t="shared" si="62"/>
        <v>3362397.7600000026</v>
      </c>
    </row>
    <row r="1769" spans="1:6">
      <c r="A1769" s="221">
        <v>38924</v>
      </c>
      <c r="B1769" s="249">
        <v>4903</v>
      </c>
      <c r="C1769" s="2" t="s">
        <v>1090</v>
      </c>
      <c r="D1769" s="39"/>
      <c r="E1769" s="54">
        <v>14900</v>
      </c>
      <c r="F1769" s="39">
        <f t="shared" si="62"/>
        <v>3347497.7600000026</v>
      </c>
    </row>
    <row r="1770" spans="1:6">
      <c r="A1770" s="221">
        <v>38924</v>
      </c>
      <c r="B1770" s="249">
        <v>4904</v>
      </c>
      <c r="C1770" s="2" t="s">
        <v>2467</v>
      </c>
      <c r="D1770" s="39"/>
      <c r="E1770" s="54">
        <v>28050.77</v>
      </c>
      <c r="F1770" s="39">
        <f t="shared" si="62"/>
        <v>3319446.9900000026</v>
      </c>
    </row>
    <row r="1771" spans="1:6">
      <c r="A1771" s="221">
        <v>38926</v>
      </c>
      <c r="B1771" s="249"/>
      <c r="C1771" s="2" t="s">
        <v>2740</v>
      </c>
      <c r="D1771" s="39">
        <v>4189086</v>
      </c>
      <c r="E1771" s="54"/>
      <c r="F1771" s="39">
        <f>+F1770+D1771</f>
        <v>7508532.9900000021</v>
      </c>
    </row>
    <row r="1772" spans="1:6">
      <c r="A1772" s="221">
        <v>38926</v>
      </c>
      <c r="B1772" s="249">
        <v>4905</v>
      </c>
      <c r="C1772" s="2" t="s">
        <v>1678</v>
      </c>
      <c r="D1772" s="39"/>
      <c r="E1772" s="54">
        <v>36245</v>
      </c>
      <c r="F1772" s="39">
        <f t="shared" ref="F1772:F1780" si="63">+F1771-E1772</f>
        <v>7472287.9900000021</v>
      </c>
    </row>
    <row r="1773" spans="1:6">
      <c r="A1773" s="221">
        <v>38929</v>
      </c>
      <c r="B1773" s="249">
        <v>4906</v>
      </c>
      <c r="C1773" s="2" t="s">
        <v>1792</v>
      </c>
      <c r="D1773" s="39"/>
      <c r="E1773" s="54">
        <v>71817.789999999994</v>
      </c>
      <c r="F1773" s="39">
        <f t="shared" si="63"/>
        <v>7400470.200000002</v>
      </c>
    </row>
    <row r="1774" spans="1:6">
      <c r="A1774" s="221">
        <v>38929</v>
      </c>
      <c r="B1774" s="249">
        <v>4907</v>
      </c>
      <c r="C1774" s="2" t="s">
        <v>1712</v>
      </c>
      <c r="D1774" s="39"/>
      <c r="E1774" s="54">
        <v>25363.1</v>
      </c>
      <c r="F1774" s="39">
        <f t="shared" si="63"/>
        <v>7375107.1000000024</v>
      </c>
    </row>
    <row r="1775" spans="1:6">
      <c r="A1775" s="221">
        <v>38929</v>
      </c>
      <c r="B1775" s="249">
        <v>4908</v>
      </c>
      <c r="C1775" s="2" t="s">
        <v>2173</v>
      </c>
      <c r="D1775" s="39"/>
      <c r="E1775" s="54">
        <v>3895.14</v>
      </c>
      <c r="F1775" s="39">
        <f t="shared" si="63"/>
        <v>7371211.9600000028</v>
      </c>
    </row>
    <row r="1776" spans="1:6">
      <c r="A1776" s="221">
        <v>38929</v>
      </c>
      <c r="B1776" s="249">
        <v>4909</v>
      </c>
      <c r="C1776" s="2" t="s">
        <v>2173</v>
      </c>
      <c r="D1776" s="39"/>
      <c r="E1776" s="54">
        <v>289600</v>
      </c>
      <c r="F1776" s="39">
        <f t="shared" si="63"/>
        <v>7081611.9600000028</v>
      </c>
    </row>
    <row r="1777" spans="1:6">
      <c r="A1777" s="221">
        <v>38929</v>
      </c>
      <c r="B1777" s="249">
        <v>4910</v>
      </c>
      <c r="C1777" s="2" t="s">
        <v>208</v>
      </c>
      <c r="D1777" s="39"/>
      <c r="E1777" s="54">
        <v>5526.35</v>
      </c>
      <c r="F1777" s="39">
        <f t="shared" si="63"/>
        <v>7076085.6100000031</v>
      </c>
    </row>
    <row r="1778" spans="1:6">
      <c r="A1778" s="221">
        <v>38923</v>
      </c>
      <c r="B1778" s="249"/>
      <c r="C1778" s="2" t="s">
        <v>1105</v>
      </c>
      <c r="D1778" s="39"/>
      <c r="E1778" s="54">
        <v>419984.44</v>
      </c>
      <c r="F1778" s="39">
        <f t="shared" si="63"/>
        <v>6656101.1700000027</v>
      </c>
    </row>
    <row r="1779" spans="1:6">
      <c r="A1779" s="221">
        <v>38925</v>
      </c>
      <c r="B1779" s="249"/>
      <c r="C1779" s="2" t="s">
        <v>1441</v>
      </c>
      <c r="D1779" s="39"/>
      <c r="E1779" s="54">
        <v>322269.26</v>
      </c>
      <c r="F1779" s="39">
        <f t="shared" si="63"/>
        <v>6333831.9100000029</v>
      </c>
    </row>
    <row r="1780" spans="1:6">
      <c r="A1780" s="221">
        <v>38929</v>
      </c>
      <c r="B1780" s="249"/>
      <c r="C1780" s="2" t="s">
        <v>411</v>
      </c>
      <c r="D1780" s="39"/>
      <c r="E1780" s="54">
        <v>6425.55</v>
      </c>
      <c r="F1780" s="39">
        <f t="shared" si="63"/>
        <v>6327406.3600000031</v>
      </c>
    </row>
    <row r="1781" spans="1:6">
      <c r="A1781" s="221">
        <v>38929</v>
      </c>
      <c r="B1781" s="249"/>
      <c r="C1781" s="2" t="s">
        <v>858</v>
      </c>
      <c r="D1781" s="39">
        <v>659355.73</v>
      </c>
      <c r="E1781" s="54"/>
      <c r="F1781" s="39">
        <f>+F1780+D1781</f>
        <v>6986762.0900000036</v>
      </c>
    </row>
    <row r="1782" spans="1:6">
      <c r="A1782" s="221"/>
      <c r="B1782" s="249"/>
      <c r="C1782" s="2"/>
      <c r="D1782" s="39"/>
      <c r="E1782" s="54">
        <f>SUM(E1696:E1777)</f>
        <v>3764820.8800000004</v>
      </c>
      <c r="F1782" s="39"/>
    </row>
    <row r="1783" spans="1:6">
      <c r="A1783" s="6"/>
      <c r="B1783" s="249"/>
      <c r="C1783" s="2"/>
      <c r="D1783" s="39"/>
      <c r="E1783" s="54"/>
      <c r="F1783" s="39"/>
    </row>
    <row r="1784" spans="1:6">
      <c r="A1784" s="6"/>
      <c r="B1784" s="249"/>
      <c r="C1784" s="2"/>
      <c r="D1784" s="39"/>
      <c r="E1784" s="54"/>
      <c r="F1784" s="39"/>
    </row>
    <row r="1785" spans="1:6">
      <c r="A1785" s="6"/>
      <c r="B1785" s="249"/>
      <c r="C1785" s="27" t="s">
        <v>2743</v>
      </c>
      <c r="D1785" s="39"/>
      <c r="E1785" s="54"/>
      <c r="F1785" s="39">
        <v>6986762.0899999999</v>
      </c>
    </row>
    <row r="1786" spans="1:6">
      <c r="A1786" s="221">
        <v>38930</v>
      </c>
      <c r="B1786" s="249">
        <v>4911</v>
      </c>
      <c r="C1786" s="2" t="s">
        <v>1739</v>
      </c>
      <c r="D1786" s="39"/>
      <c r="E1786" s="54">
        <v>3131</v>
      </c>
      <c r="F1786" s="39">
        <f t="shared" ref="F1786:F1817" si="64">+F1785-E1786</f>
        <v>6983631.0899999999</v>
      </c>
    </row>
    <row r="1787" spans="1:6">
      <c r="A1787" s="221">
        <v>38931</v>
      </c>
      <c r="B1787" s="249">
        <v>4912</v>
      </c>
      <c r="C1787" s="2" t="s">
        <v>1432</v>
      </c>
      <c r="D1787" s="39"/>
      <c r="E1787" s="54">
        <v>22499.96</v>
      </c>
      <c r="F1787" s="39">
        <f t="shared" si="64"/>
        <v>6961131.1299999999</v>
      </c>
    </row>
    <row r="1788" spans="1:6">
      <c r="A1788" s="221">
        <v>38931</v>
      </c>
      <c r="B1788" s="249">
        <v>4913</v>
      </c>
      <c r="C1788" s="2" t="s">
        <v>896</v>
      </c>
      <c r="D1788" s="39"/>
      <c r="E1788" s="54">
        <v>81817.8</v>
      </c>
      <c r="F1788" s="39">
        <f t="shared" si="64"/>
        <v>6879313.3300000001</v>
      </c>
    </row>
    <row r="1789" spans="1:6">
      <c r="A1789" s="221">
        <v>38932</v>
      </c>
      <c r="B1789" s="249">
        <v>4914</v>
      </c>
      <c r="C1789" s="2" t="s">
        <v>2741</v>
      </c>
      <c r="D1789" s="39"/>
      <c r="E1789" s="54">
        <v>3600</v>
      </c>
      <c r="F1789" s="39">
        <f t="shared" si="64"/>
        <v>6875713.3300000001</v>
      </c>
    </row>
    <row r="1790" spans="1:6">
      <c r="A1790" s="221">
        <v>38932</v>
      </c>
      <c r="B1790" s="249">
        <v>4915</v>
      </c>
      <c r="C1790" s="2" t="s">
        <v>1804</v>
      </c>
      <c r="D1790" s="39"/>
      <c r="E1790" s="54">
        <v>0.01</v>
      </c>
      <c r="F1790" s="39">
        <f t="shared" si="64"/>
        <v>6875713.3200000003</v>
      </c>
    </row>
    <row r="1791" spans="1:6">
      <c r="A1791" s="221">
        <v>38936</v>
      </c>
      <c r="B1791" s="249">
        <v>4916</v>
      </c>
      <c r="C1791" s="2" t="s">
        <v>2744</v>
      </c>
      <c r="D1791" s="39"/>
      <c r="E1791" s="54">
        <v>45483</v>
      </c>
      <c r="F1791" s="39">
        <f t="shared" si="64"/>
        <v>6830230.3200000003</v>
      </c>
    </row>
    <row r="1792" spans="1:6">
      <c r="A1792" s="221">
        <v>38936</v>
      </c>
      <c r="B1792" s="249">
        <v>4917</v>
      </c>
      <c r="C1792" s="2" t="s">
        <v>2745</v>
      </c>
      <c r="D1792" s="39"/>
      <c r="E1792" s="54">
        <v>1945.2</v>
      </c>
      <c r="F1792" s="39">
        <f t="shared" si="64"/>
        <v>6828285.1200000001</v>
      </c>
    </row>
    <row r="1793" spans="1:6">
      <c r="A1793" s="221">
        <v>38936</v>
      </c>
      <c r="B1793" s="249">
        <v>4918</v>
      </c>
      <c r="C1793" s="2" t="s">
        <v>2466</v>
      </c>
      <c r="D1793" s="39"/>
      <c r="E1793" s="54">
        <v>12269.62</v>
      </c>
      <c r="F1793" s="39">
        <f t="shared" si="64"/>
        <v>6816015.5</v>
      </c>
    </row>
    <row r="1794" spans="1:6">
      <c r="A1794" s="221">
        <v>38936</v>
      </c>
      <c r="B1794" s="249">
        <v>4919</v>
      </c>
      <c r="C1794" s="2" t="s">
        <v>2746</v>
      </c>
      <c r="D1794" s="39"/>
      <c r="E1794" s="54">
        <v>7125</v>
      </c>
      <c r="F1794" s="39">
        <f t="shared" si="64"/>
        <v>6808890.5</v>
      </c>
    </row>
    <row r="1795" spans="1:6">
      <c r="A1795" s="221">
        <v>38936</v>
      </c>
      <c r="B1795" s="249">
        <v>4920</v>
      </c>
      <c r="C1795" s="2" t="s">
        <v>113</v>
      </c>
      <c r="D1795" s="39"/>
      <c r="E1795" s="54">
        <v>96550</v>
      </c>
      <c r="F1795" s="39">
        <f t="shared" si="64"/>
        <v>6712340.5</v>
      </c>
    </row>
    <row r="1796" spans="1:6">
      <c r="A1796" s="221">
        <v>38936</v>
      </c>
      <c r="B1796" s="249">
        <v>4921</v>
      </c>
      <c r="C1796" s="2" t="s">
        <v>113</v>
      </c>
      <c r="D1796" s="39"/>
      <c r="E1796" s="54">
        <v>63690</v>
      </c>
      <c r="F1796" s="39">
        <f t="shared" si="64"/>
        <v>6648650.5</v>
      </c>
    </row>
    <row r="1797" spans="1:6">
      <c r="A1797" s="221">
        <v>38936</v>
      </c>
      <c r="B1797" s="249">
        <v>4922</v>
      </c>
      <c r="C1797" s="2" t="s">
        <v>113</v>
      </c>
      <c r="D1797" s="39"/>
      <c r="E1797" s="54">
        <v>110313</v>
      </c>
      <c r="F1797" s="39">
        <f t="shared" si="64"/>
        <v>6538337.5</v>
      </c>
    </row>
    <row r="1798" spans="1:6">
      <c r="A1798" s="221">
        <v>38936</v>
      </c>
      <c r="B1798" s="249">
        <v>4923</v>
      </c>
      <c r="C1798" s="2" t="s">
        <v>113</v>
      </c>
      <c r="D1798" s="39"/>
      <c r="E1798" s="54">
        <v>435600</v>
      </c>
      <c r="F1798" s="39">
        <f t="shared" si="64"/>
        <v>6102737.5</v>
      </c>
    </row>
    <row r="1799" spans="1:6">
      <c r="A1799" s="221">
        <v>38936</v>
      </c>
      <c r="B1799" s="249">
        <v>4924</v>
      </c>
      <c r="C1799" s="2" t="s">
        <v>1969</v>
      </c>
      <c r="D1799" s="39"/>
      <c r="E1799" s="54">
        <v>1647500</v>
      </c>
      <c r="F1799" s="39">
        <f t="shared" si="64"/>
        <v>4455237.5</v>
      </c>
    </row>
    <row r="1800" spans="1:6">
      <c r="A1800" s="221">
        <v>38937</v>
      </c>
      <c r="B1800" s="249">
        <v>4925</v>
      </c>
      <c r="C1800" s="2" t="s">
        <v>2171</v>
      </c>
      <c r="D1800" s="39"/>
      <c r="E1800" s="54">
        <v>3000000</v>
      </c>
      <c r="F1800" s="39">
        <f t="shared" si="64"/>
        <v>1455237.5</v>
      </c>
    </row>
    <row r="1801" spans="1:6">
      <c r="A1801" s="221">
        <v>38937</v>
      </c>
      <c r="B1801" s="249">
        <v>4926</v>
      </c>
      <c r="C1801" s="2" t="s">
        <v>2040</v>
      </c>
      <c r="D1801" s="39"/>
      <c r="E1801" s="54">
        <v>881</v>
      </c>
      <c r="F1801" s="39">
        <f t="shared" si="64"/>
        <v>1454356.5</v>
      </c>
    </row>
    <row r="1802" spans="1:6">
      <c r="A1802" s="221">
        <v>38937</v>
      </c>
      <c r="B1802" s="249">
        <v>4927</v>
      </c>
      <c r="C1802" s="2" t="s">
        <v>1356</v>
      </c>
      <c r="D1802" s="39"/>
      <c r="E1802" s="54">
        <v>881</v>
      </c>
      <c r="F1802" s="39">
        <f t="shared" si="64"/>
        <v>1453475.5</v>
      </c>
    </row>
    <row r="1803" spans="1:6">
      <c r="A1803" s="221">
        <v>38937</v>
      </c>
      <c r="B1803" s="249">
        <v>4928</v>
      </c>
      <c r="C1803" s="2" t="s">
        <v>2744</v>
      </c>
      <c r="D1803" s="39"/>
      <c r="E1803" s="54">
        <v>12477</v>
      </c>
      <c r="F1803" s="39">
        <f t="shared" si="64"/>
        <v>1440998.5</v>
      </c>
    </row>
    <row r="1804" spans="1:6">
      <c r="A1804" s="221">
        <v>38937</v>
      </c>
      <c r="B1804" s="249">
        <v>4929</v>
      </c>
      <c r="C1804" s="2" t="s">
        <v>1362</v>
      </c>
      <c r="D1804" s="39"/>
      <c r="E1804" s="54">
        <v>28766.95</v>
      </c>
      <c r="F1804" s="39">
        <f t="shared" si="64"/>
        <v>1412231.55</v>
      </c>
    </row>
    <row r="1805" spans="1:6">
      <c r="A1805" s="221">
        <v>38937</v>
      </c>
      <c r="B1805" s="249">
        <v>4930</v>
      </c>
      <c r="C1805" s="2" t="s">
        <v>441</v>
      </c>
      <c r="D1805" s="39"/>
      <c r="E1805" s="54">
        <v>33429.699999999997</v>
      </c>
      <c r="F1805" s="39">
        <f t="shared" si="64"/>
        <v>1378801.85</v>
      </c>
    </row>
    <row r="1806" spans="1:6">
      <c r="A1806" s="221">
        <v>38937</v>
      </c>
      <c r="B1806" s="249">
        <v>4931</v>
      </c>
      <c r="C1806" s="2" t="s">
        <v>1723</v>
      </c>
      <c r="D1806" s="39"/>
      <c r="E1806" s="54">
        <v>881</v>
      </c>
      <c r="F1806" s="39">
        <f t="shared" si="64"/>
        <v>1377920.85</v>
      </c>
    </row>
    <row r="1807" spans="1:6">
      <c r="A1807" s="221">
        <v>38938</v>
      </c>
      <c r="B1807" s="249">
        <v>4932</v>
      </c>
      <c r="C1807" s="2" t="s">
        <v>2742</v>
      </c>
      <c r="D1807" s="39"/>
      <c r="E1807" s="54">
        <v>24415.8</v>
      </c>
      <c r="F1807" s="39">
        <f t="shared" si="64"/>
        <v>1353505.05</v>
      </c>
    </row>
    <row r="1808" spans="1:6">
      <c r="A1808" s="221">
        <v>38938</v>
      </c>
      <c r="B1808" s="249">
        <v>4933</v>
      </c>
      <c r="C1808" s="2" t="s">
        <v>442</v>
      </c>
      <c r="D1808" s="39"/>
      <c r="E1808" s="54">
        <v>3231</v>
      </c>
      <c r="F1808" s="39">
        <f t="shared" si="64"/>
        <v>1350274.05</v>
      </c>
    </row>
    <row r="1809" spans="1:6">
      <c r="A1809" s="221">
        <v>38938</v>
      </c>
      <c r="B1809" s="249">
        <v>4934</v>
      </c>
      <c r="C1809" s="2" t="s">
        <v>2742</v>
      </c>
      <c r="D1809" s="39"/>
      <c r="E1809" s="54">
        <v>31945.45</v>
      </c>
      <c r="F1809" s="39">
        <f t="shared" si="64"/>
        <v>1318328.6000000001</v>
      </c>
    </row>
    <row r="1810" spans="1:6">
      <c r="A1810" s="221">
        <v>38938</v>
      </c>
      <c r="B1810" s="249">
        <v>4935</v>
      </c>
      <c r="C1810" s="2" t="s">
        <v>354</v>
      </c>
      <c r="D1810" s="39"/>
      <c r="E1810" s="54">
        <v>3879.63</v>
      </c>
      <c r="F1810" s="39">
        <f t="shared" si="64"/>
        <v>1314448.9700000002</v>
      </c>
    </row>
    <row r="1811" spans="1:6">
      <c r="A1811" s="221">
        <v>38938</v>
      </c>
      <c r="B1811" s="249">
        <v>4936</v>
      </c>
      <c r="C1811" s="2" t="s">
        <v>365</v>
      </c>
      <c r="D1811" s="39"/>
      <c r="E1811" s="54">
        <v>881</v>
      </c>
      <c r="F1811" s="39">
        <f t="shared" si="64"/>
        <v>1313567.9700000002</v>
      </c>
    </row>
    <row r="1812" spans="1:6">
      <c r="A1812" s="221">
        <v>38938</v>
      </c>
      <c r="B1812" s="249">
        <v>4937</v>
      </c>
      <c r="C1812" s="2" t="s">
        <v>2744</v>
      </c>
      <c r="D1812" s="39"/>
      <c r="E1812" s="54">
        <v>1264</v>
      </c>
      <c r="F1812" s="39">
        <f t="shared" si="64"/>
        <v>1312303.9700000002</v>
      </c>
    </row>
    <row r="1813" spans="1:6">
      <c r="A1813" s="221">
        <v>38939</v>
      </c>
      <c r="B1813" s="249">
        <v>4938</v>
      </c>
      <c r="C1813" s="2" t="s">
        <v>1878</v>
      </c>
      <c r="D1813" s="39"/>
      <c r="E1813" s="54">
        <v>182751.02</v>
      </c>
      <c r="F1813" s="39">
        <f t="shared" si="64"/>
        <v>1129552.9500000002</v>
      </c>
    </row>
    <row r="1814" spans="1:6">
      <c r="A1814" s="221">
        <v>38939</v>
      </c>
      <c r="B1814" s="249">
        <v>4939</v>
      </c>
      <c r="C1814" s="2" t="s">
        <v>2249</v>
      </c>
      <c r="D1814" s="39"/>
      <c r="E1814" s="54">
        <v>8100</v>
      </c>
      <c r="F1814" s="39">
        <f t="shared" si="64"/>
        <v>1121452.9500000002</v>
      </c>
    </row>
    <row r="1815" spans="1:6">
      <c r="A1815" s="221">
        <v>38944</v>
      </c>
      <c r="B1815" s="249">
        <v>4940</v>
      </c>
      <c r="C1815" s="2" t="s">
        <v>1908</v>
      </c>
      <c r="D1815" s="39"/>
      <c r="E1815" s="54">
        <v>19484</v>
      </c>
      <c r="F1815" s="39">
        <f t="shared" si="64"/>
        <v>1101968.9500000002</v>
      </c>
    </row>
    <row r="1816" spans="1:6">
      <c r="A1816" s="221">
        <v>38944</v>
      </c>
      <c r="B1816" s="249">
        <v>4941</v>
      </c>
      <c r="C1816" s="2" t="s">
        <v>444</v>
      </c>
      <c r="D1816" s="39"/>
      <c r="E1816" s="54">
        <v>19484</v>
      </c>
      <c r="F1816" s="39">
        <f t="shared" si="64"/>
        <v>1082484.9500000002</v>
      </c>
    </row>
    <row r="1817" spans="1:6">
      <c r="A1817" s="221">
        <v>38947</v>
      </c>
      <c r="B1817" s="249">
        <v>4942</v>
      </c>
      <c r="C1817" s="2" t="s">
        <v>1804</v>
      </c>
      <c r="D1817" s="39"/>
      <c r="E1817" s="54">
        <v>0.01</v>
      </c>
      <c r="F1817" s="39">
        <f t="shared" si="64"/>
        <v>1082484.9400000002</v>
      </c>
    </row>
    <row r="1818" spans="1:6">
      <c r="A1818" s="221">
        <v>38947</v>
      </c>
      <c r="B1818" s="249">
        <v>4943</v>
      </c>
      <c r="C1818" s="2" t="s">
        <v>1479</v>
      </c>
      <c r="D1818" s="39"/>
      <c r="E1818" s="54">
        <v>4260.3100000000004</v>
      </c>
      <c r="F1818" s="39">
        <f t="shared" ref="F1818:F1844" si="65">+F1817-E1818</f>
        <v>1078224.6300000001</v>
      </c>
    </row>
    <row r="1819" spans="1:6">
      <c r="A1819" s="221">
        <v>38947</v>
      </c>
      <c r="B1819" s="249">
        <v>4944</v>
      </c>
      <c r="C1819" s="2" t="s">
        <v>1878</v>
      </c>
      <c r="D1819" s="39"/>
      <c r="E1819" s="54">
        <v>37829.97</v>
      </c>
      <c r="F1819" s="39">
        <f t="shared" si="65"/>
        <v>1040394.6600000001</v>
      </c>
    </row>
    <row r="1820" spans="1:6">
      <c r="A1820" s="221">
        <v>38951</v>
      </c>
      <c r="B1820" s="249">
        <v>4945</v>
      </c>
      <c r="C1820" s="2" t="s">
        <v>386</v>
      </c>
      <c r="D1820" s="39"/>
      <c r="E1820" s="54">
        <v>14579.57</v>
      </c>
      <c r="F1820" s="39">
        <f t="shared" si="65"/>
        <v>1025815.0900000002</v>
      </c>
    </row>
    <row r="1821" spans="1:6">
      <c r="A1821" s="221">
        <v>38951</v>
      </c>
      <c r="B1821" s="249">
        <v>4946</v>
      </c>
      <c r="C1821" s="2" t="s">
        <v>1808</v>
      </c>
      <c r="D1821" s="39"/>
      <c r="E1821" s="54">
        <v>17587</v>
      </c>
      <c r="F1821" s="39">
        <f t="shared" si="65"/>
        <v>1008228.0900000002</v>
      </c>
    </row>
    <row r="1822" spans="1:6">
      <c r="A1822" s="221">
        <v>38951</v>
      </c>
      <c r="B1822" s="249">
        <v>4947</v>
      </c>
      <c r="C1822" s="2" t="s">
        <v>1810</v>
      </c>
      <c r="D1822" s="39"/>
      <c r="E1822" s="54">
        <v>12614.5</v>
      </c>
      <c r="F1822" s="39">
        <f t="shared" si="65"/>
        <v>995613.5900000002</v>
      </c>
    </row>
    <row r="1823" spans="1:6">
      <c r="A1823" s="221">
        <v>38951</v>
      </c>
      <c r="B1823" s="249">
        <v>4948</v>
      </c>
      <c r="C1823" s="2" t="s">
        <v>407</v>
      </c>
      <c r="D1823" s="39"/>
      <c r="E1823" s="54">
        <v>8330.7000000000007</v>
      </c>
      <c r="F1823" s="39">
        <f t="shared" si="65"/>
        <v>987282.89000000025</v>
      </c>
    </row>
    <row r="1824" spans="1:6">
      <c r="A1824" s="221">
        <v>38951</v>
      </c>
      <c r="B1824" s="249">
        <v>4949</v>
      </c>
      <c r="C1824" s="2" t="s">
        <v>913</v>
      </c>
      <c r="D1824" s="39"/>
      <c r="E1824" s="54">
        <v>13766</v>
      </c>
      <c r="F1824" s="39">
        <f t="shared" si="65"/>
        <v>973516.89000000025</v>
      </c>
    </row>
    <row r="1825" spans="1:6">
      <c r="A1825" s="221">
        <v>38951</v>
      </c>
      <c r="B1825" s="249">
        <v>4950</v>
      </c>
      <c r="C1825" s="2" t="s">
        <v>1804</v>
      </c>
      <c r="D1825" s="39"/>
      <c r="E1825" s="54">
        <v>0.01</v>
      </c>
      <c r="F1825" s="39">
        <f t="shared" si="65"/>
        <v>973516.88000000024</v>
      </c>
    </row>
    <row r="1826" spans="1:6">
      <c r="A1826" s="221">
        <v>38951</v>
      </c>
      <c r="B1826" s="249">
        <v>4951</v>
      </c>
      <c r="C1826" s="2" t="s">
        <v>788</v>
      </c>
      <c r="D1826" s="39"/>
      <c r="E1826" s="54">
        <v>7000</v>
      </c>
      <c r="F1826" s="39">
        <f t="shared" si="65"/>
        <v>966516.88000000024</v>
      </c>
    </row>
    <row r="1827" spans="1:6">
      <c r="A1827" s="221">
        <v>38951</v>
      </c>
      <c r="B1827" s="249">
        <v>4952</v>
      </c>
      <c r="C1827" s="2" t="s">
        <v>1839</v>
      </c>
      <c r="D1827" s="39"/>
      <c r="E1827" s="54">
        <v>22406.6</v>
      </c>
      <c r="F1827" s="39">
        <f t="shared" si="65"/>
        <v>944110.28000000026</v>
      </c>
    </row>
    <row r="1828" spans="1:6">
      <c r="A1828" s="221">
        <v>38951</v>
      </c>
      <c r="B1828" s="249">
        <v>4953</v>
      </c>
      <c r="C1828" s="2" t="s">
        <v>1444</v>
      </c>
      <c r="D1828" s="39"/>
      <c r="E1828" s="54">
        <v>14613</v>
      </c>
      <c r="F1828" s="39">
        <f t="shared" si="65"/>
        <v>929497.28000000026</v>
      </c>
    </row>
    <row r="1829" spans="1:6">
      <c r="A1829" s="221">
        <v>38951</v>
      </c>
      <c r="B1829" s="249">
        <v>4954</v>
      </c>
      <c r="C1829" s="2" t="s">
        <v>1152</v>
      </c>
      <c r="D1829" s="39"/>
      <c r="E1829" s="54">
        <v>3799.38</v>
      </c>
      <c r="F1829" s="39">
        <f t="shared" si="65"/>
        <v>925697.90000000026</v>
      </c>
    </row>
    <row r="1830" spans="1:6">
      <c r="A1830" s="221">
        <v>38951</v>
      </c>
      <c r="B1830" s="249">
        <v>4955</v>
      </c>
      <c r="C1830" s="2" t="s">
        <v>1997</v>
      </c>
      <c r="D1830" s="39"/>
      <c r="E1830" s="54">
        <v>5845.8</v>
      </c>
      <c r="F1830" s="39">
        <f t="shared" si="65"/>
        <v>919852.10000000021</v>
      </c>
    </row>
    <row r="1831" spans="1:6">
      <c r="A1831" s="221">
        <v>38951</v>
      </c>
      <c r="B1831" s="249">
        <v>4956</v>
      </c>
      <c r="C1831" s="2" t="s">
        <v>1996</v>
      </c>
      <c r="D1831" s="39"/>
      <c r="E1831" s="54">
        <v>4383.8999999999996</v>
      </c>
      <c r="F1831" s="39">
        <f t="shared" si="65"/>
        <v>915468.20000000019</v>
      </c>
    </row>
    <row r="1832" spans="1:6">
      <c r="A1832" s="221">
        <v>38951</v>
      </c>
      <c r="B1832" s="249">
        <v>4957</v>
      </c>
      <c r="C1832" s="2" t="s">
        <v>1800</v>
      </c>
      <c r="D1832" s="39"/>
      <c r="E1832" s="54">
        <v>9700</v>
      </c>
      <c r="F1832" s="39">
        <f t="shared" si="65"/>
        <v>905768.20000000019</v>
      </c>
    </row>
    <row r="1833" spans="1:6">
      <c r="A1833" s="221">
        <v>38951</v>
      </c>
      <c r="B1833" s="249">
        <v>4958</v>
      </c>
      <c r="C1833" s="2" t="s">
        <v>1803</v>
      </c>
      <c r="D1833" s="39"/>
      <c r="E1833" s="54">
        <v>3800</v>
      </c>
      <c r="F1833" s="39">
        <f t="shared" si="65"/>
        <v>901968.20000000019</v>
      </c>
    </row>
    <row r="1834" spans="1:6">
      <c r="A1834" s="221">
        <v>38951</v>
      </c>
      <c r="B1834" s="249">
        <v>4959</v>
      </c>
      <c r="C1834" s="2" t="s">
        <v>1804</v>
      </c>
      <c r="D1834" s="39"/>
      <c r="E1834" s="54">
        <v>0.01</v>
      </c>
      <c r="F1834" s="39">
        <f t="shared" si="65"/>
        <v>901968.19000000018</v>
      </c>
    </row>
    <row r="1835" spans="1:6">
      <c r="A1835" s="221">
        <v>38951</v>
      </c>
      <c r="B1835" s="249">
        <v>4960</v>
      </c>
      <c r="C1835" s="2" t="s">
        <v>1802</v>
      </c>
      <c r="D1835" s="39"/>
      <c r="E1835" s="54">
        <v>3800</v>
      </c>
      <c r="F1835" s="39">
        <f t="shared" si="65"/>
        <v>898168.19000000018</v>
      </c>
    </row>
    <row r="1836" spans="1:6">
      <c r="A1836" s="221">
        <v>38951</v>
      </c>
      <c r="B1836" s="249">
        <v>4961</v>
      </c>
      <c r="C1836" s="2" t="s">
        <v>1810</v>
      </c>
      <c r="D1836" s="39"/>
      <c r="E1836" s="54">
        <v>3700</v>
      </c>
      <c r="F1836" s="39">
        <f t="shared" si="65"/>
        <v>894468.19000000018</v>
      </c>
    </row>
    <row r="1837" spans="1:6">
      <c r="A1837" s="221">
        <v>38951</v>
      </c>
      <c r="B1837" s="249">
        <v>4962</v>
      </c>
      <c r="C1837" s="2" t="s">
        <v>1443</v>
      </c>
      <c r="D1837" s="39"/>
      <c r="E1837" s="54">
        <v>3000</v>
      </c>
      <c r="F1837" s="39">
        <f t="shared" si="65"/>
        <v>891468.19000000018</v>
      </c>
    </row>
    <row r="1838" spans="1:6">
      <c r="A1838" s="221">
        <v>38951</v>
      </c>
      <c r="B1838" s="249">
        <v>4963</v>
      </c>
      <c r="C1838" s="2" t="s">
        <v>1804</v>
      </c>
      <c r="D1838" s="39"/>
      <c r="E1838" s="54">
        <v>0.01</v>
      </c>
      <c r="F1838" s="39">
        <f t="shared" si="65"/>
        <v>891468.18000000017</v>
      </c>
    </row>
    <row r="1839" spans="1:6">
      <c r="A1839" s="221">
        <v>38951</v>
      </c>
      <c r="B1839" s="249">
        <v>4964</v>
      </c>
      <c r="C1839" s="2" t="s">
        <v>1090</v>
      </c>
      <c r="D1839" s="39"/>
      <c r="E1839" s="54">
        <v>881</v>
      </c>
      <c r="F1839" s="39">
        <f t="shared" si="65"/>
        <v>890587.18000000017</v>
      </c>
    </row>
    <row r="1840" spans="1:6">
      <c r="A1840" s="221">
        <v>38951</v>
      </c>
      <c r="B1840" s="249">
        <v>4965</v>
      </c>
      <c r="C1840" s="2" t="s">
        <v>2176</v>
      </c>
      <c r="D1840" s="39"/>
      <c r="E1840" s="54">
        <v>553</v>
      </c>
      <c r="F1840" s="39">
        <f t="shared" si="65"/>
        <v>890034.18000000017</v>
      </c>
    </row>
    <row r="1841" spans="1:6">
      <c r="A1841" s="221">
        <v>38951</v>
      </c>
      <c r="B1841" s="249">
        <v>4966</v>
      </c>
      <c r="C1841" s="2" t="s">
        <v>1442</v>
      </c>
      <c r="D1841" s="39"/>
      <c r="E1841" s="54">
        <v>553</v>
      </c>
      <c r="F1841" s="39">
        <f t="shared" si="65"/>
        <v>889481.18000000017</v>
      </c>
    </row>
    <row r="1842" spans="1:6">
      <c r="A1842" s="221">
        <v>38952</v>
      </c>
      <c r="B1842" s="249">
        <v>4967</v>
      </c>
      <c r="C1842" s="2" t="s">
        <v>1997</v>
      </c>
      <c r="D1842" s="39"/>
      <c r="E1842" s="54">
        <v>600</v>
      </c>
      <c r="F1842" s="39">
        <f t="shared" si="65"/>
        <v>888881.18000000017</v>
      </c>
    </row>
    <row r="1843" spans="1:6">
      <c r="A1843" s="221">
        <v>38952</v>
      </c>
      <c r="B1843" s="249">
        <v>4968</v>
      </c>
      <c r="C1843" s="2" t="s">
        <v>1996</v>
      </c>
      <c r="D1843" s="39"/>
      <c r="E1843" s="54">
        <v>600</v>
      </c>
      <c r="F1843" s="39">
        <f t="shared" si="65"/>
        <v>888281.18000000017</v>
      </c>
    </row>
    <row r="1844" spans="1:6">
      <c r="A1844" s="221">
        <v>38952</v>
      </c>
      <c r="B1844" s="249">
        <v>4969</v>
      </c>
      <c r="C1844" s="2" t="s">
        <v>1804</v>
      </c>
      <c r="D1844" s="39"/>
      <c r="E1844" s="54">
        <v>0.01</v>
      </c>
      <c r="F1844" s="39">
        <f t="shared" si="65"/>
        <v>888281.17000000016</v>
      </c>
    </row>
    <row r="1845" spans="1:6">
      <c r="A1845" s="221">
        <v>38952</v>
      </c>
      <c r="B1845" s="249">
        <v>4970</v>
      </c>
      <c r="C1845" s="2" t="s">
        <v>281</v>
      </c>
      <c r="D1845" s="39"/>
      <c r="E1845" s="54">
        <v>5452</v>
      </c>
      <c r="F1845" s="39">
        <f>+F1843-E1845</f>
        <v>882829.18000000017</v>
      </c>
    </row>
    <row r="1846" spans="1:6">
      <c r="A1846" s="221">
        <v>38953</v>
      </c>
      <c r="B1846" s="249">
        <v>4971</v>
      </c>
      <c r="C1846" s="2" t="s">
        <v>282</v>
      </c>
      <c r="D1846" s="39"/>
      <c r="E1846" s="54">
        <v>10000</v>
      </c>
      <c r="F1846" s="39">
        <f>+F1845-E1846</f>
        <v>872829.18000000017</v>
      </c>
    </row>
    <row r="1847" spans="1:6">
      <c r="A1847" s="221">
        <v>38953</v>
      </c>
      <c r="B1847" s="249">
        <v>4972</v>
      </c>
      <c r="C1847" s="2" t="s">
        <v>1804</v>
      </c>
      <c r="D1847" s="39"/>
      <c r="E1847" s="54">
        <v>0.01</v>
      </c>
      <c r="F1847" s="39">
        <f>+F1846-E1847</f>
        <v>872829.17000000016</v>
      </c>
    </row>
    <row r="1848" spans="1:6">
      <c r="A1848" s="221">
        <v>38953</v>
      </c>
      <c r="B1848" s="249">
        <v>4973</v>
      </c>
      <c r="C1848" s="2" t="s">
        <v>1363</v>
      </c>
      <c r="D1848" s="39"/>
      <c r="E1848" s="54">
        <v>2980.33</v>
      </c>
      <c r="F1848" s="39">
        <f>+F1847-E1848</f>
        <v>869848.8400000002</v>
      </c>
    </row>
    <row r="1849" spans="1:6">
      <c r="A1849" s="221">
        <v>38953</v>
      </c>
      <c r="B1849" s="249">
        <v>4974</v>
      </c>
      <c r="C1849" s="2" t="s">
        <v>1621</v>
      </c>
      <c r="D1849" s="39"/>
      <c r="E1849" s="54">
        <v>2000</v>
      </c>
      <c r="F1849" s="39">
        <f>+F1848-E1849</f>
        <v>867848.8400000002</v>
      </c>
    </row>
    <row r="1850" spans="1:6">
      <c r="A1850" s="221">
        <v>38954</v>
      </c>
      <c r="B1850" s="249"/>
      <c r="C1850" s="2" t="s">
        <v>283</v>
      </c>
      <c r="D1850" s="39">
        <v>575231.66</v>
      </c>
      <c r="E1850" s="54"/>
      <c r="F1850" s="39">
        <f>+F1849+D1850</f>
        <v>1443080.5000000002</v>
      </c>
    </row>
    <row r="1851" spans="1:6">
      <c r="A1851" s="221">
        <v>38957</v>
      </c>
      <c r="B1851" s="249"/>
      <c r="C1851" s="2" t="s">
        <v>284</v>
      </c>
      <c r="D1851" s="39">
        <v>4189050</v>
      </c>
      <c r="E1851" s="54"/>
      <c r="F1851" s="39">
        <f>+F1850+D1851</f>
        <v>5632130.5</v>
      </c>
    </row>
    <row r="1852" spans="1:6">
      <c r="A1852" s="221">
        <v>38957</v>
      </c>
      <c r="B1852" s="249">
        <v>4975</v>
      </c>
      <c r="C1852" s="2" t="s">
        <v>899</v>
      </c>
      <c r="D1852" s="39"/>
      <c r="E1852" s="54">
        <v>33250</v>
      </c>
      <c r="F1852" s="39">
        <f t="shared" ref="F1852:F1868" si="66">+F1851-E1852</f>
        <v>5598880.5</v>
      </c>
    </row>
    <row r="1853" spans="1:6">
      <c r="A1853" s="221">
        <v>38957</v>
      </c>
      <c r="B1853" s="249">
        <v>4976</v>
      </c>
      <c r="C1853" s="2" t="s">
        <v>2746</v>
      </c>
      <c r="D1853" s="39"/>
      <c r="E1853" s="54">
        <v>7125</v>
      </c>
      <c r="F1853" s="39">
        <f t="shared" si="66"/>
        <v>5591755.5</v>
      </c>
    </row>
    <row r="1854" spans="1:6">
      <c r="A1854" s="221">
        <v>38957</v>
      </c>
      <c r="B1854" s="249">
        <v>4977</v>
      </c>
      <c r="C1854" s="2" t="s">
        <v>542</v>
      </c>
      <c r="D1854" s="39"/>
      <c r="E1854" s="54">
        <v>145763</v>
      </c>
      <c r="F1854" s="39">
        <f t="shared" si="66"/>
        <v>5445992.5</v>
      </c>
    </row>
    <row r="1855" spans="1:6">
      <c r="A1855" s="221">
        <v>38957</v>
      </c>
      <c r="B1855" s="249">
        <v>4978</v>
      </c>
      <c r="C1855" s="2" t="s">
        <v>542</v>
      </c>
      <c r="D1855" s="39"/>
      <c r="E1855" s="54">
        <v>57582</v>
      </c>
      <c r="F1855" s="39">
        <f t="shared" si="66"/>
        <v>5388410.5</v>
      </c>
    </row>
    <row r="1856" spans="1:6">
      <c r="A1856" s="221">
        <v>38957</v>
      </c>
      <c r="B1856" s="249">
        <v>4979</v>
      </c>
      <c r="C1856" s="2" t="s">
        <v>1349</v>
      </c>
      <c r="D1856" s="39"/>
      <c r="E1856" s="54">
        <v>1347500</v>
      </c>
      <c r="F1856" s="39">
        <f t="shared" si="66"/>
        <v>4040910.5</v>
      </c>
    </row>
    <row r="1857" spans="1:6">
      <c r="A1857" s="221">
        <v>38957</v>
      </c>
      <c r="B1857" s="249">
        <v>4980</v>
      </c>
      <c r="C1857" s="2" t="s">
        <v>1804</v>
      </c>
      <c r="D1857" s="39"/>
      <c r="E1857" s="54">
        <v>0.01</v>
      </c>
      <c r="F1857" s="39">
        <f t="shared" si="66"/>
        <v>4040910.49</v>
      </c>
    </row>
    <row r="1858" spans="1:6">
      <c r="A1858" s="221">
        <v>38957</v>
      </c>
      <c r="B1858" s="249">
        <v>4981</v>
      </c>
      <c r="C1858" s="2" t="s">
        <v>1792</v>
      </c>
      <c r="D1858" s="39"/>
      <c r="E1858" s="54">
        <v>68803.89</v>
      </c>
      <c r="F1858" s="39">
        <f t="shared" si="66"/>
        <v>3972106.6</v>
      </c>
    </row>
    <row r="1859" spans="1:6">
      <c r="A1859" s="221">
        <v>38957</v>
      </c>
      <c r="B1859" s="249">
        <v>4982</v>
      </c>
      <c r="C1859" s="2" t="s">
        <v>2744</v>
      </c>
      <c r="D1859" s="39"/>
      <c r="E1859" s="54">
        <v>45483</v>
      </c>
      <c r="F1859" s="39">
        <f t="shared" si="66"/>
        <v>3926623.6</v>
      </c>
    </row>
    <row r="1860" spans="1:6">
      <c r="A1860" s="221">
        <v>38958</v>
      </c>
      <c r="B1860" s="249">
        <v>4983</v>
      </c>
      <c r="C1860" s="2" t="s">
        <v>282</v>
      </c>
      <c r="D1860" s="39"/>
      <c r="E1860" s="54">
        <v>14000</v>
      </c>
      <c r="F1860" s="39">
        <f t="shared" si="66"/>
        <v>3912623.6</v>
      </c>
    </row>
    <row r="1861" spans="1:6">
      <c r="A1861" s="221">
        <v>38958</v>
      </c>
      <c r="B1861" s="249">
        <v>4984</v>
      </c>
      <c r="C1861" s="2" t="s">
        <v>1804</v>
      </c>
      <c r="D1861" s="39"/>
      <c r="E1861" s="54">
        <v>0.01</v>
      </c>
      <c r="F1861" s="39">
        <f t="shared" si="66"/>
        <v>3912623.5900000003</v>
      </c>
    </row>
    <row r="1862" spans="1:6">
      <c r="A1862" s="221">
        <v>38958</v>
      </c>
      <c r="B1862" s="249">
        <v>4985</v>
      </c>
      <c r="C1862" s="2" t="s">
        <v>1371</v>
      </c>
      <c r="D1862" s="39"/>
      <c r="E1862" s="54">
        <v>35629.68</v>
      </c>
      <c r="F1862" s="39">
        <f t="shared" si="66"/>
        <v>3876993.91</v>
      </c>
    </row>
    <row r="1863" spans="1:6">
      <c r="A1863" s="221">
        <v>38958</v>
      </c>
      <c r="B1863" s="249">
        <v>4986</v>
      </c>
      <c r="C1863" s="2" t="s">
        <v>1362</v>
      </c>
      <c r="D1863" s="39"/>
      <c r="E1863" s="54">
        <v>23438.400000000001</v>
      </c>
      <c r="F1863" s="39">
        <f t="shared" si="66"/>
        <v>3853555.5100000002</v>
      </c>
    </row>
    <row r="1864" spans="1:6">
      <c r="A1864" s="221">
        <v>38959</v>
      </c>
      <c r="B1864" s="249">
        <v>4987</v>
      </c>
      <c r="C1864" s="2" t="s">
        <v>1090</v>
      </c>
      <c r="D1864" s="39"/>
      <c r="E1864" s="54">
        <v>881</v>
      </c>
      <c r="F1864" s="39">
        <f t="shared" si="66"/>
        <v>3852674.5100000002</v>
      </c>
    </row>
    <row r="1865" spans="1:6">
      <c r="A1865" s="221">
        <v>38960</v>
      </c>
      <c r="B1865" s="249">
        <v>4988</v>
      </c>
      <c r="C1865" s="2" t="s">
        <v>285</v>
      </c>
      <c r="D1865" s="39"/>
      <c r="E1865" s="54">
        <v>22500</v>
      </c>
      <c r="F1865" s="39">
        <f t="shared" si="66"/>
        <v>3830174.5100000002</v>
      </c>
    </row>
    <row r="1866" spans="1:6">
      <c r="A1866" s="221">
        <v>38960</v>
      </c>
      <c r="B1866" s="249">
        <v>4989</v>
      </c>
      <c r="C1866" s="2" t="s">
        <v>286</v>
      </c>
      <c r="D1866" s="39"/>
      <c r="E1866" s="54">
        <v>13808.5</v>
      </c>
      <c r="F1866" s="39">
        <f t="shared" si="66"/>
        <v>3816366.0100000002</v>
      </c>
    </row>
    <row r="1867" spans="1:6">
      <c r="A1867" s="221">
        <v>38954</v>
      </c>
      <c r="B1867" s="249"/>
      <c r="C1867" s="2" t="s">
        <v>1105</v>
      </c>
      <c r="D1867" s="39"/>
      <c r="E1867" s="54">
        <v>413705.53</v>
      </c>
      <c r="F1867" s="39">
        <f t="shared" si="66"/>
        <v>3402660.4800000004</v>
      </c>
    </row>
    <row r="1868" spans="1:6">
      <c r="A1868" s="221">
        <v>38957</v>
      </c>
      <c r="B1868" s="249"/>
      <c r="C1868" s="2" t="s">
        <v>1690</v>
      </c>
      <c r="D1868" s="39"/>
      <c r="E1868" s="54">
        <v>322269.26</v>
      </c>
      <c r="F1868" s="39">
        <f t="shared" si="66"/>
        <v>3080391.2200000007</v>
      </c>
    </row>
    <row r="1869" spans="1:6">
      <c r="A1869" s="221">
        <v>38960</v>
      </c>
      <c r="B1869" s="249"/>
      <c r="C1869" s="2"/>
      <c r="D1869" s="39"/>
      <c r="E1869" s="54">
        <v>11397.96</v>
      </c>
      <c r="F1869" s="39">
        <v>3068993.25</v>
      </c>
    </row>
    <row r="1870" spans="1:6">
      <c r="A1870" s="221">
        <v>38961</v>
      </c>
      <c r="B1870" s="249"/>
      <c r="C1870" s="2" t="s">
        <v>2596</v>
      </c>
      <c r="D1870" s="39"/>
      <c r="E1870" s="54">
        <f>SUM(E1786:E1866)</f>
        <v>7934677.7499999972</v>
      </c>
      <c r="F1870" s="39"/>
    </row>
    <row r="1871" spans="1:6">
      <c r="A1871" s="221">
        <v>38962</v>
      </c>
      <c r="B1871" s="249"/>
      <c r="C1871" s="2"/>
      <c r="D1871" s="39"/>
      <c r="E1871" s="54"/>
      <c r="F1871" s="39"/>
    </row>
    <row r="1872" spans="1:6">
      <c r="A1872" s="221">
        <v>38963</v>
      </c>
      <c r="B1872" s="249"/>
      <c r="C1872" s="2"/>
      <c r="D1872" s="39"/>
      <c r="E1872" s="54"/>
      <c r="F1872" s="39"/>
    </row>
    <row r="1873" spans="1:6">
      <c r="A1873" s="221">
        <v>38964</v>
      </c>
      <c r="B1873" s="249"/>
      <c r="C1873" s="2"/>
      <c r="D1873" s="39"/>
      <c r="E1873" s="54"/>
      <c r="F1873" s="39"/>
    </row>
    <row r="1874" spans="1:6">
      <c r="A1874" s="6"/>
      <c r="B1874" s="249"/>
      <c r="C1874" s="27" t="s">
        <v>2665</v>
      </c>
      <c r="D1874" s="39"/>
      <c r="E1874" s="54"/>
      <c r="F1874" s="39">
        <v>3068993.25</v>
      </c>
    </row>
    <row r="1875" spans="1:6">
      <c r="A1875" s="221">
        <v>38964</v>
      </c>
      <c r="B1875" s="249">
        <v>4990</v>
      </c>
      <c r="C1875" s="2" t="s">
        <v>1432</v>
      </c>
      <c r="D1875" s="39"/>
      <c r="E1875" s="54">
        <v>23110.27</v>
      </c>
      <c r="F1875" s="39">
        <f t="shared" ref="F1875:F1906" si="67">+F1874-E1875</f>
        <v>3045882.98</v>
      </c>
    </row>
    <row r="1876" spans="1:6">
      <c r="A1876" s="221">
        <v>38964</v>
      </c>
      <c r="B1876" s="249">
        <v>4991</v>
      </c>
      <c r="C1876" s="2" t="s">
        <v>896</v>
      </c>
      <c r="D1876" s="39"/>
      <c r="E1876" s="54">
        <v>81817.8</v>
      </c>
      <c r="F1876" s="39">
        <f t="shared" si="67"/>
        <v>2964065.18</v>
      </c>
    </row>
    <row r="1877" spans="1:6">
      <c r="A1877" s="221">
        <v>38964</v>
      </c>
      <c r="B1877" s="249">
        <v>4992</v>
      </c>
      <c r="C1877" s="2" t="s">
        <v>2716</v>
      </c>
      <c r="D1877" s="39"/>
      <c r="E1877" s="54">
        <v>4260.3100000000004</v>
      </c>
      <c r="F1877" s="39">
        <f t="shared" si="67"/>
        <v>2959804.87</v>
      </c>
    </row>
    <row r="1878" spans="1:6">
      <c r="A1878" s="221">
        <v>38964</v>
      </c>
      <c r="B1878" s="249">
        <v>4993</v>
      </c>
      <c r="C1878" s="2" t="s">
        <v>208</v>
      </c>
      <c r="D1878" s="39"/>
      <c r="E1878" s="54">
        <v>8711.81</v>
      </c>
      <c r="F1878" s="39">
        <f t="shared" si="67"/>
        <v>2951093.06</v>
      </c>
    </row>
    <row r="1879" spans="1:6">
      <c r="A1879" s="221">
        <v>38964</v>
      </c>
      <c r="B1879" s="249">
        <v>4994</v>
      </c>
      <c r="C1879" s="2" t="s">
        <v>1804</v>
      </c>
      <c r="D1879" s="39"/>
      <c r="E1879" s="54">
        <v>0.01</v>
      </c>
      <c r="F1879" s="39">
        <f t="shared" si="67"/>
        <v>2951093.0500000003</v>
      </c>
    </row>
    <row r="1880" spans="1:6">
      <c r="A1880" s="221">
        <v>38964</v>
      </c>
      <c r="B1880" s="249">
        <v>4995</v>
      </c>
      <c r="C1880" s="2" t="s">
        <v>407</v>
      </c>
      <c r="D1880" s="39"/>
      <c r="E1880" s="54">
        <v>881</v>
      </c>
      <c r="F1880" s="39">
        <f t="shared" si="67"/>
        <v>2950212.0500000003</v>
      </c>
    </row>
    <row r="1881" spans="1:6">
      <c r="A1881" s="221">
        <v>38964</v>
      </c>
      <c r="B1881" s="249">
        <v>4996</v>
      </c>
      <c r="C1881" s="2" t="s">
        <v>1356</v>
      </c>
      <c r="D1881" s="39"/>
      <c r="E1881" s="54">
        <v>881</v>
      </c>
      <c r="F1881" s="39">
        <f t="shared" si="67"/>
        <v>2949331.0500000003</v>
      </c>
    </row>
    <row r="1882" spans="1:6">
      <c r="A1882" s="221">
        <v>38967</v>
      </c>
      <c r="B1882" s="249">
        <v>4997</v>
      </c>
      <c r="C1882" s="2" t="s">
        <v>1621</v>
      </c>
      <c r="D1882" s="39"/>
      <c r="E1882" s="54">
        <v>12500</v>
      </c>
      <c r="F1882" s="39">
        <f t="shared" si="67"/>
        <v>2936831.0500000003</v>
      </c>
    </row>
    <row r="1883" spans="1:6">
      <c r="A1883" s="221">
        <v>38971</v>
      </c>
      <c r="B1883" s="249">
        <v>4998</v>
      </c>
      <c r="C1883" s="2" t="s">
        <v>1359</v>
      </c>
      <c r="D1883" s="39"/>
      <c r="E1883" s="54">
        <v>8000</v>
      </c>
      <c r="F1883" s="39">
        <f t="shared" si="67"/>
        <v>2928831.0500000003</v>
      </c>
    </row>
    <row r="1884" spans="1:6">
      <c r="A1884" s="221">
        <v>38971</v>
      </c>
      <c r="B1884" s="249">
        <v>4999</v>
      </c>
      <c r="C1884" s="2" t="s">
        <v>1359</v>
      </c>
      <c r="D1884" s="39"/>
      <c r="E1884" s="54">
        <v>18763</v>
      </c>
      <c r="F1884" s="39">
        <f t="shared" si="67"/>
        <v>2910068.0500000003</v>
      </c>
    </row>
    <row r="1885" spans="1:6">
      <c r="A1885" s="221">
        <v>38971</v>
      </c>
      <c r="B1885" s="249">
        <v>5000</v>
      </c>
      <c r="C1885" s="2" t="s">
        <v>1362</v>
      </c>
      <c r="D1885" s="39"/>
      <c r="E1885" s="54">
        <v>30053.25</v>
      </c>
      <c r="F1885" s="39">
        <f t="shared" si="67"/>
        <v>2880014.8000000003</v>
      </c>
    </row>
    <row r="1886" spans="1:6">
      <c r="A1886" s="221">
        <v>38971</v>
      </c>
      <c r="B1886" s="249">
        <v>5001</v>
      </c>
      <c r="C1886" s="2" t="s">
        <v>441</v>
      </c>
      <c r="D1886" s="39"/>
      <c r="E1886" s="54">
        <v>31443.47</v>
      </c>
      <c r="F1886" s="39">
        <f t="shared" si="67"/>
        <v>2848571.33</v>
      </c>
    </row>
    <row r="1887" spans="1:6">
      <c r="A1887" s="221">
        <v>38971</v>
      </c>
      <c r="B1887" s="249">
        <v>5002</v>
      </c>
      <c r="C1887" s="2" t="s">
        <v>113</v>
      </c>
      <c r="D1887" s="39"/>
      <c r="E1887" s="54">
        <v>1000000</v>
      </c>
      <c r="F1887" s="39">
        <f t="shared" si="67"/>
        <v>1848571.33</v>
      </c>
    </row>
    <row r="1888" spans="1:6">
      <c r="A1888" s="221">
        <v>38971</v>
      </c>
      <c r="B1888" s="249">
        <v>5003</v>
      </c>
      <c r="C1888" s="2" t="s">
        <v>407</v>
      </c>
      <c r="D1888" s="39"/>
      <c r="E1888" s="54">
        <v>553</v>
      </c>
      <c r="F1888" s="39">
        <f t="shared" si="67"/>
        <v>1848018.33</v>
      </c>
    </row>
    <row r="1889" spans="1:6">
      <c r="A1889" s="221">
        <v>38971</v>
      </c>
      <c r="B1889" s="249">
        <v>5004</v>
      </c>
      <c r="C1889" s="2" t="s">
        <v>1804</v>
      </c>
      <c r="D1889" s="39"/>
      <c r="E1889" s="54">
        <v>0.01</v>
      </c>
      <c r="F1889" s="39">
        <f t="shared" si="67"/>
        <v>1848018.32</v>
      </c>
    </row>
    <row r="1890" spans="1:6">
      <c r="A1890" s="221">
        <v>38971</v>
      </c>
      <c r="B1890" s="249">
        <v>5005</v>
      </c>
      <c r="C1890" s="2" t="s">
        <v>1908</v>
      </c>
      <c r="D1890" s="39"/>
      <c r="E1890" s="54">
        <v>19484</v>
      </c>
      <c r="F1890" s="39">
        <f t="shared" si="67"/>
        <v>1828534.32</v>
      </c>
    </row>
    <row r="1891" spans="1:6">
      <c r="A1891" s="221">
        <v>38971</v>
      </c>
      <c r="B1891" s="249">
        <v>5006</v>
      </c>
      <c r="C1891" s="2" t="s">
        <v>538</v>
      </c>
      <c r="D1891" s="39"/>
      <c r="E1891" s="54">
        <v>19484</v>
      </c>
      <c r="F1891" s="39">
        <f t="shared" si="67"/>
        <v>1809050.32</v>
      </c>
    </row>
    <row r="1892" spans="1:6">
      <c r="A1892" s="221">
        <v>38972</v>
      </c>
      <c r="B1892" s="249">
        <v>5007</v>
      </c>
      <c r="C1892" s="2" t="s">
        <v>1723</v>
      </c>
      <c r="D1892" s="39"/>
      <c r="E1892" s="54">
        <v>553</v>
      </c>
      <c r="F1892" s="39">
        <f t="shared" si="67"/>
        <v>1808497.32</v>
      </c>
    </row>
    <row r="1893" spans="1:6">
      <c r="A1893" s="221">
        <v>38972</v>
      </c>
      <c r="B1893" s="249">
        <v>5008</v>
      </c>
      <c r="C1893" s="2" t="s">
        <v>1442</v>
      </c>
      <c r="D1893" s="39"/>
      <c r="E1893" s="54">
        <v>553</v>
      </c>
      <c r="F1893" s="39">
        <f t="shared" si="67"/>
        <v>1807944.32</v>
      </c>
    </row>
    <row r="1894" spans="1:6">
      <c r="A1894" s="221">
        <v>38972</v>
      </c>
      <c r="B1894" s="249">
        <v>5009</v>
      </c>
      <c r="C1894" s="2" t="s">
        <v>1150</v>
      </c>
      <c r="D1894" s="39"/>
      <c r="E1894" s="54">
        <v>4423.57</v>
      </c>
      <c r="F1894" s="39">
        <f t="shared" si="67"/>
        <v>1803520.75</v>
      </c>
    </row>
    <row r="1895" spans="1:6">
      <c r="A1895" s="221">
        <v>38973</v>
      </c>
      <c r="B1895" s="249">
        <v>5010</v>
      </c>
      <c r="C1895" s="2" t="s">
        <v>2718</v>
      </c>
      <c r="D1895" s="39"/>
      <c r="E1895" s="54">
        <v>505530</v>
      </c>
      <c r="F1895" s="39">
        <f t="shared" si="67"/>
        <v>1297990.75</v>
      </c>
    </row>
    <row r="1896" spans="1:6">
      <c r="A1896" s="221">
        <v>38975</v>
      </c>
      <c r="B1896" s="249">
        <v>5011</v>
      </c>
      <c r="C1896" s="2" t="s">
        <v>1740</v>
      </c>
      <c r="D1896" s="39"/>
      <c r="E1896" s="54">
        <v>1878.12</v>
      </c>
      <c r="F1896" s="39">
        <f t="shared" si="67"/>
        <v>1296112.6299999999</v>
      </c>
    </row>
    <row r="1897" spans="1:6">
      <c r="A1897" s="221">
        <v>38975</v>
      </c>
      <c r="B1897" s="249">
        <v>5012</v>
      </c>
      <c r="C1897" s="2" t="s">
        <v>2717</v>
      </c>
      <c r="D1897" s="39"/>
      <c r="E1897" s="54">
        <v>1762</v>
      </c>
      <c r="F1897" s="39">
        <f t="shared" si="67"/>
        <v>1294350.6299999999</v>
      </c>
    </row>
    <row r="1898" spans="1:6">
      <c r="A1898" s="221">
        <v>38975</v>
      </c>
      <c r="B1898" s="249">
        <v>5013</v>
      </c>
      <c r="C1898" s="2" t="s">
        <v>1723</v>
      </c>
      <c r="D1898" s="39"/>
      <c r="E1898" s="54">
        <v>881</v>
      </c>
      <c r="F1898" s="39">
        <f t="shared" si="67"/>
        <v>1293469.6299999999</v>
      </c>
    </row>
    <row r="1899" spans="1:6">
      <c r="A1899" s="221">
        <v>38978</v>
      </c>
      <c r="B1899" s="249">
        <v>5014</v>
      </c>
      <c r="C1899" s="2" t="s">
        <v>1804</v>
      </c>
      <c r="D1899" s="39"/>
      <c r="E1899" s="54">
        <v>0.01</v>
      </c>
      <c r="F1899" s="39">
        <f t="shared" si="67"/>
        <v>1293469.6199999999</v>
      </c>
    </row>
    <row r="1900" spans="1:6">
      <c r="A1900" s="221">
        <v>38978</v>
      </c>
      <c r="B1900" s="249">
        <v>5015</v>
      </c>
      <c r="C1900" s="2" t="s">
        <v>2717</v>
      </c>
      <c r="D1900" s="39"/>
      <c r="E1900" s="54">
        <v>881</v>
      </c>
      <c r="F1900" s="39">
        <f t="shared" si="67"/>
        <v>1292588.6199999999</v>
      </c>
    </row>
    <row r="1901" spans="1:6">
      <c r="A1901" s="221">
        <v>38978</v>
      </c>
      <c r="B1901" s="249">
        <v>5016</v>
      </c>
      <c r="C1901" s="2" t="s">
        <v>1804</v>
      </c>
      <c r="D1901" s="39"/>
      <c r="E1901" s="54">
        <v>0.01</v>
      </c>
      <c r="F1901" s="39">
        <f t="shared" si="67"/>
        <v>1292588.6099999999</v>
      </c>
    </row>
    <row r="1902" spans="1:6">
      <c r="A1902" s="221">
        <v>38978</v>
      </c>
      <c r="B1902" s="249">
        <v>5017</v>
      </c>
      <c r="C1902" s="2" t="s">
        <v>1804</v>
      </c>
      <c r="D1902" s="39"/>
      <c r="E1902" s="54">
        <v>0.01</v>
      </c>
      <c r="F1902" s="39">
        <f t="shared" si="67"/>
        <v>1292588.5999999999</v>
      </c>
    </row>
    <row r="1903" spans="1:6">
      <c r="A1903" s="221">
        <v>38978</v>
      </c>
      <c r="B1903" s="249">
        <v>5018</v>
      </c>
      <c r="C1903" s="2" t="s">
        <v>1804</v>
      </c>
      <c r="D1903" s="39"/>
      <c r="E1903" s="54">
        <v>0.01</v>
      </c>
      <c r="F1903" s="39">
        <f t="shared" si="67"/>
        <v>1292588.5899999999</v>
      </c>
    </row>
    <row r="1904" spans="1:6">
      <c r="A1904" s="221">
        <v>38978</v>
      </c>
      <c r="B1904" s="249">
        <v>5019</v>
      </c>
      <c r="C1904" s="2" t="s">
        <v>540</v>
      </c>
      <c r="D1904" s="39"/>
      <c r="E1904" s="54">
        <v>5040</v>
      </c>
      <c r="F1904" s="39">
        <f t="shared" si="67"/>
        <v>1287548.5899999999</v>
      </c>
    </row>
    <row r="1905" spans="1:6">
      <c r="A1905" s="221">
        <v>38979</v>
      </c>
      <c r="B1905" s="249">
        <v>5020</v>
      </c>
      <c r="C1905" s="2" t="s">
        <v>1805</v>
      </c>
      <c r="D1905" s="39"/>
      <c r="E1905" s="54">
        <v>32336.52</v>
      </c>
      <c r="F1905" s="39">
        <f t="shared" si="67"/>
        <v>1255212.0699999998</v>
      </c>
    </row>
    <row r="1906" spans="1:6">
      <c r="A1906" s="221">
        <v>38979</v>
      </c>
      <c r="B1906" s="249">
        <v>5021</v>
      </c>
      <c r="C1906" s="2" t="s">
        <v>1363</v>
      </c>
      <c r="D1906" s="39"/>
      <c r="E1906" s="54">
        <v>2738.25</v>
      </c>
      <c r="F1906" s="39">
        <f t="shared" si="67"/>
        <v>1252473.8199999998</v>
      </c>
    </row>
    <row r="1907" spans="1:6">
      <c r="A1907" s="221">
        <v>38979</v>
      </c>
      <c r="B1907" s="249">
        <v>5022</v>
      </c>
      <c r="C1907" s="2" t="s">
        <v>1621</v>
      </c>
      <c r="D1907" s="39"/>
      <c r="E1907" s="54">
        <v>10000</v>
      </c>
      <c r="F1907" s="39">
        <f t="shared" ref="F1907:F1938" si="68">+F1906-E1907</f>
        <v>1242473.8199999998</v>
      </c>
    </row>
    <row r="1908" spans="1:6">
      <c r="A1908" s="221">
        <v>38979</v>
      </c>
      <c r="B1908" s="249">
        <v>5023</v>
      </c>
      <c r="C1908" s="2" t="s">
        <v>2719</v>
      </c>
      <c r="D1908" s="39"/>
      <c r="E1908" s="54">
        <v>10118.5</v>
      </c>
      <c r="F1908" s="39">
        <f t="shared" si="68"/>
        <v>1232355.3199999998</v>
      </c>
    </row>
    <row r="1909" spans="1:6">
      <c r="A1909" s="221">
        <v>38981</v>
      </c>
      <c r="B1909" s="249">
        <v>5024</v>
      </c>
      <c r="C1909" s="2" t="s">
        <v>1804</v>
      </c>
      <c r="D1909" s="39"/>
      <c r="E1909" s="54">
        <v>0.01</v>
      </c>
      <c r="F1909" s="39">
        <f t="shared" si="68"/>
        <v>1232355.3099999998</v>
      </c>
    </row>
    <row r="1910" spans="1:6">
      <c r="A1910" s="221">
        <v>38981</v>
      </c>
      <c r="B1910" s="249">
        <v>5025</v>
      </c>
      <c r="C1910" s="2" t="s">
        <v>1839</v>
      </c>
      <c r="D1910" s="39"/>
      <c r="E1910" s="54">
        <v>22406.6</v>
      </c>
      <c r="F1910" s="39">
        <f t="shared" si="68"/>
        <v>1209948.7099999997</v>
      </c>
    </row>
    <row r="1911" spans="1:6">
      <c r="A1911" s="221">
        <v>38981</v>
      </c>
      <c r="B1911" s="249">
        <v>5026</v>
      </c>
      <c r="C1911" s="2" t="s">
        <v>1444</v>
      </c>
      <c r="D1911" s="39"/>
      <c r="E1911" s="54">
        <v>14613</v>
      </c>
      <c r="F1911" s="39">
        <f t="shared" si="68"/>
        <v>1195335.7099999997</v>
      </c>
    </row>
    <row r="1912" spans="1:6">
      <c r="A1912" s="221">
        <v>38981</v>
      </c>
      <c r="B1912" s="249">
        <v>5027</v>
      </c>
      <c r="C1912" s="2" t="s">
        <v>1152</v>
      </c>
      <c r="D1912" s="39"/>
      <c r="E1912" s="54">
        <v>3799.38</v>
      </c>
      <c r="F1912" s="39">
        <f t="shared" si="68"/>
        <v>1191536.3299999998</v>
      </c>
    </row>
    <row r="1913" spans="1:6">
      <c r="A1913" s="221">
        <v>38981</v>
      </c>
      <c r="B1913" s="249">
        <v>5028</v>
      </c>
      <c r="C1913" s="2" t="s">
        <v>1997</v>
      </c>
      <c r="D1913" s="39"/>
      <c r="E1913" s="54">
        <v>5845.2</v>
      </c>
      <c r="F1913" s="39">
        <f t="shared" si="68"/>
        <v>1185691.1299999999</v>
      </c>
    </row>
    <row r="1914" spans="1:6">
      <c r="A1914" s="221">
        <v>38981</v>
      </c>
      <c r="B1914" s="249">
        <v>5029</v>
      </c>
      <c r="C1914" s="2" t="s">
        <v>1998</v>
      </c>
      <c r="D1914" s="39"/>
      <c r="E1914" s="54">
        <v>4383.8999999999996</v>
      </c>
      <c r="F1914" s="39">
        <f t="shared" si="68"/>
        <v>1181307.23</v>
      </c>
    </row>
    <row r="1915" spans="1:6">
      <c r="A1915" s="221">
        <v>38981</v>
      </c>
      <c r="B1915" s="249">
        <v>5030</v>
      </c>
      <c r="C1915" s="2" t="s">
        <v>386</v>
      </c>
      <c r="D1915" s="39"/>
      <c r="E1915" s="54">
        <v>14579.57</v>
      </c>
      <c r="F1915" s="39">
        <f t="shared" si="68"/>
        <v>1166727.6599999999</v>
      </c>
    </row>
    <row r="1916" spans="1:6">
      <c r="A1916" s="221">
        <v>38981</v>
      </c>
      <c r="B1916" s="249">
        <v>5031</v>
      </c>
      <c r="C1916" s="2" t="s">
        <v>1808</v>
      </c>
      <c r="D1916" s="39"/>
      <c r="E1916" s="54">
        <v>17587</v>
      </c>
      <c r="F1916" s="39">
        <f t="shared" si="68"/>
        <v>1149140.6599999999</v>
      </c>
    </row>
    <row r="1917" spans="1:6">
      <c r="A1917" s="221">
        <v>38981</v>
      </c>
      <c r="B1917" s="249">
        <v>5032</v>
      </c>
      <c r="C1917" s="2" t="s">
        <v>1810</v>
      </c>
      <c r="D1917" s="39"/>
      <c r="E1917" s="54">
        <v>12614.5</v>
      </c>
      <c r="F1917" s="39">
        <f t="shared" si="68"/>
        <v>1136526.1599999999</v>
      </c>
    </row>
    <row r="1918" spans="1:6">
      <c r="A1918" s="221">
        <v>38981</v>
      </c>
      <c r="B1918" s="249">
        <v>5033</v>
      </c>
      <c r="C1918" s="2" t="s">
        <v>407</v>
      </c>
      <c r="D1918" s="39"/>
      <c r="E1918" s="54">
        <v>8330.7000000000007</v>
      </c>
      <c r="F1918" s="39">
        <f t="shared" si="68"/>
        <v>1128195.46</v>
      </c>
    </row>
    <row r="1919" spans="1:6">
      <c r="A1919" s="221">
        <v>38981</v>
      </c>
      <c r="B1919" s="249">
        <v>5034</v>
      </c>
      <c r="C1919" s="2" t="s">
        <v>913</v>
      </c>
      <c r="D1919" s="39"/>
      <c r="E1919" s="54">
        <v>13766</v>
      </c>
      <c r="F1919" s="39">
        <f t="shared" si="68"/>
        <v>1114429.46</v>
      </c>
    </row>
    <row r="1920" spans="1:6">
      <c r="A1920" s="221">
        <v>38981</v>
      </c>
      <c r="B1920" s="249">
        <v>5035</v>
      </c>
      <c r="C1920" s="2" t="s">
        <v>1804</v>
      </c>
      <c r="D1920" s="39"/>
      <c r="E1920" s="54">
        <v>0.01</v>
      </c>
      <c r="F1920" s="39">
        <f t="shared" si="68"/>
        <v>1114429.45</v>
      </c>
    </row>
    <row r="1921" spans="1:6">
      <c r="A1921" s="221">
        <v>38981</v>
      </c>
      <c r="B1921" s="249">
        <v>5036</v>
      </c>
      <c r="C1921" s="2" t="s">
        <v>1800</v>
      </c>
      <c r="D1921" s="39"/>
      <c r="E1921" s="54">
        <v>9700</v>
      </c>
      <c r="F1921" s="39">
        <f t="shared" si="68"/>
        <v>1104729.45</v>
      </c>
    </row>
    <row r="1922" spans="1:6">
      <c r="A1922" s="221">
        <v>38981</v>
      </c>
      <c r="B1922" s="249">
        <v>5037</v>
      </c>
      <c r="C1922" s="2" t="s">
        <v>1802</v>
      </c>
      <c r="D1922" s="39"/>
      <c r="E1922" s="54">
        <v>3800</v>
      </c>
      <c r="F1922" s="39">
        <f t="shared" si="68"/>
        <v>1100929.45</v>
      </c>
    </row>
    <row r="1923" spans="1:6">
      <c r="A1923" s="221">
        <v>38981</v>
      </c>
      <c r="B1923" s="249">
        <v>5038</v>
      </c>
      <c r="C1923" s="2" t="s">
        <v>1803</v>
      </c>
      <c r="D1923" s="39"/>
      <c r="E1923" s="54">
        <v>3800</v>
      </c>
      <c r="F1923" s="39">
        <f t="shared" si="68"/>
        <v>1097129.45</v>
      </c>
    </row>
    <row r="1924" spans="1:6">
      <c r="A1924" s="221">
        <v>38981</v>
      </c>
      <c r="B1924" s="249">
        <v>5039</v>
      </c>
      <c r="C1924" s="2" t="s">
        <v>1621</v>
      </c>
      <c r="D1924" s="39"/>
      <c r="E1924" s="54">
        <v>2000</v>
      </c>
      <c r="F1924" s="39">
        <f t="shared" si="68"/>
        <v>1095129.45</v>
      </c>
    </row>
    <row r="1925" spans="1:6">
      <c r="A1925" s="221">
        <v>38981</v>
      </c>
      <c r="B1925" s="249">
        <v>5040</v>
      </c>
      <c r="C1925" s="2" t="s">
        <v>1998</v>
      </c>
      <c r="D1925" s="39"/>
      <c r="E1925" s="54">
        <v>600</v>
      </c>
      <c r="F1925" s="39">
        <f t="shared" si="68"/>
        <v>1094529.45</v>
      </c>
    </row>
    <row r="1926" spans="1:6">
      <c r="A1926" s="221">
        <v>38981</v>
      </c>
      <c r="B1926" s="249">
        <v>5041</v>
      </c>
      <c r="C1926" s="2" t="s">
        <v>1997</v>
      </c>
      <c r="D1926" s="39"/>
      <c r="E1926" s="54">
        <v>600</v>
      </c>
      <c r="F1926" s="39">
        <f t="shared" si="68"/>
        <v>1093929.45</v>
      </c>
    </row>
    <row r="1927" spans="1:6">
      <c r="A1927" s="221">
        <v>38981</v>
      </c>
      <c r="B1927" s="249">
        <v>5042</v>
      </c>
      <c r="C1927" s="2" t="s">
        <v>2016</v>
      </c>
      <c r="D1927" s="39"/>
      <c r="E1927" s="54">
        <v>7000</v>
      </c>
      <c r="F1927" s="39">
        <f t="shared" si="68"/>
        <v>1086929.45</v>
      </c>
    </row>
    <row r="1928" spans="1:6">
      <c r="A1928" s="221">
        <v>38981</v>
      </c>
      <c r="B1928" s="249">
        <v>5043</v>
      </c>
      <c r="C1928" s="2" t="s">
        <v>1804</v>
      </c>
      <c r="D1928" s="39"/>
      <c r="E1928" s="54">
        <v>0.01</v>
      </c>
      <c r="F1928" s="39">
        <f t="shared" si="68"/>
        <v>1086929.44</v>
      </c>
    </row>
    <row r="1929" spans="1:6">
      <c r="A1929" s="221">
        <v>38981</v>
      </c>
      <c r="B1929" s="249">
        <v>5044</v>
      </c>
      <c r="C1929" s="2" t="s">
        <v>1804</v>
      </c>
      <c r="D1929" s="39"/>
      <c r="E1929" s="54">
        <v>0.01</v>
      </c>
      <c r="F1929" s="39">
        <f t="shared" si="68"/>
        <v>1086929.43</v>
      </c>
    </row>
    <row r="1930" spans="1:6">
      <c r="A1930" s="221">
        <v>38981</v>
      </c>
      <c r="B1930" s="249">
        <v>5045</v>
      </c>
      <c r="C1930" s="2" t="s">
        <v>1804</v>
      </c>
      <c r="D1930" s="39"/>
      <c r="E1930" s="54">
        <v>0.01</v>
      </c>
      <c r="F1930" s="39">
        <f t="shared" si="68"/>
        <v>1086929.42</v>
      </c>
    </row>
    <row r="1931" spans="1:6">
      <c r="A1931" s="221">
        <v>38981</v>
      </c>
      <c r="B1931" s="249">
        <v>5046</v>
      </c>
      <c r="C1931" s="2" t="s">
        <v>896</v>
      </c>
      <c r="D1931" s="39"/>
      <c r="E1931" s="54">
        <v>14804.98</v>
      </c>
      <c r="F1931" s="39">
        <f t="shared" si="68"/>
        <v>1072124.44</v>
      </c>
    </row>
    <row r="1932" spans="1:6">
      <c r="A1932" s="221">
        <v>38982</v>
      </c>
      <c r="B1932" s="249">
        <v>5047</v>
      </c>
      <c r="C1932" s="2" t="s">
        <v>2221</v>
      </c>
      <c r="D1932" s="39"/>
      <c r="E1932" s="54">
        <v>57283.199999999997</v>
      </c>
      <c r="F1932" s="39">
        <f t="shared" si="68"/>
        <v>1014841.24</v>
      </c>
    </row>
    <row r="1933" spans="1:6">
      <c r="A1933" s="221">
        <v>38982</v>
      </c>
      <c r="B1933" s="249">
        <v>5048</v>
      </c>
      <c r="C1933" s="2" t="s">
        <v>1723</v>
      </c>
      <c r="D1933" s="39"/>
      <c r="E1933" s="54">
        <v>881</v>
      </c>
      <c r="F1933" s="39">
        <f t="shared" si="68"/>
        <v>1013960.24</v>
      </c>
    </row>
    <row r="1934" spans="1:6">
      <c r="A1934" s="221">
        <v>38982</v>
      </c>
      <c r="B1934" s="249">
        <v>5049</v>
      </c>
      <c r="C1934" s="2" t="s">
        <v>285</v>
      </c>
      <c r="D1934" s="39"/>
      <c r="E1934" s="54">
        <v>22500</v>
      </c>
      <c r="F1934" s="39">
        <f t="shared" si="68"/>
        <v>991460.24</v>
      </c>
    </row>
    <row r="1935" spans="1:6">
      <c r="A1935" s="221">
        <v>38985</v>
      </c>
      <c r="B1935" s="249">
        <v>5050</v>
      </c>
      <c r="C1935" s="2" t="s">
        <v>2222</v>
      </c>
      <c r="D1935" s="39"/>
      <c r="E1935" s="54">
        <v>10000</v>
      </c>
      <c r="F1935" s="39">
        <f t="shared" si="68"/>
        <v>981460.24</v>
      </c>
    </row>
    <row r="1936" spans="1:6">
      <c r="A1936" s="221">
        <v>38985</v>
      </c>
      <c r="B1936" s="249">
        <v>5051</v>
      </c>
      <c r="C1936" s="2" t="s">
        <v>2222</v>
      </c>
      <c r="D1936" s="39"/>
      <c r="E1936" s="54">
        <v>13900</v>
      </c>
      <c r="F1936" s="39">
        <f t="shared" si="68"/>
        <v>967560.24</v>
      </c>
    </row>
    <row r="1937" spans="1:6">
      <c r="A1937" s="221">
        <v>38985</v>
      </c>
      <c r="B1937" s="249">
        <v>5052</v>
      </c>
      <c r="C1937" s="2" t="s">
        <v>1371</v>
      </c>
      <c r="D1937" s="39"/>
      <c r="E1937" s="54">
        <v>37297.230000000003</v>
      </c>
      <c r="F1937" s="39">
        <f t="shared" si="68"/>
        <v>930263.01</v>
      </c>
    </row>
    <row r="1938" spans="1:6">
      <c r="A1938" s="221">
        <v>38985</v>
      </c>
      <c r="B1938" s="249">
        <v>5053</v>
      </c>
      <c r="C1938" s="2" t="s">
        <v>1432</v>
      </c>
      <c r="D1938" s="39"/>
      <c r="E1938" s="54">
        <v>22705.94</v>
      </c>
      <c r="F1938" s="39">
        <f t="shared" si="68"/>
        <v>907557.07000000007</v>
      </c>
    </row>
    <row r="1939" spans="1:6">
      <c r="A1939" s="221">
        <v>38985</v>
      </c>
      <c r="B1939" s="249"/>
      <c r="C1939" s="2" t="s">
        <v>2223</v>
      </c>
      <c r="D1939" s="39">
        <v>525887.98</v>
      </c>
      <c r="E1939" s="54"/>
      <c r="F1939" s="39">
        <f>+F1938+D1939</f>
        <v>1433445.05</v>
      </c>
    </row>
    <row r="1940" spans="1:6">
      <c r="A1940" s="221">
        <v>38986</v>
      </c>
      <c r="B1940" s="249"/>
      <c r="C1940" s="2" t="s">
        <v>2224</v>
      </c>
      <c r="D1940" s="39">
        <v>4189086</v>
      </c>
      <c r="E1940" s="54"/>
      <c r="F1940" s="39">
        <f>+F1939+D1940</f>
        <v>5622531.0499999998</v>
      </c>
    </row>
    <row r="1941" spans="1:6">
      <c r="A1941" s="221">
        <v>38986</v>
      </c>
      <c r="B1941" s="249">
        <v>5054</v>
      </c>
      <c r="C1941" s="2" t="s">
        <v>113</v>
      </c>
      <c r="D1941" s="39"/>
      <c r="E1941" s="54">
        <v>1000000</v>
      </c>
      <c r="F1941" s="39">
        <f t="shared" ref="F1941:F1954" si="69">+F1940-E1941</f>
        <v>4622531.05</v>
      </c>
    </row>
    <row r="1942" spans="1:6">
      <c r="A1942" s="221">
        <v>38986</v>
      </c>
      <c r="B1942" s="249">
        <v>5055</v>
      </c>
      <c r="C1942" s="2" t="s">
        <v>1740</v>
      </c>
      <c r="D1942" s="39"/>
      <c r="E1942" s="54">
        <v>8436</v>
      </c>
      <c r="F1942" s="39">
        <f t="shared" si="69"/>
        <v>4614095.05</v>
      </c>
    </row>
    <row r="1943" spans="1:6">
      <c r="A1943" s="221">
        <v>38986</v>
      </c>
      <c r="B1943" s="249">
        <v>5056</v>
      </c>
      <c r="C1943" s="2" t="s">
        <v>1804</v>
      </c>
      <c r="D1943" s="39"/>
      <c r="E1943" s="54">
        <v>0.01</v>
      </c>
      <c r="F1943" s="39">
        <f t="shared" si="69"/>
        <v>4614095.04</v>
      </c>
    </row>
    <row r="1944" spans="1:6">
      <c r="A1944" s="221">
        <v>38986</v>
      </c>
      <c r="B1944" s="249">
        <v>5057</v>
      </c>
      <c r="C1944" s="2" t="s">
        <v>1792</v>
      </c>
      <c r="D1944" s="39"/>
      <c r="E1944" s="54">
        <v>67804.289999999994</v>
      </c>
      <c r="F1944" s="39">
        <f t="shared" si="69"/>
        <v>4546290.75</v>
      </c>
    </row>
    <row r="1945" spans="1:6">
      <c r="A1945" s="221">
        <v>38986</v>
      </c>
      <c r="B1945" s="249">
        <v>5058</v>
      </c>
      <c r="C1945" s="2" t="s">
        <v>1141</v>
      </c>
      <c r="D1945" s="39"/>
      <c r="E1945" s="54">
        <v>30390.5</v>
      </c>
      <c r="F1945" s="39">
        <f t="shared" si="69"/>
        <v>4515900.25</v>
      </c>
    </row>
    <row r="1946" spans="1:6">
      <c r="A1946" s="221">
        <v>38988</v>
      </c>
      <c r="B1946" s="249">
        <v>5059</v>
      </c>
      <c r="C1946" s="2" t="s">
        <v>1442</v>
      </c>
      <c r="D1946" s="39"/>
      <c r="E1946" s="54">
        <v>553</v>
      </c>
      <c r="F1946" s="39">
        <f t="shared" si="69"/>
        <v>4515347.25</v>
      </c>
    </row>
    <row r="1947" spans="1:6">
      <c r="A1947" s="221">
        <v>38988</v>
      </c>
      <c r="B1947" s="249">
        <v>5060</v>
      </c>
      <c r="C1947" s="2" t="s">
        <v>2188</v>
      </c>
      <c r="D1947" s="39"/>
      <c r="E1947" s="54">
        <v>4835.16</v>
      </c>
      <c r="F1947" s="39">
        <f t="shared" si="69"/>
        <v>4510512.09</v>
      </c>
    </row>
    <row r="1948" spans="1:6">
      <c r="A1948" s="221">
        <v>38988</v>
      </c>
      <c r="B1948" s="249">
        <v>5061</v>
      </c>
      <c r="C1948" s="2" t="s">
        <v>1805</v>
      </c>
      <c r="D1948" s="39"/>
      <c r="E1948" s="54">
        <v>7176.76</v>
      </c>
      <c r="F1948" s="39">
        <f t="shared" si="69"/>
        <v>4503335.33</v>
      </c>
    </row>
    <row r="1949" spans="1:6">
      <c r="A1949" s="221">
        <v>38988</v>
      </c>
      <c r="B1949" s="249">
        <v>5062</v>
      </c>
      <c r="C1949" s="2" t="s">
        <v>1371</v>
      </c>
      <c r="D1949" s="39"/>
      <c r="E1949" s="54">
        <v>37070</v>
      </c>
      <c r="F1949" s="39">
        <f t="shared" si="69"/>
        <v>4466265.33</v>
      </c>
    </row>
    <row r="1950" spans="1:6">
      <c r="A1950" s="221">
        <v>38988</v>
      </c>
      <c r="B1950" s="249">
        <v>5063</v>
      </c>
      <c r="C1950" s="2" t="s">
        <v>1804</v>
      </c>
      <c r="D1950" s="39"/>
      <c r="E1950" s="54">
        <v>0.01</v>
      </c>
      <c r="F1950" s="39">
        <f t="shared" si="69"/>
        <v>4466265.32</v>
      </c>
    </row>
    <row r="1951" spans="1:6">
      <c r="A1951" s="221">
        <v>38988</v>
      </c>
      <c r="B1951" s="249">
        <v>5064</v>
      </c>
      <c r="C1951" s="2" t="s">
        <v>2225</v>
      </c>
      <c r="D1951" s="39"/>
      <c r="E1951" s="54">
        <v>5218.7700000000004</v>
      </c>
      <c r="F1951" s="39">
        <f t="shared" si="69"/>
        <v>4461046.5500000007</v>
      </c>
    </row>
    <row r="1952" spans="1:6">
      <c r="A1952" s="221">
        <v>38985</v>
      </c>
      <c r="B1952" s="249"/>
      <c r="C1952" s="2" t="s">
        <v>655</v>
      </c>
      <c r="D1952" s="39"/>
      <c r="E1952" s="54">
        <v>322269.26</v>
      </c>
      <c r="F1952" s="39">
        <f t="shared" si="69"/>
        <v>4138777.290000001</v>
      </c>
    </row>
    <row r="1953" spans="1:6">
      <c r="A1953" s="221">
        <v>38990</v>
      </c>
      <c r="B1953" s="249" t="s">
        <v>1224</v>
      </c>
      <c r="C1953" s="2" t="s">
        <v>411</v>
      </c>
      <c r="D1953" s="39"/>
      <c r="E1953" s="54">
        <v>8125.34</v>
      </c>
      <c r="F1953" s="39">
        <f t="shared" si="69"/>
        <v>4130651.9500000011</v>
      </c>
    </row>
    <row r="1954" spans="1:6">
      <c r="A1954" s="221">
        <v>38985</v>
      </c>
      <c r="B1954" s="249"/>
      <c r="C1954" s="2" t="s">
        <v>1105</v>
      </c>
      <c r="D1954" s="39"/>
      <c r="E1954" s="54">
        <v>401828.07</v>
      </c>
      <c r="F1954" s="39">
        <f t="shared" si="69"/>
        <v>3728823.8800000013</v>
      </c>
    </row>
    <row r="1955" spans="1:6">
      <c r="A1955" s="221">
        <v>38990</v>
      </c>
      <c r="B1955" s="249"/>
      <c r="C1955" s="2"/>
      <c r="D1955" s="39"/>
      <c r="E1955" s="54"/>
      <c r="F1955" s="39"/>
    </row>
    <row r="1956" spans="1:6">
      <c r="A1956" s="221"/>
      <c r="B1956" s="249" t="s">
        <v>1224</v>
      </c>
      <c r="C1956" s="2" t="s">
        <v>2175</v>
      </c>
      <c r="D1956" s="39" t="s">
        <v>1224</v>
      </c>
      <c r="E1956" s="54">
        <f>SUM(E1875:E1951)</f>
        <v>3322920.6799999992</v>
      </c>
      <c r="F1956" s="39"/>
    </row>
    <row r="1957" spans="1:6">
      <c r="A1957" s="221"/>
      <c r="B1957" s="249"/>
      <c r="C1957" s="27" t="s">
        <v>2227</v>
      </c>
      <c r="D1957" s="39"/>
      <c r="E1957" s="54"/>
      <c r="F1957" s="39"/>
    </row>
    <row r="1958" spans="1:6">
      <c r="A1958" s="221"/>
      <c r="B1958" s="249"/>
      <c r="C1958" s="27" t="s">
        <v>2228</v>
      </c>
      <c r="D1958" s="39"/>
      <c r="E1958" s="54"/>
      <c r="F1958" s="39"/>
    </row>
    <row r="1959" spans="1:6">
      <c r="A1959" s="6"/>
      <c r="B1959" s="249"/>
      <c r="C1959" s="295" t="s">
        <v>2229</v>
      </c>
      <c r="D1959" s="39"/>
      <c r="E1959" s="54"/>
      <c r="F1959" s="39">
        <v>3728823.88</v>
      </c>
    </row>
    <row r="1960" spans="1:6">
      <c r="A1960" s="221">
        <v>38992</v>
      </c>
      <c r="B1960" s="249">
        <v>5065</v>
      </c>
      <c r="C1960" s="4" t="s">
        <v>1371</v>
      </c>
      <c r="D1960" s="39"/>
      <c r="E1960" s="54">
        <v>23730</v>
      </c>
      <c r="F1960" s="39">
        <f>+F1959-E1960</f>
        <v>3705093.88</v>
      </c>
    </row>
    <row r="1961" spans="1:6">
      <c r="A1961" s="221">
        <v>38993</v>
      </c>
      <c r="B1961" s="249">
        <v>5066</v>
      </c>
      <c r="C1961" s="2" t="s">
        <v>1804</v>
      </c>
      <c r="D1961" s="39"/>
      <c r="E1961" s="54">
        <v>0.01</v>
      </c>
      <c r="F1961" s="39">
        <f>+F1960-E1961</f>
        <v>3705093.87</v>
      </c>
    </row>
    <row r="1962" spans="1:6">
      <c r="A1962" s="221">
        <v>38993</v>
      </c>
      <c r="B1962" s="249">
        <v>5067</v>
      </c>
      <c r="C1962" s="2" t="s">
        <v>1804</v>
      </c>
      <c r="D1962" s="39"/>
      <c r="E1962" s="54">
        <v>0.01</v>
      </c>
      <c r="F1962" s="39">
        <f>+F1961-E1962</f>
        <v>3705093.8600000003</v>
      </c>
    </row>
    <row r="1963" spans="1:6">
      <c r="A1963" s="221">
        <v>38993</v>
      </c>
      <c r="B1963" s="249">
        <v>5068</v>
      </c>
      <c r="C1963" s="2" t="s">
        <v>1804</v>
      </c>
      <c r="D1963" s="39"/>
      <c r="E1963" s="54">
        <v>0.01</v>
      </c>
      <c r="F1963" s="39">
        <f>+F1962-E1963</f>
        <v>3705093.8500000006</v>
      </c>
    </row>
    <row r="1964" spans="1:6">
      <c r="A1964" s="221">
        <v>38993</v>
      </c>
      <c r="B1964" s="249">
        <v>5069</v>
      </c>
      <c r="C1964" s="2" t="s">
        <v>1804</v>
      </c>
      <c r="D1964" s="39"/>
      <c r="E1964" s="54">
        <v>0.01</v>
      </c>
      <c r="F1964" s="39">
        <f>+F1963-E1964</f>
        <v>3705093.8400000008</v>
      </c>
    </row>
    <row r="1965" spans="1:6">
      <c r="A1965" s="221">
        <v>38994</v>
      </c>
      <c r="B1965" s="249"/>
      <c r="C1965" s="2" t="s">
        <v>994</v>
      </c>
      <c r="D1965" s="54">
        <v>12500</v>
      </c>
      <c r="E1965" s="54"/>
      <c r="F1965" s="39">
        <f>+F1964+D1965</f>
        <v>3717593.8400000008</v>
      </c>
    </row>
    <row r="1966" spans="1:6">
      <c r="A1966" s="221">
        <v>38994</v>
      </c>
      <c r="B1966" s="249">
        <v>5070</v>
      </c>
      <c r="C1966" s="2" t="s">
        <v>1804</v>
      </c>
      <c r="D1966" s="39"/>
      <c r="E1966" s="54">
        <v>0.01</v>
      </c>
      <c r="F1966" s="39">
        <f t="shared" ref="F1966:F1997" si="70">+F1965-E1966</f>
        <v>3717593.830000001</v>
      </c>
    </row>
    <row r="1967" spans="1:6">
      <c r="A1967" s="221">
        <v>38994</v>
      </c>
      <c r="B1967" s="249">
        <v>5071</v>
      </c>
      <c r="C1967" s="2" t="s">
        <v>1804</v>
      </c>
      <c r="D1967" s="39"/>
      <c r="E1967" s="54">
        <v>0.01</v>
      </c>
      <c r="F1967" s="39">
        <f t="shared" si="70"/>
        <v>3717593.8200000012</v>
      </c>
    </row>
    <row r="1968" spans="1:6">
      <c r="A1968" s="221">
        <v>38994</v>
      </c>
      <c r="B1968" s="249">
        <v>5072</v>
      </c>
      <c r="C1968" s="2" t="s">
        <v>1433</v>
      </c>
      <c r="D1968" s="39"/>
      <c r="E1968" s="54">
        <v>27233.25</v>
      </c>
      <c r="F1968" s="39">
        <f t="shared" si="70"/>
        <v>3690360.5700000012</v>
      </c>
    </row>
    <row r="1969" spans="1:6">
      <c r="A1969" s="221">
        <v>38994</v>
      </c>
      <c r="B1969" s="249">
        <v>5073</v>
      </c>
      <c r="C1969" s="2" t="s">
        <v>995</v>
      </c>
      <c r="D1969" s="39"/>
      <c r="E1969" s="54">
        <v>54000</v>
      </c>
      <c r="F1969" s="39">
        <f t="shared" si="70"/>
        <v>3636360.5700000012</v>
      </c>
    </row>
    <row r="1970" spans="1:6">
      <c r="A1970" s="221">
        <v>38994</v>
      </c>
      <c r="B1970" s="249">
        <v>5074</v>
      </c>
      <c r="C1970" s="2" t="s">
        <v>1359</v>
      </c>
      <c r="D1970" s="39"/>
      <c r="E1970" s="54">
        <v>45483</v>
      </c>
      <c r="F1970" s="39">
        <f t="shared" si="70"/>
        <v>3590877.5700000012</v>
      </c>
    </row>
    <row r="1971" spans="1:6">
      <c r="A1971" s="221">
        <v>38994</v>
      </c>
      <c r="B1971" s="249">
        <v>5075</v>
      </c>
      <c r="C1971" s="2" t="s">
        <v>638</v>
      </c>
      <c r="D1971" s="39"/>
      <c r="E1971" s="54">
        <v>7500</v>
      </c>
      <c r="F1971" s="39">
        <f t="shared" si="70"/>
        <v>3583377.5700000012</v>
      </c>
    </row>
    <row r="1972" spans="1:6">
      <c r="A1972" s="221">
        <v>38994</v>
      </c>
      <c r="B1972" s="249">
        <v>5076</v>
      </c>
      <c r="C1972" s="2" t="s">
        <v>1804</v>
      </c>
      <c r="D1972" s="39"/>
      <c r="E1972" s="54">
        <v>0.01</v>
      </c>
      <c r="F1972" s="39">
        <f t="shared" si="70"/>
        <v>3583377.5600000015</v>
      </c>
    </row>
    <row r="1973" spans="1:6">
      <c r="A1973" s="221">
        <v>38994</v>
      </c>
      <c r="B1973" s="249">
        <v>5077</v>
      </c>
      <c r="C1973" s="2" t="s">
        <v>996</v>
      </c>
      <c r="D1973" s="39"/>
      <c r="E1973" s="54">
        <v>4491.8999999999996</v>
      </c>
      <c r="F1973" s="39">
        <f t="shared" si="70"/>
        <v>3578885.6600000015</v>
      </c>
    </row>
    <row r="1974" spans="1:6">
      <c r="A1974" s="221">
        <v>38994</v>
      </c>
      <c r="B1974" s="249">
        <v>5078</v>
      </c>
      <c r="C1974" s="2" t="s">
        <v>997</v>
      </c>
      <c r="D1974" s="39"/>
      <c r="E1974" s="54">
        <v>7125</v>
      </c>
      <c r="F1974" s="39">
        <f t="shared" si="70"/>
        <v>3571760.6600000015</v>
      </c>
    </row>
    <row r="1975" spans="1:6">
      <c r="A1975" s="221">
        <v>38994</v>
      </c>
      <c r="B1975" s="249">
        <v>5079</v>
      </c>
      <c r="C1975" s="2" t="s">
        <v>1804</v>
      </c>
      <c r="D1975" s="39"/>
      <c r="E1975" s="54">
        <v>0.01</v>
      </c>
      <c r="F1975" s="39">
        <f t="shared" si="70"/>
        <v>3571760.6500000018</v>
      </c>
    </row>
    <row r="1976" spans="1:6">
      <c r="A1976" s="221">
        <v>38994</v>
      </c>
      <c r="B1976" s="249">
        <v>5080</v>
      </c>
      <c r="C1976" s="2" t="s">
        <v>639</v>
      </c>
      <c r="D1976" s="39"/>
      <c r="E1976" s="54">
        <v>2534.1999999999998</v>
      </c>
      <c r="F1976" s="39">
        <f t="shared" si="70"/>
        <v>3569226.4500000016</v>
      </c>
    </row>
    <row r="1977" spans="1:6">
      <c r="A1977" s="221">
        <v>38995</v>
      </c>
      <c r="B1977" s="249">
        <v>5081</v>
      </c>
      <c r="C1977" s="2" t="s">
        <v>1479</v>
      </c>
      <c r="D1977" s="39"/>
      <c r="E1977" s="54">
        <v>4260.3100000000004</v>
      </c>
      <c r="F1977" s="39">
        <f t="shared" si="70"/>
        <v>3564966.1400000015</v>
      </c>
    </row>
    <row r="1978" spans="1:6">
      <c r="A1978" s="221">
        <v>38995</v>
      </c>
      <c r="B1978" s="249">
        <v>5082</v>
      </c>
      <c r="C1978" s="2" t="s">
        <v>1359</v>
      </c>
      <c r="D1978" s="39"/>
      <c r="E1978" s="54">
        <v>15592</v>
      </c>
      <c r="F1978" s="39">
        <f t="shared" si="70"/>
        <v>3549374.1400000015</v>
      </c>
    </row>
    <row r="1979" spans="1:6">
      <c r="A1979" s="221">
        <v>38995</v>
      </c>
      <c r="B1979" s="249">
        <v>5083</v>
      </c>
      <c r="C1979" s="2" t="s">
        <v>896</v>
      </c>
      <c r="D1979" s="39"/>
      <c r="E1979" s="54">
        <v>77478.2</v>
      </c>
      <c r="F1979" s="39">
        <f t="shared" si="70"/>
        <v>3471895.9400000013</v>
      </c>
    </row>
    <row r="1980" spans="1:6">
      <c r="A1980" s="221">
        <v>38995</v>
      </c>
      <c r="B1980" s="249">
        <v>5084</v>
      </c>
      <c r="C1980" s="2" t="s">
        <v>640</v>
      </c>
      <c r="D1980" s="39"/>
      <c r="E1980" s="54">
        <v>72800.69</v>
      </c>
      <c r="F1980" s="39">
        <f t="shared" si="70"/>
        <v>3399095.2500000014</v>
      </c>
    </row>
    <row r="1981" spans="1:6">
      <c r="A1981" s="221">
        <v>38996</v>
      </c>
      <c r="B1981" s="249">
        <v>5085</v>
      </c>
      <c r="C1981" s="2" t="s">
        <v>407</v>
      </c>
      <c r="D1981" s="39"/>
      <c r="E1981" s="54">
        <v>881</v>
      </c>
      <c r="F1981" s="39">
        <f t="shared" si="70"/>
        <v>3398214.2500000014</v>
      </c>
    </row>
    <row r="1982" spans="1:6">
      <c r="A1982" s="221">
        <v>38999</v>
      </c>
      <c r="B1982" s="249">
        <v>5086</v>
      </c>
      <c r="C1982" s="2" t="s">
        <v>1804</v>
      </c>
      <c r="D1982" s="39"/>
      <c r="E1982" s="54">
        <v>0.01</v>
      </c>
      <c r="F1982" s="39">
        <f t="shared" si="70"/>
        <v>3398214.2400000016</v>
      </c>
    </row>
    <row r="1983" spans="1:6">
      <c r="A1983" s="221">
        <v>38999</v>
      </c>
      <c r="B1983" s="249">
        <v>5087</v>
      </c>
      <c r="C1983" s="2" t="s">
        <v>1804</v>
      </c>
      <c r="D1983" s="39"/>
      <c r="E1983" s="54">
        <v>0.01</v>
      </c>
      <c r="F1983" s="39">
        <f t="shared" si="70"/>
        <v>3398214.2300000018</v>
      </c>
    </row>
    <row r="1984" spans="1:6">
      <c r="A1984" s="221">
        <v>39000</v>
      </c>
      <c r="B1984" s="249">
        <v>5088</v>
      </c>
      <c r="C1984" s="2" t="s">
        <v>641</v>
      </c>
      <c r="D1984" s="39"/>
      <c r="E1984" s="54">
        <v>35556.370000000003</v>
      </c>
      <c r="F1984" s="39">
        <f t="shared" si="70"/>
        <v>3362657.8600000017</v>
      </c>
    </row>
    <row r="1985" spans="1:6">
      <c r="A1985" s="221">
        <v>39000</v>
      </c>
      <c r="B1985" s="249">
        <v>5089</v>
      </c>
      <c r="C1985" s="2" t="s">
        <v>642</v>
      </c>
      <c r="D1985" s="39"/>
      <c r="E1985" s="54">
        <v>881</v>
      </c>
      <c r="F1985" s="39">
        <f t="shared" si="70"/>
        <v>3361776.8600000017</v>
      </c>
    </row>
    <row r="1986" spans="1:6">
      <c r="A1986" s="221">
        <v>39000</v>
      </c>
      <c r="B1986" s="249">
        <v>5090</v>
      </c>
      <c r="C1986" s="2" t="s">
        <v>1878</v>
      </c>
      <c r="D1986" s="39"/>
      <c r="E1986" s="54">
        <v>38915.5</v>
      </c>
      <c r="F1986" s="39">
        <f t="shared" si="70"/>
        <v>3322861.3600000017</v>
      </c>
    </row>
    <row r="1987" spans="1:6">
      <c r="A1987" s="221">
        <v>39000</v>
      </c>
      <c r="B1987" s="249">
        <v>5091</v>
      </c>
      <c r="C1987" s="2" t="s">
        <v>643</v>
      </c>
      <c r="D1987" s="39"/>
      <c r="E1987" s="54">
        <v>19484</v>
      </c>
      <c r="F1987" s="39">
        <f t="shared" si="70"/>
        <v>3303377.3600000017</v>
      </c>
    </row>
    <row r="1988" spans="1:6">
      <c r="A1988" s="221">
        <v>39000</v>
      </c>
      <c r="B1988" s="249">
        <v>5092</v>
      </c>
      <c r="C1988" s="2" t="s">
        <v>644</v>
      </c>
      <c r="D1988" s="39"/>
      <c r="E1988" s="54">
        <v>19484</v>
      </c>
      <c r="F1988" s="39">
        <f t="shared" si="70"/>
        <v>3283893.3600000017</v>
      </c>
    </row>
    <row r="1989" spans="1:6">
      <c r="A1989" s="221">
        <v>39000</v>
      </c>
      <c r="B1989" s="249">
        <v>5093</v>
      </c>
      <c r="C1989" s="2" t="s">
        <v>645</v>
      </c>
      <c r="D1989" s="39"/>
      <c r="E1989" s="54">
        <v>881</v>
      </c>
      <c r="F1989" s="39">
        <f t="shared" si="70"/>
        <v>3283012.3600000017</v>
      </c>
    </row>
    <row r="1990" spans="1:6">
      <c r="A1990" s="221">
        <v>39000</v>
      </c>
      <c r="B1990" s="249">
        <v>5094</v>
      </c>
      <c r="C1990" s="2" t="s">
        <v>1362</v>
      </c>
      <c r="D1990" s="39"/>
      <c r="E1990" s="54">
        <v>27426.5</v>
      </c>
      <c r="F1990" s="39">
        <f t="shared" si="70"/>
        <v>3255585.8600000017</v>
      </c>
    </row>
    <row r="1991" spans="1:6">
      <c r="A1991" s="221">
        <v>39001</v>
      </c>
      <c r="B1991" s="249">
        <v>5095</v>
      </c>
      <c r="C1991" s="2" t="s">
        <v>648</v>
      </c>
      <c r="D1991" s="39"/>
      <c r="E1991" s="54">
        <v>30000</v>
      </c>
      <c r="F1991" s="39">
        <f t="shared" si="70"/>
        <v>3225585.8600000017</v>
      </c>
    </row>
    <row r="1992" spans="1:6">
      <c r="A1992" s="221">
        <v>39002</v>
      </c>
      <c r="B1992" s="249">
        <v>5096</v>
      </c>
      <c r="C1992" s="2" t="s">
        <v>1349</v>
      </c>
      <c r="D1992" s="39"/>
      <c r="E1992" s="54">
        <v>575733</v>
      </c>
      <c r="F1992" s="39">
        <f t="shared" si="70"/>
        <v>2649852.8600000017</v>
      </c>
    </row>
    <row r="1993" spans="1:6">
      <c r="A1993" s="221">
        <v>39002</v>
      </c>
      <c r="B1993" s="249">
        <v>5097</v>
      </c>
      <c r="C1993" s="2" t="s">
        <v>1349</v>
      </c>
      <c r="D1993" s="39"/>
      <c r="E1993" s="54">
        <v>563618</v>
      </c>
      <c r="F1993" s="39">
        <f t="shared" si="70"/>
        <v>2086234.8600000017</v>
      </c>
    </row>
    <row r="1994" spans="1:6">
      <c r="A1994" s="221">
        <v>39002</v>
      </c>
      <c r="B1994" s="249">
        <v>5098</v>
      </c>
      <c r="C1994" s="2" t="s">
        <v>1349</v>
      </c>
      <c r="D1994" s="39"/>
      <c r="E1994" s="54">
        <v>379764</v>
      </c>
      <c r="F1994" s="39">
        <f t="shared" si="70"/>
        <v>1706470.8600000017</v>
      </c>
    </row>
    <row r="1995" spans="1:6">
      <c r="A1995" s="221">
        <v>39002</v>
      </c>
      <c r="B1995" s="249">
        <v>5099</v>
      </c>
      <c r="C1995" s="2" t="s">
        <v>1809</v>
      </c>
      <c r="D1995" s="39"/>
      <c r="E1995" s="54">
        <v>881</v>
      </c>
      <c r="F1995" s="39">
        <f t="shared" si="70"/>
        <v>1705589.8600000017</v>
      </c>
    </row>
    <row r="1996" spans="1:6">
      <c r="A1996" s="221">
        <v>39002</v>
      </c>
      <c r="B1996" s="249">
        <v>5100</v>
      </c>
      <c r="C1996" s="2" t="s">
        <v>370</v>
      </c>
      <c r="D1996" s="39"/>
      <c r="E1996" s="54">
        <v>881</v>
      </c>
      <c r="F1996" s="39">
        <f t="shared" si="70"/>
        <v>1704708.8600000017</v>
      </c>
    </row>
    <row r="1997" spans="1:6">
      <c r="A1997" s="221">
        <v>39002</v>
      </c>
      <c r="B1997" s="249">
        <v>5101</v>
      </c>
      <c r="C1997" s="2" t="s">
        <v>1349</v>
      </c>
      <c r="D1997" s="39"/>
      <c r="E1997" s="54">
        <v>102000</v>
      </c>
      <c r="F1997" s="39">
        <f t="shared" si="70"/>
        <v>1602708.8600000017</v>
      </c>
    </row>
    <row r="1998" spans="1:6">
      <c r="A1998" s="221">
        <v>39002</v>
      </c>
      <c r="B1998" s="249">
        <v>5102</v>
      </c>
      <c r="C1998" s="2" t="s">
        <v>1349</v>
      </c>
      <c r="D1998" s="39"/>
      <c r="E1998" s="54">
        <v>85374</v>
      </c>
      <c r="F1998" s="39">
        <f t="shared" ref="F1998:F2029" si="71">+F1997-E1998</f>
        <v>1517334.8600000017</v>
      </c>
    </row>
    <row r="1999" spans="1:6">
      <c r="A1999" s="221">
        <v>39002</v>
      </c>
      <c r="B1999" s="249">
        <v>5103</v>
      </c>
      <c r="C1999" s="2" t="s">
        <v>1349</v>
      </c>
      <c r="D1999" s="39"/>
      <c r="E1999" s="54">
        <v>830000</v>
      </c>
      <c r="F1999" s="39">
        <f t="shared" si="71"/>
        <v>687334.86000000173</v>
      </c>
    </row>
    <row r="2000" spans="1:6">
      <c r="A2000" s="221">
        <v>39002</v>
      </c>
      <c r="B2000" s="249">
        <v>5104</v>
      </c>
      <c r="C2000" s="2" t="s">
        <v>1249</v>
      </c>
      <c r="D2000" s="39"/>
      <c r="E2000" s="54">
        <v>12150</v>
      </c>
      <c r="F2000" s="39">
        <f t="shared" si="71"/>
        <v>675184.86000000173</v>
      </c>
    </row>
    <row r="2001" spans="1:6">
      <c r="A2001" s="221">
        <v>39007</v>
      </c>
      <c r="B2001" s="249">
        <v>5105</v>
      </c>
      <c r="C2001" s="2" t="s">
        <v>649</v>
      </c>
      <c r="D2001" s="39"/>
      <c r="E2001" s="54">
        <v>10000</v>
      </c>
      <c r="F2001" s="39">
        <f t="shared" si="71"/>
        <v>665184.86000000173</v>
      </c>
    </row>
    <row r="2002" spans="1:6">
      <c r="A2002" s="221">
        <v>39007</v>
      </c>
      <c r="B2002" s="249">
        <v>5106</v>
      </c>
      <c r="C2002" s="2" t="s">
        <v>407</v>
      </c>
      <c r="D2002" s="39"/>
      <c r="E2002" s="54">
        <v>881</v>
      </c>
      <c r="F2002" s="39">
        <f t="shared" si="71"/>
        <v>664303.86000000173</v>
      </c>
    </row>
    <row r="2003" spans="1:6">
      <c r="A2003" s="221">
        <v>39007</v>
      </c>
      <c r="B2003" s="249">
        <v>5107</v>
      </c>
      <c r="C2003" s="2" t="s">
        <v>827</v>
      </c>
      <c r="D2003" s="39"/>
      <c r="E2003" s="54">
        <v>881</v>
      </c>
      <c r="F2003" s="39">
        <f t="shared" si="71"/>
        <v>663422.86000000173</v>
      </c>
    </row>
    <row r="2004" spans="1:6">
      <c r="A2004" s="221">
        <v>39007</v>
      </c>
      <c r="B2004" s="249">
        <v>5108</v>
      </c>
      <c r="C2004" s="2" t="s">
        <v>1804</v>
      </c>
      <c r="D2004" s="39"/>
      <c r="E2004" s="54">
        <v>0.01</v>
      </c>
      <c r="F2004" s="39">
        <f t="shared" si="71"/>
        <v>663422.85000000172</v>
      </c>
    </row>
    <row r="2005" spans="1:6">
      <c r="A2005" s="221">
        <v>39008</v>
      </c>
      <c r="B2005" s="249">
        <v>5109</v>
      </c>
      <c r="C2005" s="2" t="s">
        <v>208</v>
      </c>
      <c r="D2005" s="39"/>
      <c r="E2005" s="54">
        <v>9053.85</v>
      </c>
      <c r="F2005" s="39">
        <f t="shared" si="71"/>
        <v>654369.00000000175</v>
      </c>
    </row>
    <row r="2006" spans="1:6">
      <c r="A2006" s="221">
        <v>39009</v>
      </c>
      <c r="B2006" s="249">
        <v>5110</v>
      </c>
      <c r="C2006" s="2" t="s">
        <v>650</v>
      </c>
      <c r="D2006" s="39"/>
      <c r="E2006" s="54">
        <v>16354.25</v>
      </c>
      <c r="F2006" s="39">
        <f t="shared" si="71"/>
        <v>638014.75000000175</v>
      </c>
    </row>
    <row r="2007" spans="1:6">
      <c r="A2007" s="221">
        <v>39009</v>
      </c>
      <c r="B2007" s="249">
        <v>5111</v>
      </c>
      <c r="C2007" s="2" t="s">
        <v>1723</v>
      </c>
      <c r="D2007" s="39"/>
      <c r="E2007" s="54">
        <v>2597</v>
      </c>
      <c r="F2007" s="39">
        <f t="shared" si="71"/>
        <v>635417.75000000175</v>
      </c>
    </row>
    <row r="2008" spans="1:6">
      <c r="A2008" s="221">
        <v>39010</v>
      </c>
      <c r="B2008" s="249">
        <v>5112</v>
      </c>
      <c r="C2008" s="2" t="s">
        <v>1804</v>
      </c>
      <c r="D2008" s="39"/>
      <c r="E2008" s="54">
        <v>0.01</v>
      </c>
      <c r="F2008" s="39">
        <f t="shared" si="71"/>
        <v>635417.74000000174</v>
      </c>
    </row>
    <row r="2009" spans="1:6">
      <c r="A2009" s="221">
        <v>39010</v>
      </c>
      <c r="B2009" s="294">
        <v>5113</v>
      </c>
      <c r="C2009" s="4" t="s">
        <v>1808</v>
      </c>
      <c r="D2009" s="39"/>
      <c r="E2009" s="54">
        <v>17587</v>
      </c>
      <c r="F2009" s="39">
        <f t="shared" si="71"/>
        <v>617830.74000000174</v>
      </c>
    </row>
    <row r="2010" spans="1:6">
      <c r="A2010" s="221">
        <v>39010</v>
      </c>
      <c r="B2010" s="294">
        <v>5114</v>
      </c>
      <c r="C2010" s="4" t="s">
        <v>1810</v>
      </c>
      <c r="D2010" s="39"/>
      <c r="E2010" s="54">
        <v>12614.5</v>
      </c>
      <c r="F2010" s="39">
        <f t="shared" si="71"/>
        <v>605216.24000000174</v>
      </c>
    </row>
    <row r="2011" spans="1:6">
      <c r="A2011" s="221">
        <v>39010</v>
      </c>
      <c r="B2011" s="294">
        <v>5115</v>
      </c>
      <c r="C2011" s="4" t="s">
        <v>407</v>
      </c>
      <c r="D2011" s="39"/>
      <c r="E2011" s="54">
        <v>8330.7000000000007</v>
      </c>
      <c r="F2011" s="39">
        <f t="shared" si="71"/>
        <v>596885.54000000178</v>
      </c>
    </row>
    <row r="2012" spans="1:6">
      <c r="A2012" s="221">
        <v>39010</v>
      </c>
      <c r="B2012" s="294">
        <v>5116</v>
      </c>
      <c r="C2012" s="4" t="s">
        <v>913</v>
      </c>
      <c r="D2012" s="39"/>
      <c r="E2012" s="54">
        <v>13766</v>
      </c>
      <c r="F2012" s="39">
        <f t="shared" si="71"/>
        <v>583119.54000000178</v>
      </c>
    </row>
    <row r="2013" spans="1:6">
      <c r="A2013" s="221">
        <v>39010</v>
      </c>
      <c r="B2013" s="294">
        <v>5117</v>
      </c>
      <c r="C2013" s="4" t="s">
        <v>651</v>
      </c>
      <c r="D2013" s="39"/>
      <c r="E2013" s="54">
        <v>7000</v>
      </c>
      <c r="F2013" s="39">
        <f t="shared" si="71"/>
        <v>576119.54000000178</v>
      </c>
    </row>
    <row r="2014" spans="1:6">
      <c r="A2014" s="221">
        <v>39010</v>
      </c>
      <c r="B2014" s="294">
        <v>5118</v>
      </c>
      <c r="C2014" s="4" t="s">
        <v>1800</v>
      </c>
      <c r="D2014" s="39"/>
      <c r="E2014" s="54">
        <v>9700</v>
      </c>
      <c r="F2014" s="39">
        <f t="shared" si="71"/>
        <v>566419.54000000178</v>
      </c>
    </row>
    <row r="2015" spans="1:6">
      <c r="A2015" s="221">
        <v>39010</v>
      </c>
      <c r="B2015" s="294">
        <v>5119</v>
      </c>
      <c r="C2015" s="4" t="s">
        <v>1803</v>
      </c>
      <c r="D2015" s="39"/>
      <c r="E2015" s="54">
        <v>3900</v>
      </c>
      <c r="F2015" s="39">
        <f t="shared" si="71"/>
        <v>562519.54000000178</v>
      </c>
    </row>
    <row r="2016" spans="1:6">
      <c r="A2016" s="221">
        <v>39010</v>
      </c>
      <c r="B2016" s="294">
        <v>5120</v>
      </c>
      <c r="C2016" s="4" t="s">
        <v>1802</v>
      </c>
      <c r="D2016" s="39"/>
      <c r="E2016" s="54">
        <v>3900</v>
      </c>
      <c r="F2016" s="39">
        <f t="shared" si="71"/>
        <v>558619.54000000178</v>
      </c>
    </row>
    <row r="2017" spans="1:6">
      <c r="A2017" s="221">
        <v>39010</v>
      </c>
      <c r="B2017" s="294">
        <v>5121</v>
      </c>
      <c r="C2017" s="4" t="s">
        <v>1621</v>
      </c>
      <c r="D2017" s="39"/>
      <c r="E2017" s="54">
        <v>2000</v>
      </c>
      <c r="F2017" s="39">
        <f t="shared" si="71"/>
        <v>556619.54000000178</v>
      </c>
    </row>
    <row r="2018" spans="1:6">
      <c r="A2018" s="221">
        <v>39010</v>
      </c>
      <c r="B2018" s="294">
        <v>5122</v>
      </c>
      <c r="C2018" s="4" t="s">
        <v>652</v>
      </c>
      <c r="D2018" s="39"/>
      <c r="E2018" s="54">
        <v>22500</v>
      </c>
      <c r="F2018" s="39">
        <f t="shared" si="71"/>
        <v>534119.54000000178</v>
      </c>
    </row>
    <row r="2019" spans="1:6">
      <c r="A2019" s="221">
        <v>39010</v>
      </c>
      <c r="B2019" s="294">
        <v>5123</v>
      </c>
      <c r="C2019" s="4" t="s">
        <v>386</v>
      </c>
      <c r="D2019" s="39"/>
      <c r="E2019" s="54">
        <v>12179.57</v>
      </c>
      <c r="F2019" s="39">
        <f t="shared" si="71"/>
        <v>521939.97000000178</v>
      </c>
    </row>
    <row r="2020" spans="1:6">
      <c r="A2020" s="221">
        <v>39010</v>
      </c>
      <c r="B2020" s="294">
        <v>5124</v>
      </c>
      <c r="C2020" s="4" t="s">
        <v>2187</v>
      </c>
      <c r="D2020" s="39"/>
      <c r="E2020" s="54">
        <v>8500</v>
      </c>
      <c r="F2020" s="39">
        <f t="shared" si="71"/>
        <v>513439.97000000178</v>
      </c>
    </row>
    <row r="2021" spans="1:6">
      <c r="A2021" s="221">
        <v>39010</v>
      </c>
      <c r="B2021" s="294">
        <v>5125</v>
      </c>
      <c r="C2021" s="4" t="s">
        <v>653</v>
      </c>
      <c r="D2021" s="39"/>
      <c r="E2021" s="54">
        <v>600</v>
      </c>
      <c r="F2021" s="39">
        <f t="shared" si="71"/>
        <v>512839.97000000178</v>
      </c>
    </row>
    <row r="2022" spans="1:6">
      <c r="A2022" s="221">
        <v>39010</v>
      </c>
      <c r="B2022" s="294">
        <v>5126</v>
      </c>
      <c r="C2022" s="4" t="s">
        <v>654</v>
      </c>
      <c r="D2022" s="39"/>
      <c r="E2022" s="54">
        <v>600</v>
      </c>
      <c r="F2022" s="39">
        <f t="shared" si="71"/>
        <v>512239.97000000178</v>
      </c>
    </row>
    <row r="2023" spans="1:6">
      <c r="A2023" s="221">
        <v>39010</v>
      </c>
      <c r="B2023" s="294">
        <v>5127</v>
      </c>
      <c r="C2023" s="4" t="s">
        <v>639</v>
      </c>
      <c r="D2023" s="39"/>
      <c r="E2023" s="54">
        <v>3000</v>
      </c>
      <c r="F2023" s="39">
        <f t="shared" si="71"/>
        <v>509239.97000000178</v>
      </c>
    </row>
    <row r="2024" spans="1:6">
      <c r="A2024" s="221">
        <v>39010</v>
      </c>
      <c r="B2024" s="294">
        <v>5128</v>
      </c>
      <c r="C2024" s="4" t="s">
        <v>1444</v>
      </c>
      <c r="D2024" s="39"/>
      <c r="E2024" s="54">
        <v>14613</v>
      </c>
      <c r="F2024" s="39">
        <f t="shared" si="71"/>
        <v>494626.97000000178</v>
      </c>
    </row>
    <row r="2025" spans="1:6">
      <c r="A2025" s="221">
        <v>39010</v>
      </c>
      <c r="B2025" s="294">
        <v>5129</v>
      </c>
      <c r="C2025" s="4" t="s">
        <v>1152</v>
      </c>
      <c r="D2025" s="39"/>
      <c r="E2025" s="54">
        <v>3799.38</v>
      </c>
      <c r="F2025" s="39">
        <f t="shared" si="71"/>
        <v>490827.59000000177</v>
      </c>
    </row>
    <row r="2026" spans="1:6">
      <c r="A2026" s="221">
        <v>39010</v>
      </c>
      <c r="B2026" s="294">
        <v>5130</v>
      </c>
      <c r="C2026" s="4" t="s">
        <v>654</v>
      </c>
      <c r="D2026" s="39"/>
      <c r="E2026" s="54">
        <v>5845.2</v>
      </c>
      <c r="F2026" s="39">
        <f t="shared" si="71"/>
        <v>484982.39000000176</v>
      </c>
    </row>
    <row r="2027" spans="1:6">
      <c r="A2027" s="221">
        <v>39010</v>
      </c>
      <c r="B2027" s="294">
        <v>5131</v>
      </c>
      <c r="C2027" s="4" t="s">
        <v>653</v>
      </c>
      <c r="D2027" s="39"/>
      <c r="E2027" s="54">
        <v>4383.8999999999996</v>
      </c>
      <c r="F2027" s="39">
        <f t="shared" si="71"/>
        <v>480598.49000000174</v>
      </c>
    </row>
    <row r="2028" spans="1:6">
      <c r="A2028" s="221">
        <v>39014</v>
      </c>
      <c r="B2028" s="294">
        <v>5132</v>
      </c>
      <c r="C2028" s="4" t="s">
        <v>2247</v>
      </c>
      <c r="D2028" s="39"/>
      <c r="E2028" s="54">
        <v>105000</v>
      </c>
      <c r="F2028" s="39">
        <f t="shared" si="71"/>
        <v>375598.49000000174</v>
      </c>
    </row>
    <row r="2029" spans="1:6">
      <c r="A2029" s="221">
        <v>39014</v>
      </c>
      <c r="B2029" s="294">
        <v>5133</v>
      </c>
      <c r="C2029" s="4" t="s">
        <v>1363</v>
      </c>
      <c r="D2029" s="39"/>
      <c r="E2029" s="54">
        <v>2783.24</v>
      </c>
      <c r="F2029" s="39">
        <f t="shared" si="71"/>
        <v>372815.25000000175</v>
      </c>
    </row>
    <row r="2030" spans="1:6">
      <c r="A2030" s="221">
        <v>39014</v>
      </c>
      <c r="B2030" s="294">
        <v>5134</v>
      </c>
      <c r="C2030" s="4" t="s">
        <v>1804</v>
      </c>
      <c r="D2030" s="39"/>
      <c r="E2030" s="54">
        <v>0.01</v>
      </c>
      <c r="F2030" s="39">
        <f t="shared" ref="F2030:F2047" si="72">+F2029-E2030</f>
        <v>372815.24000000174</v>
      </c>
    </row>
    <row r="2031" spans="1:6">
      <c r="A2031" s="221">
        <v>39014</v>
      </c>
      <c r="B2031" s="294">
        <v>5135</v>
      </c>
      <c r="C2031" s="4" t="s">
        <v>657</v>
      </c>
      <c r="D2031" s="39"/>
      <c r="E2031" s="54">
        <v>3150</v>
      </c>
      <c r="F2031" s="39">
        <f t="shared" si="72"/>
        <v>369665.24000000174</v>
      </c>
    </row>
    <row r="2032" spans="1:6">
      <c r="A2032" s="221">
        <v>39014</v>
      </c>
      <c r="B2032" s="294">
        <v>5136</v>
      </c>
      <c r="C2032" s="4" t="s">
        <v>658</v>
      </c>
      <c r="D2032" s="39"/>
      <c r="E2032" s="54">
        <v>171377</v>
      </c>
      <c r="F2032" s="39">
        <f t="shared" si="72"/>
        <v>198288.24000000174</v>
      </c>
    </row>
    <row r="2033" spans="1:6">
      <c r="A2033" s="221">
        <v>39014</v>
      </c>
      <c r="B2033" s="294">
        <v>5137</v>
      </c>
      <c r="C2033" s="4" t="s">
        <v>658</v>
      </c>
      <c r="D2033" s="39"/>
      <c r="E2033" s="54">
        <v>211984.19</v>
      </c>
      <c r="F2033" s="39">
        <f t="shared" si="72"/>
        <v>-13695.949999998265</v>
      </c>
    </row>
    <row r="2034" spans="1:6">
      <c r="A2034" s="221">
        <v>39014</v>
      </c>
      <c r="B2034" s="294">
        <v>5138</v>
      </c>
      <c r="C2034" s="4" t="s">
        <v>658</v>
      </c>
      <c r="D2034" s="39"/>
      <c r="E2034" s="54">
        <v>202710.55</v>
      </c>
      <c r="F2034" s="39">
        <f t="shared" si="72"/>
        <v>-216406.49999999825</v>
      </c>
    </row>
    <row r="2035" spans="1:6">
      <c r="A2035" s="221">
        <v>39015</v>
      </c>
      <c r="B2035" s="294">
        <v>5139</v>
      </c>
      <c r="C2035" s="4" t="s">
        <v>113</v>
      </c>
      <c r="D2035" s="39"/>
      <c r="E2035" s="54">
        <v>1000000</v>
      </c>
      <c r="F2035" s="39">
        <f t="shared" si="72"/>
        <v>-1216406.4999999981</v>
      </c>
    </row>
    <row r="2036" spans="1:6">
      <c r="A2036" s="221">
        <v>39015</v>
      </c>
      <c r="B2036" s="294">
        <v>5140</v>
      </c>
      <c r="C2036" s="4" t="s">
        <v>659</v>
      </c>
      <c r="D2036" s="39"/>
      <c r="E2036" s="54">
        <v>10000</v>
      </c>
      <c r="F2036" s="39">
        <f t="shared" si="72"/>
        <v>-1226406.4999999981</v>
      </c>
    </row>
    <row r="2037" spans="1:6">
      <c r="A2037" s="221">
        <v>39015</v>
      </c>
      <c r="B2037" s="294">
        <v>5141</v>
      </c>
      <c r="C2037" s="4" t="s">
        <v>1090</v>
      </c>
      <c r="D2037" s="39"/>
      <c r="E2037" s="54">
        <v>881</v>
      </c>
      <c r="F2037" s="39">
        <f t="shared" si="72"/>
        <v>-1227287.4999999981</v>
      </c>
    </row>
    <row r="2038" spans="1:6">
      <c r="A2038" s="221">
        <v>39015</v>
      </c>
      <c r="B2038" s="294">
        <v>5142</v>
      </c>
      <c r="C2038" s="4" t="s">
        <v>659</v>
      </c>
      <c r="D2038" s="39"/>
      <c r="E2038" s="54">
        <v>13700</v>
      </c>
      <c r="F2038" s="39">
        <f t="shared" si="72"/>
        <v>-1240987.4999999981</v>
      </c>
    </row>
    <row r="2039" spans="1:6">
      <c r="A2039" s="221">
        <v>39015</v>
      </c>
      <c r="B2039" s="294">
        <v>5143</v>
      </c>
      <c r="C2039" s="4" t="s">
        <v>1371</v>
      </c>
      <c r="D2039" s="39"/>
      <c r="E2039" s="54">
        <v>37297.230000000003</v>
      </c>
      <c r="F2039" s="39">
        <f t="shared" si="72"/>
        <v>-1278284.7299999981</v>
      </c>
    </row>
    <row r="2040" spans="1:6">
      <c r="A2040" s="221">
        <v>39017</v>
      </c>
      <c r="B2040" s="294">
        <v>5144</v>
      </c>
      <c r="C2040" s="4" t="s">
        <v>995</v>
      </c>
      <c r="D2040" s="39"/>
      <c r="E2040" s="54">
        <v>27000</v>
      </c>
      <c r="F2040" s="39">
        <f t="shared" si="72"/>
        <v>-1305284.7299999981</v>
      </c>
    </row>
    <row r="2041" spans="1:6">
      <c r="A2041" s="221">
        <v>39017</v>
      </c>
      <c r="B2041" s="294">
        <v>5145</v>
      </c>
      <c r="C2041" s="4" t="s">
        <v>885</v>
      </c>
      <c r="D2041" s="39"/>
      <c r="E2041" s="54">
        <v>1079.3599999999999</v>
      </c>
      <c r="F2041" s="39">
        <f t="shared" si="72"/>
        <v>-1306364.0899999982</v>
      </c>
    </row>
    <row r="2042" spans="1:6">
      <c r="A2042" s="221">
        <v>39017</v>
      </c>
      <c r="B2042" s="294">
        <v>5146</v>
      </c>
      <c r="C2042" s="4" t="s">
        <v>1049</v>
      </c>
      <c r="D2042" s="39"/>
      <c r="E2042" s="54">
        <v>65458.29</v>
      </c>
      <c r="F2042" s="39">
        <f t="shared" si="72"/>
        <v>-1371822.3799999983</v>
      </c>
    </row>
    <row r="2043" spans="1:6">
      <c r="A2043" s="221">
        <v>39020</v>
      </c>
      <c r="B2043" s="294">
        <v>5147</v>
      </c>
      <c r="C2043" s="4" t="s">
        <v>827</v>
      </c>
      <c r="D2043" s="39"/>
      <c r="E2043" s="54">
        <v>8900</v>
      </c>
      <c r="F2043" s="39">
        <f t="shared" si="72"/>
        <v>-1380722.3799999983</v>
      </c>
    </row>
    <row r="2044" spans="1:6">
      <c r="A2044" s="221">
        <v>39020</v>
      </c>
      <c r="B2044" s="294">
        <v>5148</v>
      </c>
      <c r="C2044" s="4" t="s">
        <v>2248</v>
      </c>
      <c r="D2044" s="39"/>
      <c r="E2044" s="54">
        <v>336100</v>
      </c>
      <c r="F2044" s="39">
        <f t="shared" si="72"/>
        <v>-1716822.3799999983</v>
      </c>
    </row>
    <row r="2045" spans="1:6">
      <c r="A2045" s="221">
        <v>39020</v>
      </c>
      <c r="B2045" s="294">
        <v>5149</v>
      </c>
      <c r="C2045" s="4" t="s">
        <v>2248</v>
      </c>
      <c r="D2045" s="39"/>
      <c r="E2045" s="54">
        <v>2157</v>
      </c>
      <c r="F2045" s="39">
        <f t="shared" si="72"/>
        <v>-1718979.3799999983</v>
      </c>
    </row>
    <row r="2046" spans="1:6">
      <c r="A2046" s="221">
        <v>39021</v>
      </c>
      <c r="B2046" s="294">
        <v>5150</v>
      </c>
      <c r="C2046" s="4" t="s">
        <v>887</v>
      </c>
      <c r="D2046" s="39"/>
      <c r="E2046" s="54">
        <v>152370.56</v>
      </c>
      <c r="F2046" s="39">
        <f t="shared" si="72"/>
        <v>-1871349.9399999983</v>
      </c>
    </row>
    <row r="2047" spans="1:6">
      <c r="A2047" s="221">
        <v>39021</v>
      </c>
      <c r="B2047" s="294">
        <v>5151</v>
      </c>
      <c r="C2047" s="4" t="s">
        <v>1371</v>
      </c>
      <c r="D2047" s="39"/>
      <c r="E2047" s="54">
        <v>22810.93</v>
      </c>
      <c r="F2047" s="39">
        <f t="shared" si="72"/>
        <v>-1894160.8699999982</v>
      </c>
    </row>
    <row r="2048" spans="1:6">
      <c r="A2048" s="221">
        <v>39015</v>
      </c>
      <c r="B2048" s="294"/>
      <c r="C2048" s="4" t="s">
        <v>660</v>
      </c>
      <c r="D2048" s="39">
        <v>4189086</v>
      </c>
      <c r="E2048" s="54"/>
      <c r="F2048" s="39">
        <f>+F2047+D2048</f>
        <v>2294925.1300000018</v>
      </c>
    </row>
    <row r="2049" spans="1:6">
      <c r="A2049" s="221">
        <v>39015</v>
      </c>
      <c r="B2049" s="249"/>
      <c r="C2049" s="2" t="s">
        <v>1105</v>
      </c>
      <c r="D2049" s="39"/>
      <c r="E2049" s="54">
        <v>401828.07</v>
      </c>
      <c r="F2049" s="39">
        <f>+F2048-E2049</f>
        <v>1893097.0600000017</v>
      </c>
    </row>
    <row r="2050" spans="1:6">
      <c r="A2050" s="221">
        <v>39015</v>
      </c>
      <c r="B2050" s="249"/>
      <c r="C2050" s="2" t="s">
        <v>1715</v>
      </c>
      <c r="D2050" s="39">
        <v>513645.16</v>
      </c>
      <c r="E2050" s="54"/>
      <c r="F2050" s="39">
        <f>+F2049+D2050</f>
        <v>2406742.2200000016</v>
      </c>
    </row>
    <row r="2051" spans="1:6">
      <c r="A2051" s="221">
        <v>39015</v>
      </c>
      <c r="B2051" s="249"/>
      <c r="C2051" s="2" t="s">
        <v>656</v>
      </c>
      <c r="D2051" s="39"/>
      <c r="E2051" s="54">
        <v>322269.26</v>
      </c>
      <c r="F2051" s="39">
        <f>+F2050-E2051</f>
        <v>2084472.9600000016</v>
      </c>
    </row>
    <row r="2052" spans="1:6">
      <c r="A2052" s="2"/>
      <c r="B2052" s="249"/>
      <c r="C2052" s="2" t="s">
        <v>411</v>
      </c>
      <c r="D2052" s="39"/>
      <c r="E2052" s="54">
        <v>9063.85</v>
      </c>
      <c r="F2052" s="39">
        <f>+F2051-E2052</f>
        <v>2075409.1100000015</v>
      </c>
    </row>
    <row r="2053" spans="1:6">
      <c r="A2053" s="2"/>
      <c r="B2053" s="249"/>
      <c r="C2053" s="2" t="s">
        <v>2175</v>
      </c>
      <c r="D2053" s="39"/>
      <c r="E2053" s="54">
        <f>SUM(E1960:E2047)</f>
        <v>5635484.7499999991</v>
      </c>
      <c r="F2053" s="39">
        <v>2075409.11</v>
      </c>
    </row>
    <row r="2054" spans="1:6">
      <c r="A2054" s="221"/>
      <c r="B2054" s="249"/>
      <c r="C2054" s="2"/>
      <c r="D2054" s="39"/>
      <c r="E2054" s="54"/>
      <c r="F2054" s="39" t="s">
        <v>1224</v>
      </c>
    </row>
    <row r="2055" spans="1:6">
      <c r="A2055" s="221"/>
      <c r="B2055" s="249"/>
      <c r="C2055" s="2"/>
      <c r="D2055" s="2"/>
      <c r="E2055" s="312"/>
      <c r="F2055" s="20" t="s">
        <v>1224</v>
      </c>
    </row>
    <row r="2056" spans="1:6">
      <c r="A2056" s="221"/>
      <c r="B2056" s="249"/>
      <c r="C2056" s="27" t="s">
        <v>886</v>
      </c>
      <c r="D2056" s="2"/>
      <c r="E2056" s="312"/>
      <c r="F2056" s="20">
        <v>2075409.11</v>
      </c>
    </row>
    <row r="2057" spans="1:6">
      <c r="A2057" s="221">
        <v>39022</v>
      </c>
      <c r="B2057" s="249">
        <v>5152</v>
      </c>
      <c r="C2057" s="2" t="s">
        <v>113</v>
      </c>
      <c r="D2057" s="39"/>
      <c r="E2057" s="54">
        <v>1000000</v>
      </c>
      <c r="F2057" s="20">
        <f t="shared" ref="F2057:F2080" si="73">+F2056-E2057</f>
        <v>1075409.1100000001</v>
      </c>
    </row>
    <row r="2058" spans="1:6">
      <c r="A2058" s="221">
        <v>39022</v>
      </c>
      <c r="B2058" s="249">
        <v>5153</v>
      </c>
      <c r="C2058" s="2" t="s">
        <v>1739</v>
      </c>
      <c r="D2058" s="39"/>
      <c r="E2058" s="54">
        <v>3231</v>
      </c>
      <c r="F2058" s="20">
        <f t="shared" si="73"/>
        <v>1072178.1100000001</v>
      </c>
    </row>
    <row r="2059" spans="1:6">
      <c r="A2059" s="221">
        <v>39022</v>
      </c>
      <c r="B2059" s="249">
        <v>5154</v>
      </c>
      <c r="C2059" s="2" t="s">
        <v>896</v>
      </c>
      <c r="D2059" s="39"/>
      <c r="E2059" s="54">
        <v>79378.2</v>
      </c>
      <c r="F2059" s="20">
        <f t="shared" si="73"/>
        <v>992799.91000000015</v>
      </c>
    </row>
    <row r="2060" spans="1:6">
      <c r="A2060" s="221">
        <v>39022</v>
      </c>
      <c r="B2060" s="249">
        <v>5155</v>
      </c>
      <c r="C2060" s="2" t="s">
        <v>1479</v>
      </c>
      <c r="D2060" s="39"/>
      <c r="E2060" s="54">
        <v>4260.3</v>
      </c>
      <c r="F2060" s="20">
        <f t="shared" si="73"/>
        <v>988539.6100000001</v>
      </c>
    </row>
    <row r="2061" spans="1:6">
      <c r="A2061" s="221">
        <v>39022</v>
      </c>
      <c r="B2061" s="249">
        <v>5156</v>
      </c>
      <c r="C2061" s="2" t="s">
        <v>1359</v>
      </c>
      <c r="D2061" s="39"/>
      <c r="E2061" s="54">
        <v>45483</v>
      </c>
      <c r="F2061" s="20">
        <f t="shared" si="73"/>
        <v>943056.6100000001</v>
      </c>
    </row>
    <row r="2062" spans="1:6">
      <c r="A2062" s="221">
        <v>39022</v>
      </c>
      <c r="B2062" s="249">
        <v>5157</v>
      </c>
      <c r="C2062" s="2" t="s">
        <v>1848</v>
      </c>
      <c r="D2062" s="39"/>
      <c r="E2062" s="54">
        <v>3480.04</v>
      </c>
      <c r="F2062" s="20">
        <f t="shared" si="73"/>
        <v>939576.57000000007</v>
      </c>
    </row>
    <row r="2063" spans="1:6">
      <c r="A2063" s="221">
        <v>39022</v>
      </c>
      <c r="B2063" s="249">
        <v>5158</v>
      </c>
      <c r="C2063" s="2" t="s">
        <v>1848</v>
      </c>
      <c r="D2063" s="39"/>
      <c r="E2063" s="54">
        <v>265751</v>
      </c>
      <c r="F2063" s="20">
        <f t="shared" si="73"/>
        <v>673825.57000000007</v>
      </c>
    </row>
    <row r="2064" spans="1:6">
      <c r="A2064" s="221">
        <v>39023</v>
      </c>
      <c r="B2064" s="249">
        <v>5159</v>
      </c>
      <c r="C2064" s="2" t="s">
        <v>1527</v>
      </c>
      <c r="D2064" s="39"/>
      <c r="E2064" s="54">
        <v>5000</v>
      </c>
      <c r="F2064" s="20">
        <f t="shared" si="73"/>
        <v>668825.57000000007</v>
      </c>
    </row>
    <row r="2065" spans="1:6">
      <c r="A2065" s="221">
        <v>39023</v>
      </c>
      <c r="B2065" s="249">
        <v>5160</v>
      </c>
      <c r="C2065" s="2" t="s">
        <v>1528</v>
      </c>
      <c r="D2065" s="39"/>
      <c r="E2065" s="54">
        <v>4265</v>
      </c>
      <c r="F2065" s="20">
        <f t="shared" si="73"/>
        <v>664560.57000000007</v>
      </c>
    </row>
    <row r="2066" spans="1:6">
      <c r="A2066" s="221">
        <v>39023</v>
      </c>
      <c r="B2066" s="249">
        <v>5161</v>
      </c>
      <c r="C2066" s="2" t="s">
        <v>1528</v>
      </c>
      <c r="D2066" s="39"/>
      <c r="E2066" s="54">
        <v>189519</v>
      </c>
      <c r="F2066" s="20">
        <f t="shared" si="73"/>
        <v>475041.57000000007</v>
      </c>
    </row>
    <row r="2067" spans="1:6">
      <c r="A2067" s="221">
        <v>39023</v>
      </c>
      <c r="B2067" s="249">
        <v>5162</v>
      </c>
      <c r="C2067" s="2" t="s">
        <v>1432</v>
      </c>
      <c r="D2067" s="39"/>
      <c r="E2067" s="54">
        <v>22118.29</v>
      </c>
      <c r="F2067" s="20">
        <f t="shared" si="73"/>
        <v>452923.28000000009</v>
      </c>
    </row>
    <row r="2068" spans="1:6">
      <c r="A2068" s="221">
        <v>39024</v>
      </c>
      <c r="B2068" s="249">
        <v>5163</v>
      </c>
      <c r="C2068" s="2" t="s">
        <v>899</v>
      </c>
      <c r="D2068" s="39"/>
      <c r="E2068" s="54">
        <v>33250</v>
      </c>
      <c r="F2068" s="20">
        <f t="shared" si="73"/>
        <v>419673.28000000009</v>
      </c>
    </row>
    <row r="2069" spans="1:6">
      <c r="A2069" s="221">
        <v>39024</v>
      </c>
      <c r="B2069" s="249">
        <v>5164</v>
      </c>
      <c r="C2069" s="2" t="s">
        <v>1359</v>
      </c>
      <c r="D2069" s="39"/>
      <c r="E2069" s="54">
        <v>26575</v>
      </c>
      <c r="F2069" s="20">
        <f t="shared" si="73"/>
        <v>393098.28000000009</v>
      </c>
    </row>
    <row r="2070" spans="1:6">
      <c r="A2070" s="221">
        <v>39024</v>
      </c>
      <c r="B2070" s="249">
        <v>5165</v>
      </c>
      <c r="C2070" s="2" t="s">
        <v>1359</v>
      </c>
      <c r="D2070" s="39"/>
      <c r="E2070" s="54">
        <v>1200</v>
      </c>
      <c r="F2070" s="20">
        <f t="shared" si="73"/>
        <v>391898.28000000009</v>
      </c>
    </row>
    <row r="2071" spans="1:6">
      <c r="A2071" s="221">
        <v>39028</v>
      </c>
      <c r="B2071" s="249">
        <v>5166</v>
      </c>
      <c r="C2071" s="2" t="s">
        <v>1362</v>
      </c>
      <c r="D2071" s="39"/>
      <c r="E2071" s="54">
        <v>21470</v>
      </c>
      <c r="F2071" s="20">
        <f t="shared" si="73"/>
        <v>370428.28000000009</v>
      </c>
    </row>
    <row r="2072" spans="1:6">
      <c r="A2072" s="221">
        <v>39028</v>
      </c>
      <c r="B2072" s="249">
        <v>5167</v>
      </c>
      <c r="C2072" s="2" t="s">
        <v>2247</v>
      </c>
      <c r="D2072" s="39"/>
      <c r="E2072" s="54">
        <v>3708.04</v>
      </c>
      <c r="F2072" s="20">
        <f t="shared" si="73"/>
        <v>366720.24000000011</v>
      </c>
    </row>
    <row r="2073" spans="1:6">
      <c r="A2073" s="221">
        <v>39028</v>
      </c>
      <c r="B2073" s="249">
        <v>5168</v>
      </c>
      <c r="C2073" s="2" t="s">
        <v>2247</v>
      </c>
      <c r="D2073" s="39"/>
      <c r="E2073" s="54">
        <v>316000</v>
      </c>
      <c r="F2073" s="20">
        <f t="shared" si="73"/>
        <v>50720.240000000107</v>
      </c>
    </row>
    <row r="2074" spans="1:6">
      <c r="A2074" s="221">
        <v>39029</v>
      </c>
      <c r="B2074" s="249">
        <v>5169</v>
      </c>
      <c r="C2074" s="2" t="s">
        <v>1804</v>
      </c>
      <c r="D2074" s="39"/>
      <c r="E2074" s="54">
        <v>0.01</v>
      </c>
      <c r="F2074" s="20">
        <f t="shared" si="73"/>
        <v>50720.230000000105</v>
      </c>
    </row>
    <row r="2075" spans="1:6">
      <c r="A2075" s="221">
        <v>39029</v>
      </c>
      <c r="B2075" s="249">
        <v>5170</v>
      </c>
      <c r="C2075" s="2" t="s">
        <v>888</v>
      </c>
      <c r="D2075" s="39"/>
      <c r="E2075" s="54">
        <v>37466.910000000003</v>
      </c>
      <c r="F2075" s="20">
        <f t="shared" si="73"/>
        <v>13253.320000000102</v>
      </c>
    </row>
    <row r="2076" spans="1:6">
      <c r="A2076" s="221">
        <v>39030</v>
      </c>
      <c r="B2076" s="249">
        <v>5171</v>
      </c>
      <c r="C2076" s="2" t="s">
        <v>28</v>
      </c>
      <c r="D2076" s="39"/>
      <c r="E2076" s="54">
        <v>28396.25</v>
      </c>
      <c r="F2076" s="20">
        <f t="shared" si="73"/>
        <v>-15142.929999999898</v>
      </c>
    </row>
    <row r="2077" spans="1:6">
      <c r="A2077" s="221">
        <v>39031</v>
      </c>
      <c r="B2077" s="249">
        <v>5172</v>
      </c>
      <c r="C2077" s="2" t="s">
        <v>1090</v>
      </c>
      <c r="D2077" s="39"/>
      <c r="E2077" s="54">
        <v>881</v>
      </c>
      <c r="F2077" s="20">
        <f t="shared" si="73"/>
        <v>-16023.929999999898</v>
      </c>
    </row>
    <row r="2078" spans="1:6">
      <c r="A2078" s="221">
        <v>39034</v>
      </c>
      <c r="B2078" s="249">
        <v>5173</v>
      </c>
      <c r="C2078" s="2" t="s">
        <v>421</v>
      </c>
      <c r="D2078" s="39"/>
      <c r="E2078" s="54">
        <v>19484</v>
      </c>
      <c r="F2078" s="20">
        <f t="shared" si="73"/>
        <v>-35507.929999999898</v>
      </c>
    </row>
    <row r="2079" spans="1:6">
      <c r="A2079" s="221">
        <v>39034</v>
      </c>
      <c r="B2079" s="249">
        <v>5174</v>
      </c>
      <c r="C2079" s="2" t="s">
        <v>422</v>
      </c>
      <c r="D2079" s="39"/>
      <c r="E2079" s="54">
        <v>3500</v>
      </c>
      <c r="F2079" s="20">
        <f t="shared" si="73"/>
        <v>-39007.929999999898</v>
      </c>
    </row>
    <row r="2080" spans="1:6">
      <c r="A2080" s="221">
        <v>39034</v>
      </c>
      <c r="B2080" s="249">
        <v>5175</v>
      </c>
      <c r="C2080" s="2" t="s">
        <v>407</v>
      </c>
      <c r="D2080" s="39"/>
      <c r="E2080" s="54">
        <v>881</v>
      </c>
      <c r="F2080" s="20">
        <f t="shared" si="73"/>
        <v>-39888.929999999898</v>
      </c>
    </row>
    <row r="2081" spans="1:6">
      <c r="A2081" s="221">
        <v>39035</v>
      </c>
      <c r="B2081" s="249"/>
      <c r="C2081" s="2" t="s">
        <v>423</v>
      </c>
      <c r="D2081" s="39">
        <v>4189086</v>
      </c>
      <c r="E2081" s="54"/>
      <c r="F2081" s="20">
        <f>+F2080+D2081</f>
        <v>4149197.0700000003</v>
      </c>
    </row>
    <row r="2082" spans="1:6">
      <c r="A2082" s="221">
        <v>39035</v>
      </c>
      <c r="B2082" s="249">
        <v>5176</v>
      </c>
      <c r="C2082" s="2" t="s">
        <v>1804</v>
      </c>
      <c r="D2082" s="39"/>
      <c r="E2082" s="54">
        <v>0.01</v>
      </c>
      <c r="F2082" s="20">
        <f t="shared" ref="F2082:F2129" si="74">+F2081-E2082</f>
        <v>4149197.0600000005</v>
      </c>
    </row>
    <row r="2083" spans="1:6">
      <c r="A2083" s="221">
        <v>39035</v>
      </c>
      <c r="B2083" s="249">
        <v>5177</v>
      </c>
      <c r="C2083" s="2" t="s">
        <v>1090</v>
      </c>
      <c r="D2083" s="39"/>
      <c r="E2083" s="54">
        <v>3231</v>
      </c>
      <c r="F2083" s="20">
        <f t="shared" si="74"/>
        <v>4145966.0600000005</v>
      </c>
    </row>
    <row r="2084" spans="1:6">
      <c r="A2084" s="221">
        <v>39036</v>
      </c>
      <c r="B2084" s="249">
        <v>5178</v>
      </c>
      <c r="C2084" s="2" t="s">
        <v>1740</v>
      </c>
      <c r="D2084" s="39"/>
      <c r="E2084" s="54">
        <v>6757.13</v>
      </c>
      <c r="F2084" s="20">
        <f t="shared" si="74"/>
        <v>4139208.9300000006</v>
      </c>
    </row>
    <row r="2085" spans="1:6">
      <c r="A2085" s="221">
        <v>39036</v>
      </c>
      <c r="B2085" s="249">
        <v>5179</v>
      </c>
      <c r="C2085" s="2" t="s">
        <v>1362</v>
      </c>
      <c r="D2085" s="39"/>
      <c r="E2085" s="54">
        <v>30590</v>
      </c>
      <c r="F2085" s="20">
        <f t="shared" si="74"/>
        <v>4108618.9300000006</v>
      </c>
    </row>
    <row r="2086" spans="1:6">
      <c r="A2086" s="221">
        <v>39036</v>
      </c>
      <c r="B2086" s="249">
        <v>5180</v>
      </c>
      <c r="C2086" s="2" t="s">
        <v>113</v>
      </c>
      <c r="D2086" s="39"/>
      <c r="E2086" s="54">
        <v>1000000</v>
      </c>
      <c r="F2086" s="20">
        <f t="shared" si="74"/>
        <v>3108618.9300000006</v>
      </c>
    </row>
    <row r="2087" spans="1:6">
      <c r="A2087" s="221">
        <v>39036</v>
      </c>
      <c r="B2087" s="249">
        <v>5181</v>
      </c>
      <c r="C2087" s="2" t="s">
        <v>2746</v>
      </c>
      <c r="D2087" s="39"/>
      <c r="E2087" s="54">
        <v>6942.6</v>
      </c>
      <c r="F2087" s="20">
        <f t="shared" si="74"/>
        <v>3101676.3300000005</v>
      </c>
    </row>
    <row r="2088" spans="1:6">
      <c r="A2088" s="221">
        <v>39038</v>
      </c>
      <c r="B2088" s="249">
        <v>5182</v>
      </c>
      <c r="C2088" s="2" t="s">
        <v>1930</v>
      </c>
      <c r="D2088" s="39"/>
      <c r="E2088" s="54">
        <v>4278</v>
      </c>
      <c r="F2088" s="20">
        <f t="shared" si="74"/>
        <v>3097398.3300000005</v>
      </c>
    </row>
    <row r="2089" spans="1:6">
      <c r="A2089" s="221">
        <v>39038</v>
      </c>
      <c r="B2089" s="249">
        <v>5183</v>
      </c>
      <c r="C2089" s="2" t="s">
        <v>208</v>
      </c>
      <c r="D2089" s="39"/>
      <c r="E2089" s="54">
        <v>7857.35</v>
      </c>
      <c r="F2089" s="20">
        <f t="shared" si="74"/>
        <v>3089540.9800000004</v>
      </c>
    </row>
    <row r="2090" spans="1:6">
      <c r="A2090" s="221">
        <v>39038</v>
      </c>
      <c r="B2090" s="249">
        <v>5184</v>
      </c>
      <c r="C2090" s="2" t="s">
        <v>1804</v>
      </c>
      <c r="D2090" s="39"/>
      <c r="E2090" s="54">
        <v>0.01</v>
      </c>
      <c r="F2090" s="20">
        <f t="shared" si="74"/>
        <v>3089540.9700000007</v>
      </c>
    </row>
    <row r="2091" spans="1:6">
      <c r="A2091" s="221">
        <v>39038</v>
      </c>
      <c r="B2091" s="249">
        <v>5185</v>
      </c>
      <c r="C2091" s="2" t="s">
        <v>1723</v>
      </c>
      <c r="D2091" s="39"/>
      <c r="E2091" s="54">
        <v>881</v>
      </c>
      <c r="F2091" s="20">
        <f t="shared" si="74"/>
        <v>3088659.9700000007</v>
      </c>
    </row>
    <row r="2092" spans="1:6">
      <c r="A2092" s="221">
        <v>39038</v>
      </c>
      <c r="B2092" s="249">
        <v>5186</v>
      </c>
      <c r="C2092" s="2" t="s">
        <v>407</v>
      </c>
      <c r="D2092" s="39"/>
      <c r="E2092" s="54">
        <v>881</v>
      </c>
      <c r="F2092" s="20">
        <f t="shared" si="74"/>
        <v>3087778.9700000007</v>
      </c>
    </row>
    <row r="2093" spans="1:6">
      <c r="A2093" s="221">
        <v>39041</v>
      </c>
      <c r="B2093" s="249">
        <v>5187</v>
      </c>
      <c r="C2093" s="2" t="s">
        <v>424</v>
      </c>
      <c r="D2093" s="39"/>
      <c r="E2093" s="54">
        <v>3390</v>
      </c>
      <c r="F2093" s="20">
        <f t="shared" si="74"/>
        <v>3084388.9700000007</v>
      </c>
    </row>
    <row r="2094" spans="1:6">
      <c r="A2094" s="221">
        <v>39041</v>
      </c>
      <c r="B2094" s="249">
        <v>5188</v>
      </c>
      <c r="C2094" s="2" t="s">
        <v>1065</v>
      </c>
      <c r="D2094" s="39"/>
      <c r="E2094" s="54">
        <v>3437.69</v>
      </c>
      <c r="F2094" s="20">
        <f t="shared" si="74"/>
        <v>3080951.2800000007</v>
      </c>
    </row>
    <row r="2095" spans="1:6">
      <c r="A2095" s="221">
        <v>39041</v>
      </c>
      <c r="B2095" s="249">
        <v>5189</v>
      </c>
      <c r="C2095" s="2" t="s">
        <v>827</v>
      </c>
      <c r="D2095" s="39"/>
      <c r="E2095" s="54">
        <v>490</v>
      </c>
      <c r="F2095" s="20">
        <f t="shared" si="74"/>
        <v>3080461.2800000007</v>
      </c>
    </row>
    <row r="2096" spans="1:6">
      <c r="A2096" s="221">
        <v>39042</v>
      </c>
      <c r="B2096" s="249">
        <v>5190</v>
      </c>
      <c r="C2096" s="2" t="s">
        <v>2187</v>
      </c>
      <c r="D2096" s="39"/>
      <c r="E2096" s="54">
        <v>8500</v>
      </c>
      <c r="F2096" s="20">
        <f t="shared" si="74"/>
        <v>3071961.2800000007</v>
      </c>
    </row>
    <row r="2097" spans="1:6">
      <c r="A2097" s="221">
        <v>39042</v>
      </c>
      <c r="B2097" s="249">
        <v>5191</v>
      </c>
      <c r="C2097" s="2" t="s">
        <v>1444</v>
      </c>
      <c r="D2097" s="39"/>
      <c r="E2097" s="54">
        <v>14613</v>
      </c>
      <c r="F2097" s="20">
        <f t="shared" si="74"/>
        <v>3057348.2800000007</v>
      </c>
    </row>
    <row r="2098" spans="1:6">
      <c r="A2098" s="221">
        <v>39042</v>
      </c>
      <c r="B2098" s="249">
        <v>5192</v>
      </c>
      <c r="C2098" s="2" t="s">
        <v>1152</v>
      </c>
      <c r="D2098" s="39"/>
      <c r="E2098" s="54">
        <v>3799.38</v>
      </c>
      <c r="F2098" s="20">
        <f t="shared" si="74"/>
        <v>3053548.9000000008</v>
      </c>
    </row>
    <row r="2099" spans="1:6">
      <c r="A2099" s="221">
        <v>39042</v>
      </c>
      <c r="B2099" s="249">
        <v>5193</v>
      </c>
      <c r="C2099" s="2" t="s">
        <v>1997</v>
      </c>
      <c r="D2099" s="39"/>
      <c r="E2099" s="54">
        <v>5845.2</v>
      </c>
      <c r="F2099" s="20">
        <f t="shared" si="74"/>
        <v>3047703.7000000007</v>
      </c>
    </row>
    <row r="2100" spans="1:6">
      <c r="A2100" s="221">
        <v>39042</v>
      </c>
      <c r="B2100" s="249">
        <v>5194</v>
      </c>
      <c r="C2100" s="2" t="s">
        <v>386</v>
      </c>
      <c r="D2100" s="39"/>
      <c r="E2100" s="54">
        <v>12179.57</v>
      </c>
      <c r="F2100" s="20">
        <f t="shared" si="74"/>
        <v>3035524.1300000008</v>
      </c>
    </row>
    <row r="2101" spans="1:6">
      <c r="A2101" s="221">
        <v>39042</v>
      </c>
      <c r="B2101" s="249">
        <v>5195</v>
      </c>
      <c r="C2101" s="2" t="s">
        <v>1998</v>
      </c>
      <c r="D2101" s="39"/>
      <c r="E2101" s="54">
        <v>4383.8999999999996</v>
      </c>
      <c r="F2101" s="20">
        <f t="shared" si="74"/>
        <v>3031140.2300000009</v>
      </c>
    </row>
    <row r="2102" spans="1:6">
      <c r="A2102" s="221">
        <v>39042</v>
      </c>
      <c r="B2102" s="249">
        <v>5196</v>
      </c>
      <c r="C2102" s="2" t="s">
        <v>1808</v>
      </c>
      <c r="D2102" s="39"/>
      <c r="E2102" s="54">
        <v>17527</v>
      </c>
      <c r="F2102" s="20">
        <f t="shared" si="74"/>
        <v>3013613.2300000009</v>
      </c>
    </row>
    <row r="2103" spans="1:6">
      <c r="A2103" s="221">
        <v>39042</v>
      </c>
      <c r="B2103" s="249">
        <v>5197</v>
      </c>
      <c r="C2103" s="2" t="s">
        <v>1804</v>
      </c>
      <c r="D2103" s="39"/>
      <c r="E2103" s="54">
        <v>0.01</v>
      </c>
      <c r="F2103" s="20">
        <f t="shared" si="74"/>
        <v>3013613.2200000011</v>
      </c>
    </row>
    <row r="2104" spans="1:6">
      <c r="A2104" s="221">
        <v>39042</v>
      </c>
      <c r="B2104" s="249">
        <v>5198</v>
      </c>
      <c r="C2104" s="2" t="s">
        <v>788</v>
      </c>
      <c r="D2104" s="39"/>
      <c r="E2104" s="54">
        <v>7000</v>
      </c>
      <c r="F2104" s="20">
        <f t="shared" si="74"/>
        <v>3006613.2200000011</v>
      </c>
    </row>
    <row r="2105" spans="1:6">
      <c r="A2105" s="221">
        <v>39042</v>
      </c>
      <c r="B2105" s="249">
        <v>5199</v>
      </c>
      <c r="C2105" s="2" t="s">
        <v>1800</v>
      </c>
      <c r="D2105" s="39"/>
      <c r="E2105" s="54">
        <v>9630</v>
      </c>
      <c r="F2105" s="20">
        <f t="shared" si="74"/>
        <v>2996983.2200000011</v>
      </c>
    </row>
    <row r="2106" spans="1:6">
      <c r="A2106" s="221">
        <v>39042</v>
      </c>
      <c r="B2106" s="249">
        <v>5200</v>
      </c>
      <c r="C2106" s="2" t="s">
        <v>1802</v>
      </c>
      <c r="D2106" s="39"/>
      <c r="E2106" s="54">
        <v>3900</v>
      </c>
      <c r="F2106" s="20">
        <f t="shared" si="74"/>
        <v>2993083.2200000011</v>
      </c>
    </row>
    <row r="2107" spans="1:6">
      <c r="A2107" s="221">
        <v>39042</v>
      </c>
      <c r="B2107" s="249">
        <v>5201</v>
      </c>
      <c r="C2107" s="2" t="s">
        <v>1803</v>
      </c>
      <c r="D2107" s="39"/>
      <c r="E2107" s="54">
        <v>3900</v>
      </c>
      <c r="F2107" s="20">
        <f t="shared" si="74"/>
        <v>2989183.2200000011</v>
      </c>
    </row>
    <row r="2108" spans="1:6">
      <c r="A2108" s="221">
        <v>39042</v>
      </c>
      <c r="B2108" s="249">
        <v>5202</v>
      </c>
      <c r="C2108" s="2" t="s">
        <v>1621</v>
      </c>
      <c r="D2108" s="39"/>
      <c r="E2108" s="54">
        <v>2000</v>
      </c>
      <c r="F2108" s="20">
        <f t="shared" si="74"/>
        <v>2987183.2200000011</v>
      </c>
    </row>
    <row r="2109" spans="1:6">
      <c r="A2109" s="221">
        <v>39042</v>
      </c>
      <c r="B2109" s="249">
        <v>5203</v>
      </c>
      <c r="C2109" s="2" t="s">
        <v>285</v>
      </c>
      <c r="D2109" s="39"/>
      <c r="E2109" s="54">
        <v>22500</v>
      </c>
      <c r="F2109" s="20">
        <f t="shared" si="74"/>
        <v>2964683.2200000011</v>
      </c>
    </row>
    <row r="2110" spans="1:6">
      <c r="A2110" s="221">
        <v>39042</v>
      </c>
      <c r="B2110" s="249">
        <v>5204</v>
      </c>
      <c r="C2110" s="2" t="s">
        <v>1996</v>
      </c>
      <c r="D2110" s="39"/>
      <c r="E2110" s="54">
        <v>600</v>
      </c>
      <c r="F2110" s="20">
        <f t="shared" si="74"/>
        <v>2964083.2200000011</v>
      </c>
    </row>
    <row r="2111" spans="1:6">
      <c r="A2111" s="221">
        <v>39042</v>
      </c>
      <c r="B2111" s="249">
        <v>5205</v>
      </c>
      <c r="C2111" s="2" t="s">
        <v>1997</v>
      </c>
      <c r="D2111" s="39"/>
      <c r="E2111" s="54">
        <v>600</v>
      </c>
      <c r="F2111" s="20">
        <f t="shared" si="74"/>
        <v>2963483.2200000011</v>
      </c>
    </row>
    <row r="2112" spans="1:6">
      <c r="A2112" s="221">
        <v>39042</v>
      </c>
      <c r="B2112" s="249">
        <v>5206</v>
      </c>
      <c r="C2112" s="2" t="s">
        <v>1804</v>
      </c>
      <c r="D2112" s="39"/>
      <c r="E2112" s="54">
        <v>0.01</v>
      </c>
      <c r="F2112" s="20">
        <f t="shared" si="74"/>
        <v>2963483.2100000014</v>
      </c>
    </row>
    <row r="2113" spans="1:6">
      <c r="A2113" s="221">
        <v>39043</v>
      </c>
      <c r="B2113" s="249">
        <v>5207</v>
      </c>
      <c r="C2113" s="2" t="s">
        <v>1804</v>
      </c>
      <c r="D2113" s="39"/>
      <c r="E2113" s="54">
        <v>0.01</v>
      </c>
      <c r="F2113" s="20">
        <f t="shared" si="74"/>
        <v>2963483.2000000016</v>
      </c>
    </row>
    <row r="2114" spans="1:6">
      <c r="A2114" s="221">
        <v>39043</v>
      </c>
      <c r="B2114" s="249">
        <v>5208</v>
      </c>
      <c r="C2114" s="2" t="s">
        <v>1810</v>
      </c>
      <c r="D2114" s="39"/>
      <c r="E2114" s="54">
        <v>9936.42</v>
      </c>
      <c r="F2114" s="20">
        <f t="shared" si="74"/>
        <v>2953546.7800000017</v>
      </c>
    </row>
    <row r="2115" spans="1:6">
      <c r="A2115" s="221">
        <v>39045</v>
      </c>
      <c r="B2115" s="249">
        <v>5209</v>
      </c>
      <c r="C2115" s="2" t="s">
        <v>995</v>
      </c>
      <c r="D2115" s="39"/>
      <c r="E2115" s="54">
        <v>27000</v>
      </c>
      <c r="F2115" s="20">
        <f t="shared" si="74"/>
        <v>2926546.7800000017</v>
      </c>
    </row>
    <row r="2116" spans="1:6">
      <c r="A2116" s="221">
        <v>39045</v>
      </c>
      <c r="B2116" s="249">
        <v>5210</v>
      </c>
      <c r="C2116" s="2" t="s">
        <v>1968</v>
      </c>
      <c r="D2116" s="39"/>
      <c r="E2116" s="54">
        <v>1650000</v>
      </c>
      <c r="F2116" s="20">
        <f t="shared" si="74"/>
        <v>1276546.7800000017</v>
      </c>
    </row>
    <row r="2117" spans="1:6">
      <c r="A2117" s="221">
        <v>39049</v>
      </c>
      <c r="B2117" s="249">
        <v>5211</v>
      </c>
      <c r="C2117" s="2" t="s">
        <v>220</v>
      </c>
      <c r="D2117" s="39"/>
      <c r="E2117" s="54">
        <v>13500</v>
      </c>
      <c r="F2117" s="20">
        <f t="shared" si="74"/>
        <v>1263046.7800000017</v>
      </c>
    </row>
    <row r="2118" spans="1:6">
      <c r="A2118" s="221">
        <v>39049</v>
      </c>
      <c r="B2118" s="249">
        <v>5212</v>
      </c>
      <c r="C2118" s="2" t="s">
        <v>1371</v>
      </c>
      <c r="D2118" s="39"/>
      <c r="E2118" s="54">
        <v>38297.760000000002</v>
      </c>
      <c r="F2118" s="20">
        <f t="shared" si="74"/>
        <v>1224749.0200000016</v>
      </c>
    </row>
    <row r="2119" spans="1:6">
      <c r="A2119" s="221">
        <v>39049</v>
      </c>
      <c r="B2119" s="249">
        <v>5213</v>
      </c>
      <c r="C2119" s="2" t="s">
        <v>594</v>
      </c>
      <c r="D2119" s="39"/>
      <c r="E2119" s="54">
        <v>1185</v>
      </c>
      <c r="F2119" s="20">
        <f t="shared" si="74"/>
        <v>1223564.0200000016</v>
      </c>
    </row>
    <row r="2120" spans="1:6">
      <c r="A2120" s="221">
        <v>39049</v>
      </c>
      <c r="B2120" s="249">
        <v>5214</v>
      </c>
      <c r="C2120" s="2" t="s">
        <v>1067</v>
      </c>
      <c r="D2120" s="39"/>
      <c r="E2120" s="54">
        <v>54000</v>
      </c>
      <c r="F2120" s="20">
        <f t="shared" si="74"/>
        <v>1169564.0200000016</v>
      </c>
    </row>
    <row r="2121" spans="1:6">
      <c r="A2121" s="221">
        <v>39049</v>
      </c>
      <c r="B2121" s="249">
        <v>5215</v>
      </c>
      <c r="C2121" s="2" t="s">
        <v>220</v>
      </c>
      <c r="D2121" s="39"/>
      <c r="E2121" s="54">
        <v>10000</v>
      </c>
      <c r="F2121" s="20">
        <f t="shared" si="74"/>
        <v>1159564.0200000016</v>
      </c>
    </row>
    <row r="2122" spans="1:6">
      <c r="A2122" s="221">
        <v>39049</v>
      </c>
      <c r="B2122" s="249">
        <v>5216</v>
      </c>
      <c r="C2122" s="2" t="s">
        <v>221</v>
      </c>
      <c r="D2122" s="24"/>
      <c r="E2122" s="313">
        <v>6359.79</v>
      </c>
      <c r="F2122" s="20">
        <f t="shared" si="74"/>
        <v>1153204.2300000016</v>
      </c>
    </row>
    <row r="2123" spans="1:6">
      <c r="A2123" s="221">
        <v>39049</v>
      </c>
      <c r="B2123" s="249">
        <v>5217</v>
      </c>
      <c r="C2123" s="2" t="s">
        <v>896</v>
      </c>
      <c r="D2123" s="24"/>
      <c r="E2123" s="313">
        <v>76009.5</v>
      </c>
      <c r="F2123" s="20">
        <f t="shared" si="74"/>
        <v>1077194.7300000016</v>
      </c>
    </row>
    <row r="2124" spans="1:6">
      <c r="A2124" s="221">
        <v>39051</v>
      </c>
      <c r="B2124" s="249">
        <v>5218</v>
      </c>
      <c r="C2124" s="2" t="s">
        <v>1740</v>
      </c>
      <c r="D2124" s="24"/>
      <c r="E2124" s="313">
        <v>16825.38</v>
      </c>
      <c r="F2124" s="20">
        <f t="shared" si="74"/>
        <v>1060369.3500000017</v>
      </c>
    </row>
    <row r="2125" spans="1:6">
      <c r="A2125" s="221">
        <v>39051</v>
      </c>
      <c r="B2125" s="249">
        <v>5219</v>
      </c>
      <c r="C2125" s="2" t="s">
        <v>1362</v>
      </c>
      <c r="D2125" s="24"/>
      <c r="E2125" s="313">
        <v>26505</v>
      </c>
      <c r="F2125" s="20">
        <f t="shared" si="74"/>
        <v>1033864.3500000017</v>
      </c>
    </row>
    <row r="2126" spans="1:6">
      <c r="A2126" s="221">
        <v>39051</v>
      </c>
      <c r="B2126" s="249">
        <v>5220</v>
      </c>
      <c r="C2126" s="2" t="s">
        <v>639</v>
      </c>
      <c r="D2126" s="24"/>
      <c r="E2126" s="313">
        <v>28375.9</v>
      </c>
      <c r="F2126" s="20">
        <f t="shared" si="74"/>
        <v>1005488.4500000017</v>
      </c>
    </row>
    <row r="2127" spans="1:6">
      <c r="A2127" s="221">
        <v>39051</v>
      </c>
      <c r="B2127" s="249">
        <v>5221</v>
      </c>
      <c r="C2127" s="2" t="s">
        <v>1363</v>
      </c>
      <c r="D2127" s="24"/>
      <c r="E2127" s="313">
        <v>2758</v>
      </c>
      <c r="F2127" s="20">
        <f t="shared" si="74"/>
        <v>1002730.4500000017</v>
      </c>
    </row>
    <row r="2128" spans="1:6">
      <c r="A2128" s="221">
        <v>39045</v>
      </c>
      <c r="B2128" s="249"/>
      <c r="C2128" s="2" t="s">
        <v>1105</v>
      </c>
      <c r="D2128" s="24"/>
      <c r="E2128" s="313">
        <v>403320.28</v>
      </c>
      <c r="F2128" s="20">
        <f t="shared" si="74"/>
        <v>599410.17000000167</v>
      </c>
    </row>
    <row r="2129" spans="1:6">
      <c r="A2129" s="221">
        <v>39046</v>
      </c>
      <c r="B2129" s="249"/>
      <c r="C2129" s="2" t="s">
        <v>1066</v>
      </c>
      <c r="D2129" s="24"/>
      <c r="E2129" s="313">
        <v>322269.26</v>
      </c>
      <c r="F2129" s="20">
        <f t="shared" si="74"/>
        <v>277140.91000000166</v>
      </c>
    </row>
    <row r="2130" spans="1:6">
      <c r="A2130" s="221">
        <v>39046</v>
      </c>
      <c r="B2130" s="249"/>
      <c r="C2130" s="2" t="s">
        <v>1715</v>
      </c>
      <c r="D2130" s="24">
        <v>445900.67</v>
      </c>
      <c r="E2130" s="313"/>
      <c r="F2130" s="20">
        <f>+F2129+D2130</f>
        <v>723041.5800000017</v>
      </c>
    </row>
    <row r="2131" spans="1:6">
      <c r="A2131" s="6"/>
      <c r="B2131" s="249"/>
      <c r="C2131" s="2" t="s">
        <v>2268</v>
      </c>
      <c r="D2131" s="24"/>
      <c r="E2131" s="313">
        <v>8855.85</v>
      </c>
      <c r="F2131" s="20">
        <f>+F2130-E2131</f>
        <v>714185.73000000173</v>
      </c>
    </row>
    <row r="2132" spans="1:6">
      <c r="A2132" s="221"/>
      <c r="B2132" s="249"/>
      <c r="C2132" s="2" t="s">
        <v>1224</v>
      </c>
      <c r="D2132" s="24"/>
      <c r="E2132" s="313"/>
      <c r="F2132" s="20"/>
    </row>
    <row r="2133" spans="1:6">
      <c r="A2133" s="221"/>
      <c r="B2133" s="249"/>
      <c r="C2133" s="2" t="s">
        <v>2175</v>
      </c>
      <c r="D2133" s="24"/>
      <c r="E2133" s="313">
        <f>SUM(E2057:E2127)</f>
        <v>5261764.6599999983</v>
      </c>
      <c r="F2133" s="20" t="s">
        <v>1224</v>
      </c>
    </row>
    <row r="2134" spans="1:6">
      <c r="A2134" s="221"/>
      <c r="B2134" s="249"/>
      <c r="C2134" s="2"/>
      <c r="D2134" s="24"/>
      <c r="E2134" s="313"/>
      <c r="F2134" s="20"/>
    </row>
    <row r="2135" spans="1:6">
      <c r="A2135" s="221"/>
      <c r="B2135" s="249"/>
      <c r="C2135" s="27" t="s">
        <v>222</v>
      </c>
      <c r="D2135" s="24"/>
      <c r="E2135" s="313"/>
      <c r="F2135" s="2"/>
    </row>
    <row r="2136" spans="1:6">
      <c r="A2136" s="221"/>
      <c r="B2136" s="249"/>
      <c r="C2136" s="2" t="s">
        <v>223</v>
      </c>
      <c r="D2136" s="24"/>
      <c r="E2136" s="313"/>
      <c r="F2136" s="20">
        <v>714185.73</v>
      </c>
    </row>
    <row r="2137" spans="1:6">
      <c r="A2137" s="221">
        <v>39052</v>
      </c>
      <c r="B2137" s="249">
        <v>5222</v>
      </c>
      <c r="C2137" s="2" t="s">
        <v>420</v>
      </c>
      <c r="D2137" s="24"/>
      <c r="E2137" s="313">
        <v>5581</v>
      </c>
      <c r="F2137" s="14">
        <f t="shared" ref="F2137:F2160" si="75">+F2136-E2137</f>
        <v>708604.73</v>
      </c>
    </row>
    <row r="2138" spans="1:6">
      <c r="A2138" s="221">
        <v>39052</v>
      </c>
      <c r="B2138" s="249">
        <v>5223</v>
      </c>
      <c r="C2138" s="2" t="s">
        <v>1792</v>
      </c>
      <c r="D2138" s="24"/>
      <c r="E2138" s="313">
        <v>60606.97</v>
      </c>
      <c r="F2138" s="14">
        <f t="shared" si="75"/>
        <v>647997.76</v>
      </c>
    </row>
    <row r="2139" spans="1:6">
      <c r="A2139" s="221">
        <v>39052</v>
      </c>
      <c r="B2139" s="249">
        <v>5224</v>
      </c>
      <c r="C2139" s="2" t="s">
        <v>1359</v>
      </c>
      <c r="D2139" s="24"/>
      <c r="E2139" s="313">
        <v>44911</v>
      </c>
      <c r="F2139" s="14">
        <f t="shared" si="75"/>
        <v>603086.76</v>
      </c>
    </row>
    <row r="2140" spans="1:6">
      <c r="A2140" s="221">
        <v>39055</v>
      </c>
      <c r="B2140" s="249">
        <v>5225</v>
      </c>
      <c r="C2140" s="2" t="s">
        <v>1479</v>
      </c>
      <c r="D2140" s="24"/>
      <c r="E2140" s="313">
        <v>3765.72</v>
      </c>
      <c r="F2140" s="14">
        <f t="shared" si="75"/>
        <v>599321.04</v>
      </c>
    </row>
    <row r="2141" spans="1:6">
      <c r="A2141" s="221">
        <v>39055</v>
      </c>
      <c r="B2141" s="249">
        <v>5226</v>
      </c>
      <c r="C2141" s="2" t="s">
        <v>1432</v>
      </c>
      <c r="D2141" s="24"/>
      <c r="E2141" s="313">
        <v>22713.87</v>
      </c>
      <c r="F2141" s="14">
        <f t="shared" si="75"/>
        <v>576607.17000000004</v>
      </c>
    </row>
    <row r="2142" spans="1:6">
      <c r="A2142" s="221">
        <v>39055</v>
      </c>
      <c r="B2142" s="249">
        <v>5227</v>
      </c>
      <c r="C2142" s="2" t="s">
        <v>225</v>
      </c>
      <c r="D2142" s="24"/>
      <c r="E2142" s="313">
        <v>70000</v>
      </c>
      <c r="F2142" s="14">
        <f t="shared" si="75"/>
        <v>506607.17000000004</v>
      </c>
    </row>
    <row r="2143" spans="1:6">
      <c r="A2143" s="221">
        <v>39055</v>
      </c>
      <c r="B2143" s="249">
        <v>5228</v>
      </c>
      <c r="C2143" s="2" t="s">
        <v>2247</v>
      </c>
      <c r="D2143" s="24"/>
      <c r="E2143" s="313">
        <v>25000</v>
      </c>
      <c r="F2143" s="14">
        <f t="shared" si="75"/>
        <v>481607.17000000004</v>
      </c>
    </row>
    <row r="2144" spans="1:6">
      <c r="A2144" s="221">
        <v>39055</v>
      </c>
      <c r="B2144" s="249">
        <v>5229</v>
      </c>
      <c r="C2144" s="2" t="s">
        <v>226</v>
      </c>
      <c r="D2144" s="24"/>
      <c r="E2144" s="313">
        <v>30554</v>
      </c>
      <c r="F2144" s="14">
        <f t="shared" si="75"/>
        <v>451053.17000000004</v>
      </c>
    </row>
    <row r="2145" spans="1:6">
      <c r="A2145" s="221">
        <v>39057</v>
      </c>
      <c r="B2145" s="249">
        <v>5230</v>
      </c>
      <c r="C2145" s="2" t="s">
        <v>1359</v>
      </c>
      <c r="D2145" s="24"/>
      <c r="E2145" s="313">
        <v>6992</v>
      </c>
      <c r="F2145" s="14">
        <f t="shared" si="75"/>
        <v>444061.17000000004</v>
      </c>
    </row>
    <row r="2146" spans="1:6">
      <c r="A2146" s="221">
        <v>39057</v>
      </c>
      <c r="B2146" s="249">
        <v>5231</v>
      </c>
      <c r="C2146" s="2" t="s">
        <v>386</v>
      </c>
      <c r="D2146" s="24"/>
      <c r="E2146" s="313">
        <v>33898.800000000003</v>
      </c>
      <c r="F2146" s="14">
        <f t="shared" si="75"/>
        <v>410162.37000000005</v>
      </c>
    </row>
    <row r="2147" spans="1:6">
      <c r="A2147" s="221">
        <v>39057</v>
      </c>
      <c r="B2147" s="249">
        <v>5232</v>
      </c>
      <c r="C2147" s="2" t="s">
        <v>227</v>
      </c>
      <c r="D2147" s="24"/>
      <c r="E2147" s="313">
        <v>19500</v>
      </c>
      <c r="F2147" s="14">
        <f t="shared" si="75"/>
        <v>390662.37000000005</v>
      </c>
    </row>
    <row r="2148" spans="1:6">
      <c r="A2148" s="221">
        <v>39057</v>
      </c>
      <c r="B2148" s="249">
        <v>5233</v>
      </c>
      <c r="C2148" s="2" t="s">
        <v>1810</v>
      </c>
      <c r="D2148" s="24"/>
      <c r="E2148" s="313">
        <v>13000</v>
      </c>
      <c r="F2148" s="14">
        <f t="shared" si="75"/>
        <v>377662.37000000005</v>
      </c>
    </row>
    <row r="2149" spans="1:6">
      <c r="A2149" s="221">
        <v>39057</v>
      </c>
      <c r="B2149" s="249">
        <v>5234</v>
      </c>
      <c r="C2149" s="2" t="s">
        <v>651</v>
      </c>
      <c r="D2149" s="24"/>
      <c r="E2149" s="313">
        <v>6143.75</v>
      </c>
      <c r="F2149" s="14">
        <f t="shared" si="75"/>
        <v>371518.62000000005</v>
      </c>
    </row>
    <row r="2150" spans="1:6">
      <c r="A2150" s="221">
        <v>39057</v>
      </c>
      <c r="B2150" s="249">
        <v>5235</v>
      </c>
      <c r="C2150" s="2" t="s">
        <v>420</v>
      </c>
      <c r="D2150" s="39"/>
      <c r="E2150" s="54">
        <v>19375</v>
      </c>
      <c r="F2150" s="14">
        <f t="shared" si="75"/>
        <v>352143.62000000005</v>
      </c>
    </row>
    <row r="2151" spans="1:6">
      <c r="A2151" s="221">
        <v>39057</v>
      </c>
      <c r="B2151" s="249">
        <v>5236</v>
      </c>
      <c r="C2151" s="2" t="s">
        <v>538</v>
      </c>
      <c r="D2151" s="39"/>
      <c r="E2151" s="54">
        <v>15000</v>
      </c>
      <c r="F2151" s="14">
        <f t="shared" si="75"/>
        <v>337143.62000000005</v>
      </c>
    </row>
    <row r="2152" spans="1:6">
      <c r="A2152" s="221">
        <v>39057</v>
      </c>
      <c r="B2152" s="249">
        <v>5237</v>
      </c>
      <c r="C2152" s="2" t="s">
        <v>1444</v>
      </c>
      <c r="D2152" s="39"/>
      <c r="E2152" s="54">
        <v>11250</v>
      </c>
      <c r="F2152" s="14">
        <f t="shared" si="75"/>
        <v>325893.62000000005</v>
      </c>
    </row>
    <row r="2153" spans="1:6">
      <c r="A2153" s="221">
        <v>39057</v>
      </c>
      <c r="B2153" s="249">
        <v>5238</v>
      </c>
      <c r="C2153" s="2" t="s">
        <v>228</v>
      </c>
      <c r="D2153" s="39"/>
      <c r="E2153" s="54">
        <v>4695.83</v>
      </c>
      <c r="F2153" s="14">
        <f t="shared" si="75"/>
        <v>321197.79000000004</v>
      </c>
    </row>
    <row r="2154" spans="1:6">
      <c r="A2154" s="221">
        <v>39057</v>
      </c>
      <c r="B2154" s="249">
        <v>5239</v>
      </c>
      <c r="C2154" s="2" t="s">
        <v>734</v>
      </c>
      <c r="D2154" s="39"/>
      <c r="E2154" s="54">
        <v>12540.5</v>
      </c>
      <c r="F2154" s="14">
        <f t="shared" si="75"/>
        <v>308657.29000000004</v>
      </c>
    </row>
    <row r="2155" spans="1:6">
      <c r="A2155" s="221">
        <v>39057</v>
      </c>
      <c r="B2155" s="249">
        <v>5240</v>
      </c>
      <c r="C2155" s="2" t="s">
        <v>1152</v>
      </c>
      <c r="D2155" s="39"/>
      <c r="E2155" s="54">
        <v>3900</v>
      </c>
      <c r="F2155" s="14">
        <f t="shared" si="75"/>
        <v>304757.29000000004</v>
      </c>
    </row>
    <row r="2156" spans="1:6">
      <c r="A2156" s="221">
        <v>39057</v>
      </c>
      <c r="B2156" s="249">
        <v>5241</v>
      </c>
      <c r="C2156" s="2" t="s">
        <v>1997</v>
      </c>
      <c r="D2156" s="39"/>
      <c r="E2156" s="54">
        <v>5125</v>
      </c>
      <c r="F2156" s="14">
        <f t="shared" si="75"/>
        <v>299632.29000000004</v>
      </c>
    </row>
    <row r="2157" spans="1:6">
      <c r="A2157" s="221">
        <v>39057</v>
      </c>
      <c r="B2157" s="249">
        <v>5242</v>
      </c>
      <c r="C2157" s="2" t="s">
        <v>1998</v>
      </c>
      <c r="D2157" s="39"/>
      <c r="E2157" s="54">
        <v>4125</v>
      </c>
      <c r="F2157" s="14">
        <f t="shared" si="75"/>
        <v>295507.29000000004</v>
      </c>
    </row>
    <row r="2158" spans="1:6">
      <c r="A2158" s="221">
        <v>39057</v>
      </c>
      <c r="B2158" s="249">
        <v>5243</v>
      </c>
      <c r="C2158" s="2" t="s">
        <v>1800</v>
      </c>
      <c r="D2158" s="39"/>
      <c r="E2158" s="54">
        <v>10400</v>
      </c>
      <c r="F2158" s="14">
        <f t="shared" si="75"/>
        <v>285107.29000000004</v>
      </c>
    </row>
    <row r="2159" spans="1:6">
      <c r="A2159" s="221">
        <v>39057</v>
      </c>
      <c r="B2159" s="249">
        <v>5244</v>
      </c>
      <c r="C2159" s="2" t="s">
        <v>1802</v>
      </c>
      <c r="D2159" s="39"/>
      <c r="E2159" s="54">
        <v>3900</v>
      </c>
      <c r="F2159" s="14">
        <f t="shared" si="75"/>
        <v>281207.29000000004</v>
      </c>
    </row>
    <row r="2160" spans="1:6">
      <c r="A2160" s="221">
        <v>39057</v>
      </c>
      <c r="B2160" s="249">
        <v>5245</v>
      </c>
      <c r="C2160" s="2" t="s">
        <v>1803</v>
      </c>
      <c r="D2160" s="39"/>
      <c r="E2160" s="54">
        <v>3900</v>
      </c>
      <c r="F2160" s="14">
        <f t="shared" si="75"/>
        <v>277307.29000000004</v>
      </c>
    </row>
    <row r="2161" spans="1:6">
      <c r="A2161" s="221">
        <v>39058</v>
      </c>
      <c r="B2161" s="249"/>
      <c r="C2161" s="2" t="s">
        <v>229</v>
      </c>
      <c r="D2161" s="39">
        <v>1000000</v>
      </c>
      <c r="E2161" s="54"/>
      <c r="F2161" s="14">
        <f>+F2160+D2161</f>
        <v>1277307.29</v>
      </c>
    </row>
    <row r="2162" spans="1:6">
      <c r="A2162" s="221">
        <v>39058</v>
      </c>
      <c r="B2162" s="249">
        <v>5246</v>
      </c>
      <c r="C2162" s="2" t="s">
        <v>231</v>
      </c>
      <c r="D2162" s="39"/>
      <c r="E2162" s="54">
        <v>2160</v>
      </c>
      <c r="F2162" s="14">
        <f t="shared" ref="F2162:F2168" si="76">+F2161-E2162</f>
        <v>1275147.29</v>
      </c>
    </row>
    <row r="2163" spans="1:6">
      <c r="A2163" s="221">
        <v>39059</v>
      </c>
      <c r="B2163" s="249"/>
      <c r="C2163" s="2" t="s">
        <v>232</v>
      </c>
      <c r="D2163" s="39"/>
      <c r="E2163" s="54">
        <v>617489.99</v>
      </c>
      <c r="F2163" s="14">
        <f t="shared" si="76"/>
        <v>657657.30000000005</v>
      </c>
    </row>
    <row r="2164" spans="1:6">
      <c r="A2164" s="221">
        <v>39063</v>
      </c>
      <c r="B2164" s="249">
        <v>5247</v>
      </c>
      <c r="C2164" s="2" t="s">
        <v>395</v>
      </c>
      <c r="D2164" s="39"/>
      <c r="E2164" s="54">
        <v>33989.86</v>
      </c>
      <c r="F2164" s="14">
        <f t="shared" si="76"/>
        <v>623667.44000000006</v>
      </c>
    </row>
    <row r="2165" spans="1:6">
      <c r="A2165" s="221">
        <v>39063</v>
      </c>
      <c r="B2165" s="249">
        <v>5248</v>
      </c>
      <c r="C2165" s="2" t="s">
        <v>1804</v>
      </c>
      <c r="D2165" s="39"/>
      <c r="E2165" s="54">
        <v>0.01</v>
      </c>
      <c r="F2165" s="14">
        <f t="shared" si="76"/>
        <v>623667.43000000005</v>
      </c>
    </row>
    <row r="2166" spans="1:6">
      <c r="A2166" s="221">
        <v>39063</v>
      </c>
      <c r="B2166" s="249">
        <v>5249</v>
      </c>
      <c r="C2166" s="2" t="s">
        <v>1477</v>
      </c>
      <c r="D2166" s="39"/>
      <c r="E2166" s="54">
        <v>10000</v>
      </c>
      <c r="F2166" s="14">
        <f t="shared" si="76"/>
        <v>613667.43000000005</v>
      </c>
    </row>
    <row r="2167" spans="1:6">
      <c r="A2167" s="221">
        <v>39063</v>
      </c>
      <c r="B2167" s="249">
        <v>5250</v>
      </c>
      <c r="C2167" s="2" t="s">
        <v>1739</v>
      </c>
      <c r="D2167" s="39"/>
      <c r="E2167" s="54">
        <v>881</v>
      </c>
      <c r="F2167" s="14">
        <f t="shared" si="76"/>
        <v>612786.43000000005</v>
      </c>
    </row>
    <row r="2168" spans="1:6">
      <c r="A2168" s="221">
        <v>39063</v>
      </c>
      <c r="B2168" s="249">
        <v>5251</v>
      </c>
      <c r="C2168" s="2" t="s">
        <v>2176</v>
      </c>
      <c r="D2168" s="39"/>
      <c r="E2168" s="54">
        <v>3231</v>
      </c>
      <c r="F2168" s="14">
        <f t="shared" si="76"/>
        <v>609555.43000000005</v>
      </c>
    </row>
    <row r="2169" spans="1:6">
      <c r="A2169" s="221">
        <v>39063</v>
      </c>
      <c r="B2169" s="297"/>
      <c r="C2169" s="29" t="s">
        <v>233</v>
      </c>
      <c r="D2169" s="219">
        <v>4189086</v>
      </c>
      <c r="E2169" s="314"/>
      <c r="F2169" s="32">
        <f>+F2168+D2169</f>
        <v>4798641.43</v>
      </c>
    </row>
    <row r="2170" spans="1:6">
      <c r="A2170" s="221">
        <v>39063</v>
      </c>
      <c r="B2170" s="297">
        <v>5252</v>
      </c>
      <c r="C2170" s="29" t="s">
        <v>538</v>
      </c>
      <c r="D2170" s="219"/>
      <c r="E2170" s="314">
        <v>19484</v>
      </c>
      <c r="F2170" s="32">
        <f t="shared" ref="F2170:F2209" si="77">+F2169-E2170</f>
        <v>4779157.43</v>
      </c>
    </row>
    <row r="2171" spans="1:6">
      <c r="A2171" s="221">
        <v>39066</v>
      </c>
      <c r="B2171" s="297">
        <v>5253</v>
      </c>
      <c r="C2171" s="29" t="s">
        <v>227</v>
      </c>
      <c r="D2171" s="219"/>
      <c r="E2171" s="314">
        <v>4500</v>
      </c>
      <c r="F2171" s="32">
        <f t="shared" si="77"/>
        <v>4774657.43</v>
      </c>
    </row>
    <row r="2172" spans="1:6">
      <c r="A2172" s="221">
        <v>39070</v>
      </c>
      <c r="B2172" s="297">
        <v>5254</v>
      </c>
      <c r="C2172" s="29" t="s">
        <v>1362</v>
      </c>
      <c r="D2172" s="219"/>
      <c r="E2172" s="314">
        <v>23859.25</v>
      </c>
      <c r="F2172" s="32">
        <f t="shared" si="77"/>
        <v>4750798.18</v>
      </c>
    </row>
    <row r="2173" spans="1:6">
      <c r="A2173" s="221">
        <v>39070</v>
      </c>
      <c r="B2173" s="297">
        <v>5255</v>
      </c>
      <c r="C2173" s="29" t="s">
        <v>1065</v>
      </c>
      <c r="D2173" s="219"/>
      <c r="E2173" s="314">
        <v>3437.69</v>
      </c>
      <c r="F2173" s="32">
        <f t="shared" si="77"/>
        <v>4747360.4899999993</v>
      </c>
    </row>
    <row r="2174" spans="1:6">
      <c r="A2174" s="221">
        <v>39070</v>
      </c>
      <c r="B2174" s="297">
        <v>5256</v>
      </c>
      <c r="C2174" s="29" t="s">
        <v>1371</v>
      </c>
      <c r="D2174" s="219"/>
      <c r="E2174" s="314">
        <v>2000000</v>
      </c>
      <c r="F2174" s="32">
        <f t="shared" si="77"/>
        <v>2747360.4899999993</v>
      </c>
    </row>
    <row r="2175" spans="1:6">
      <c r="A2175" s="221">
        <v>39070</v>
      </c>
      <c r="B2175" s="297">
        <v>5257</v>
      </c>
      <c r="C2175" s="29" t="s">
        <v>386</v>
      </c>
      <c r="D2175" s="219"/>
      <c r="E2175" s="314">
        <v>12179.57</v>
      </c>
      <c r="F2175" s="32">
        <f t="shared" si="77"/>
        <v>2735180.9199999995</v>
      </c>
    </row>
    <row r="2176" spans="1:6">
      <c r="A2176" s="221">
        <v>39070</v>
      </c>
      <c r="B2176" s="297">
        <v>5258</v>
      </c>
      <c r="C2176" s="29" t="s">
        <v>227</v>
      </c>
      <c r="D2176" s="219"/>
      <c r="E2176" s="314">
        <v>17527</v>
      </c>
      <c r="F2176" s="32">
        <f t="shared" si="77"/>
        <v>2717653.9199999995</v>
      </c>
    </row>
    <row r="2177" spans="1:6">
      <c r="A2177" s="221">
        <v>39070</v>
      </c>
      <c r="B2177" s="297">
        <v>5259</v>
      </c>
      <c r="C2177" s="29" t="s">
        <v>1810</v>
      </c>
      <c r="D2177" s="219"/>
      <c r="E2177" s="314">
        <v>9936.42</v>
      </c>
      <c r="F2177" s="32">
        <f t="shared" si="77"/>
        <v>2707717.4999999995</v>
      </c>
    </row>
    <row r="2178" spans="1:6">
      <c r="A2178" s="221">
        <v>39070</v>
      </c>
      <c r="B2178" s="297">
        <v>5260</v>
      </c>
      <c r="C2178" s="29" t="s">
        <v>651</v>
      </c>
      <c r="D2178" s="219"/>
      <c r="E2178" s="314">
        <v>7000</v>
      </c>
      <c r="F2178" s="32">
        <f t="shared" si="77"/>
        <v>2700717.4999999995</v>
      </c>
    </row>
    <row r="2179" spans="1:6">
      <c r="A2179" s="221">
        <v>39070</v>
      </c>
      <c r="B2179" s="297">
        <v>5261</v>
      </c>
      <c r="C2179" s="29" t="s">
        <v>420</v>
      </c>
      <c r="D2179" s="219"/>
      <c r="E2179" s="314">
        <v>8500</v>
      </c>
      <c r="F2179" s="32">
        <f t="shared" si="77"/>
        <v>2692217.4999999995</v>
      </c>
    </row>
    <row r="2180" spans="1:6">
      <c r="A2180" s="221">
        <v>39070</v>
      </c>
      <c r="B2180" s="297">
        <v>5262</v>
      </c>
      <c r="C2180" s="29" t="s">
        <v>1800</v>
      </c>
      <c r="D2180" s="219"/>
      <c r="E2180" s="314">
        <v>9630</v>
      </c>
      <c r="F2180" s="32">
        <f t="shared" si="77"/>
        <v>2682587.4999999995</v>
      </c>
    </row>
    <row r="2181" spans="1:6">
      <c r="A2181" s="221">
        <v>39070</v>
      </c>
      <c r="B2181" s="297">
        <v>5263</v>
      </c>
      <c r="C2181" s="29" t="s">
        <v>1802</v>
      </c>
      <c r="D2181" s="219"/>
      <c r="E2181" s="314">
        <v>3900</v>
      </c>
      <c r="F2181" s="32">
        <f t="shared" si="77"/>
        <v>2678687.4999999995</v>
      </c>
    </row>
    <row r="2182" spans="1:6">
      <c r="A2182" s="221">
        <v>39070</v>
      </c>
      <c r="B2182" s="297">
        <v>5264</v>
      </c>
      <c r="C2182" s="29" t="s">
        <v>1803</v>
      </c>
      <c r="D2182" s="219"/>
      <c r="E2182" s="314">
        <v>3900</v>
      </c>
      <c r="F2182" s="32">
        <f t="shared" si="77"/>
        <v>2674787.4999999995</v>
      </c>
    </row>
    <row r="2183" spans="1:6">
      <c r="A2183" s="221">
        <v>39070</v>
      </c>
      <c r="B2183" s="297">
        <v>5265</v>
      </c>
      <c r="C2183" s="29" t="s">
        <v>584</v>
      </c>
      <c r="D2183" s="219"/>
      <c r="E2183" s="314">
        <v>2000</v>
      </c>
      <c r="F2183" s="32">
        <f t="shared" si="77"/>
        <v>2672787.4999999995</v>
      </c>
    </row>
    <row r="2184" spans="1:6">
      <c r="A2184" s="221">
        <v>39070</v>
      </c>
      <c r="B2184" s="297">
        <v>5266</v>
      </c>
      <c r="C2184" s="29" t="s">
        <v>285</v>
      </c>
      <c r="D2184" s="219"/>
      <c r="E2184" s="314">
        <v>22500</v>
      </c>
      <c r="F2184" s="32">
        <f t="shared" si="77"/>
        <v>2650287.4999999995</v>
      </c>
    </row>
    <row r="2185" spans="1:6">
      <c r="A2185" s="221">
        <v>39070</v>
      </c>
      <c r="B2185" s="297">
        <v>5267</v>
      </c>
      <c r="C2185" s="29" t="s">
        <v>1444</v>
      </c>
      <c r="D2185" s="219"/>
      <c r="E2185" s="314">
        <v>14613</v>
      </c>
      <c r="F2185" s="32">
        <f t="shared" si="77"/>
        <v>2635674.4999999995</v>
      </c>
    </row>
    <row r="2186" spans="1:6">
      <c r="A2186" s="221">
        <v>39070</v>
      </c>
      <c r="B2186" s="297">
        <v>5268</v>
      </c>
      <c r="C2186" s="29" t="s">
        <v>1152</v>
      </c>
      <c r="D2186" s="219"/>
      <c r="E2186" s="314">
        <v>3799.38</v>
      </c>
      <c r="F2186" s="32">
        <f t="shared" si="77"/>
        <v>2631875.1199999996</v>
      </c>
    </row>
    <row r="2187" spans="1:6">
      <c r="A2187" s="221">
        <v>39070</v>
      </c>
      <c r="B2187" s="297">
        <v>5269</v>
      </c>
      <c r="C2187" s="29" t="s">
        <v>1997</v>
      </c>
      <c r="D2187" s="219"/>
      <c r="E2187" s="314">
        <v>5845.2</v>
      </c>
      <c r="F2187" s="32">
        <f t="shared" si="77"/>
        <v>2626029.9199999995</v>
      </c>
    </row>
    <row r="2188" spans="1:6">
      <c r="A2188" s="221">
        <v>39070</v>
      </c>
      <c r="B2188" s="297">
        <v>5270</v>
      </c>
      <c r="C2188" s="29" t="s">
        <v>583</v>
      </c>
      <c r="D2188" s="219"/>
      <c r="E2188" s="314">
        <v>4383.8999999999996</v>
      </c>
      <c r="F2188" s="32">
        <f t="shared" si="77"/>
        <v>2621646.0199999996</v>
      </c>
    </row>
    <row r="2189" spans="1:6">
      <c r="A2189" s="221">
        <v>39070</v>
      </c>
      <c r="B2189" s="297">
        <v>5271</v>
      </c>
      <c r="C2189" s="29" t="s">
        <v>583</v>
      </c>
      <c r="D2189" s="219"/>
      <c r="E2189" s="314">
        <v>600</v>
      </c>
      <c r="F2189" s="32">
        <f t="shared" si="77"/>
        <v>2621046.0199999996</v>
      </c>
    </row>
    <row r="2190" spans="1:6">
      <c r="A2190" s="221">
        <v>39070</v>
      </c>
      <c r="B2190" s="297">
        <v>5272</v>
      </c>
      <c r="C2190" s="29" t="s">
        <v>1997</v>
      </c>
      <c r="D2190" s="219"/>
      <c r="E2190" s="314">
        <v>600</v>
      </c>
      <c r="F2190" s="32">
        <f t="shared" si="77"/>
        <v>2620446.0199999996</v>
      </c>
    </row>
    <row r="2191" spans="1:6">
      <c r="A2191" s="221">
        <v>39070</v>
      </c>
      <c r="B2191" s="297">
        <v>5273</v>
      </c>
      <c r="C2191" s="29" t="s">
        <v>995</v>
      </c>
      <c r="D2191" s="219"/>
      <c r="E2191" s="314">
        <v>27000</v>
      </c>
      <c r="F2191" s="32">
        <f t="shared" si="77"/>
        <v>2593446.0199999996</v>
      </c>
    </row>
    <row r="2192" spans="1:6">
      <c r="A2192" s="221">
        <v>39070</v>
      </c>
      <c r="B2192" s="297">
        <v>5274</v>
      </c>
      <c r="C2192" s="29" t="s">
        <v>1067</v>
      </c>
      <c r="D2192" s="219"/>
      <c r="E2192" s="314">
        <v>27000</v>
      </c>
      <c r="F2192" s="32">
        <f t="shared" si="77"/>
        <v>2566446.0199999996</v>
      </c>
    </row>
    <row r="2193" spans="1:6">
      <c r="A2193" s="221">
        <v>39070</v>
      </c>
      <c r="B2193" s="297">
        <v>5275</v>
      </c>
      <c r="C2193" s="29" t="s">
        <v>899</v>
      </c>
      <c r="D2193" s="219"/>
      <c r="E2193" s="314">
        <v>33150</v>
      </c>
      <c r="F2193" s="32">
        <f t="shared" si="77"/>
        <v>2533296.0199999996</v>
      </c>
    </row>
    <row r="2194" spans="1:6">
      <c r="A2194" s="221">
        <v>39070</v>
      </c>
      <c r="B2194" s="297">
        <v>5276</v>
      </c>
      <c r="C2194" s="29" t="s">
        <v>113</v>
      </c>
      <c r="D2194" s="219"/>
      <c r="E2194" s="314">
        <v>1500000</v>
      </c>
      <c r="F2194" s="32">
        <f t="shared" si="77"/>
        <v>1033296.0199999996</v>
      </c>
    </row>
    <row r="2195" spans="1:6">
      <c r="A2195" s="221">
        <v>39070</v>
      </c>
      <c r="B2195" s="297">
        <v>5277</v>
      </c>
      <c r="C2195" s="29" t="s">
        <v>2746</v>
      </c>
      <c r="D2195" s="219"/>
      <c r="E2195" s="314">
        <v>6942.6</v>
      </c>
      <c r="F2195" s="32">
        <f t="shared" si="77"/>
        <v>1026353.4199999996</v>
      </c>
    </row>
    <row r="2196" spans="1:6">
      <c r="A2196" s="221">
        <v>39077</v>
      </c>
      <c r="B2196" s="297">
        <v>5278</v>
      </c>
      <c r="C2196" s="29" t="s">
        <v>1363</v>
      </c>
      <c r="D2196" s="219"/>
      <c r="E2196" s="314">
        <v>2227.46</v>
      </c>
      <c r="F2196" s="32">
        <f t="shared" si="77"/>
        <v>1024125.9599999996</v>
      </c>
    </row>
    <row r="2197" spans="1:6">
      <c r="A2197" s="221">
        <v>39077</v>
      </c>
      <c r="B2197" s="297">
        <v>5279</v>
      </c>
      <c r="C2197" s="29" t="s">
        <v>1809</v>
      </c>
      <c r="D2197" s="219"/>
      <c r="E2197" s="314">
        <v>1767.84</v>
      </c>
      <c r="F2197" s="32">
        <f t="shared" si="77"/>
        <v>1022358.1199999996</v>
      </c>
    </row>
    <row r="2198" spans="1:6">
      <c r="A2198" s="221">
        <v>39077</v>
      </c>
      <c r="B2198" s="297">
        <v>5280</v>
      </c>
      <c r="C2198" s="29" t="s">
        <v>585</v>
      </c>
      <c r="D2198" s="219"/>
      <c r="E2198" s="314">
        <v>2401</v>
      </c>
      <c r="F2198" s="32">
        <f t="shared" si="77"/>
        <v>1019957.1199999996</v>
      </c>
    </row>
    <row r="2199" spans="1:6">
      <c r="A2199" s="221">
        <v>39077</v>
      </c>
      <c r="B2199" s="297">
        <v>5281</v>
      </c>
      <c r="C2199" s="29" t="s">
        <v>827</v>
      </c>
      <c r="D2199" s="219"/>
      <c r="E2199" s="314">
        <v>490</v>
      </c>
      <c r="F2199" s="32">
        <f t="shared" si="77"/>
        <v>1019467.1199999996</v>
      </c>
    </row>
    <row r="2200" spans="1:6">
      <c r="A2200" s="221">
        <v>39077</v>
      </c>
      <c r="B2200" s="297">
        <v>5282</v>
      </c>
      <c r="C2200" s="29" t="s">
        <v>752</v>
      </c>
      <c r="D2200" s="219"/>
      <c r="E2200" s="314">
        <v>5093</v>
      </c>
      <c r="F2200" s="32">
        <f t="shared" si="77"/>
        <v>1014374.1199999996</v>
      </c>
    </row>
    <row r="2201" spans="1:6">
      <c r="A2201" s="221">
        <v>39077</v>
      </c>
      <c r="B2201" s="297">
        <v>5283</v>
      </c>
      <c r="C2201" s="29" t="s">
        <v>1359</v>
      </c>
      <c r="D2201" s="219"/>
      <c r="E2201" s="314">
        <v>44911</v>
      </c>
      <c r="F2201" s="32">
        <f t="shared" si="77"/>
        <v>969463.11999999965</v>
      </c>
    </row>
    <row r="2202" spans="1:6">
      <c r="A2202" s="221">
        <v>39077</v>
      </c>
      <c r="B2202" s="297">
        <v>5284</v>
      </c>
      <c r="C2202" s="29" t="s">
        <v>1792</v>
      </c>
      <c r="D2202" s="219"/>
      <c r="E2202" s="314">
        <v>60606.97</v>
      </c>
      <c r="F2202" s="32">
        <f t="shared" si="77"/>
        <v>908856.14999999967</v>
      </c>
    </row>
    <row r="2203" spans="1:6">
      <c r="A2203" s="221">
        <v>39077</v>
      </c>
      <c r="B2203" s="297">
        <v>5285</v>
      </c>
      <c r="C2203" s="29" t="s">
        <v>1371</v>
      </c>
      <c r="D2203" s="219"/>
      <c r="E2203" s="314">
        <v>34864.120000000003</v>
      </c>
      <c r="F2203" s="32">
        <f t="shared" si="77"/>
        <v>873992.02999999968</v>
      </c>
    </row>
    <row r="2204" spans="1:6">
      <c r="A2204" s="221">
        <v>39077</v>
      </c>
      <c r="B2204" s="297">
        <v>5286</v>
      </c>
      <c r="C2204" s="29" t="s">
        <v>659</v>
      </c>
      <c r="D2204" s="219"/>
      <c r="E2204" s="314">
        <v>10000</v>
      </c>
      <c r="F2204" s="32">
        <f t="shared" si="77"/>
        <v>863992.02999999968</v>
      </c>
    </row>
    <row r="2205" spans="1:6">
      <c r="A2205" s="221">
        <v>39077</v>
      </c>
      <c r="B2205" s="297">
        <v>5287</v>
      </c>
      <c r="C2205" s="29" t="s">
        <v>659</v>
      </c>
      <c r="D2205" s="219"/>
      <c r="E2205" s="314">
        <v>13500</v>
      </c>
      <c r="F2205" s="32">
        <f t="shared" si="77"/>
        <v>850492.02999999968</v>
      </c>
    </row>
    <row r="2206" spans="1:6">
      <c r="A2206" s="221">
        <v>39079</v>
      </c>
      <c r="B2206" s="297">
        <v>5288</v>
      </c>
      <c r="C2206" s="29" t="s">
        <v>208</v>
      </c>
      <c r="D2206" s="219"/>
      <c r="E2206" s="314">
        <v>6784.82</v>
      </c>
      <c r="F2206" s="32">
        <f t="shared" si="77"/>
        <v>843707.20999999973</v>
      </c>
    </row>
    <row r="2207" spans="1:6">
      <c r="A2207" s="221">
        <v>39079</v>
      </c>
      <c r="B2207" s="297">
        <v>5289</v>
      </c>
      <c r="C2207" s="29" t="s">
        <v>1433</v>
      </c>
      <c r="D2207" s="219"/>
      <c r="E2207" s="314">
        <v>23332.2</v>
      </c>
      <c r="F2207" s="32">
        <f t="shared" si="77"/>
        <v>820375.00999999978</v>
      </c>
    </row>
    <row r="2208" spans="1:6">
      <c r="A2208" s="221">
        <v>39079</v>
      </c>
      <c r="B2208" s="297">
        <v>5290</v>
      </c>
      <c r="C2208" s="29" t="s">
        <v>1249</v>
      </c>
      <c r="D2208" s="219"/>
      <c r="E2208" s="314">
        <v>2000</v>
      </c>
      <c r="F2208" s="32">
        <f t="shared" si="77"/>
        <v>818375.00999999978</v>
      </c>
    </row>
    <row r="2209" spans="1:6">
      <c r="A2209" s="221">
        <v>39080</v>
      </c>
      <c r="B2209" s="297"/>
      <c r="C2209" s="29" t="s">
        <v>1105</v>
      </c>
      <c r="D2209" s="219"/>
      <c r="E2209" s="314">
        <v>406473.92</v>
      </c>
      <c r="F2209" s="32">
        <f t="shared" si="77"/>
        <v>411901.08999999979</v>
      </c>
    </row>
    <row r="2210" spans="1:6">
      <c r="A2210" s="221">
        <v>39081</v>
      </c>
      <c r="B2210" s="297"/>
      <c r="C2210" s="29" t="s">
        <v>759</v>
      </c>
      <c r="D2210" s="219">
        <v>469304.41</v>
      </c>
      <c r="E2210" s="314"/>
      <c r="F2210" s="32">
        <f>+F2209+D2210</f>
        <v>881205.49999999977</v>
      </c>
    </row>
    <row r="2211" spans="1:6">
      <c r="A2211" s="221">
        <v>39082</v>
      </c>
      <c r="B2211" s="297"/>
      <c r="C2211" s="29" t="s">
        <v>760</v>
      </c>
      <c r="D2211" s="219"/>
      <c r="E2211" s="314">
        <v>322269.26</v>
      </c>
      <c r="F2211" s="32">
        <f>+F2210-E2211</f>
        <v>558936.23999999976</v>
      </c>
    </row>
    <row r="2212" spans="1:6">
      <c r="A2212" s="221">
        <v>39082</v>
      </c>
      <c r="B2212" s="297"/>
      <c r="C2212" s="29" t="s">
        <v>2268</v>
      </c>
      <c r="D2212" s="219"/>
      <c r="E2212" s="314">
        <v>7702.35</v>
      </c>
      <c r="F2212" s="32">
        <f>+F2211-E2212</f>
        <v>551233.88999999978</v>
      </c>
    </row>
    <row r="2213" spans="1:6">
      <c r="A2213" s="31"/>
      <c r="B2213" s="297"/>
      <c r="C2213" s="29" t="s">
        <v>854</v>
      </c>
      <c r="D2213" s="219">
        <v>3437.69</v>
      </c>
      <c r="E2213" s="314"/>
      <c r="F2213" s="32">
        <f>+F2212+D2213</f>
        <v>554671.57999999973</v>
      </c>
    </row>
    <row r="2214" spans="1:6">
      <c r="A2214" s="31"/>
      <c r="B2214" s="297"/>
      <c r="C2214" s="29" t="s">
        <v>855</v>
      </c>
      <c r="D2214" s="219"/>
      <c r="E2214" s="314">
        <f>SUM(E2137:E2213)</f>
        <v>5821342.2499999991</v>
      </c>
      <c r="F2214" s="32" t="s">
        <v>1224</v>
      </c>
    </row>
    <row r="2215" spans="1:6">
      <c r="A2215" s="31"/>
      <c r="B2215" s="297"/>
      <c r="C2215" s="29" t="s">
        <v>2175</v>
      </c>
      <c r="D2215" s="219"/>
      <c r="E2215" s="314">
        <f>+E2214-E2212-E2211-E2209-E2163</f>
        <v>4467406.7299999995</v>
      </c>
      <c r="F2215" s="32"/>
    </row>
    <row r="2216" spans="1:6">
      <c r="A2216" s="221">
        <v>39082</v>
      </c>
      <c r="B2216" s="297"/>
      <c r="C2216" s="29"/>
      <c r="D2216" s="219"/>
      <c r="E2216" s="314"/>
      <c r="F2216" s="32"/>
    </row>
    <row r="2217" spans="1:6">
      <c r="A2217" s="221">
        <v>39083</v>
      </c>
      <c r="B2217" s="297"/>
      <c r="C2217" s="133" t="s">
        <v>753</v>
      </c>
      <c r="D2217" s="219"/>
      <c r="E2217" s="314"/>
      <c r="F2217" s="32"/>
    </row>
    <row r="2218" spans="1:6">
      <c r="A2218" s="31"/>
      <c r="B2218" s="297"/>
      <c r="C2218" s="29" t="s">
        <v>754</v>
      </c>
      <c r="D2218" s="219"/>
      <c r="E2218" s="314"/>
      <c r="F2218" s="32">
        <v>554671.57999999996</v>
      </c>
    </row>
    <row r="2219" spans="1:6">
      <c r="A2219" s="221">
        <v>39086</v>
      </c>
      <c r="B2219" s="297">
        <v>5291</v>
      </c>
      <c r="C2219" s="29" t="s">
        <v>386</v>
      </c>
      <c r="D2219" s="219"/>
      <c r="E2219" s="314">
        <v>974</v>
      </c>
      <c r="F2219" s="32">
        <f t="shared" ref="F2219:F2250" si="78">+F2218-E2219</f>
        <v>553697.57999999996</v>
      </c>
    </row>
    <row r="2220" spans="1:6">
      <c r="A2220" s="221">
        <v>39086</v>
      </c>
      <c r="B2220" s="297">
        <v>5292</v>
      </c>
      <c r="C2220" s="29" t="s">
        <v>1090</v>
      </c>
      <c r="D2220" s="219"/>
      <c r="E2220" s="314">
        <v>881</v>
      </c>
      <c r="F2220" s="32">
        <f t="shared" si="78"/>
        <v>552816.57999999996</v>
      </c>
    </row>
    <row r="2221" spans="1:6">
      <c r="A2221" s="221">
        <v>39086</v>
      </c>
      <c r="B2221" s="297">
        <v>5293</v>
      </c>
      <c r="C2221" s="29" t="s">
        <v>1432</v>
      </c>
      <c r="D2221" s="219"/>
      <c r="E2221" s="314">
        <v>21965.52</v>
      </c>
      <c r="F2221" s="32">
        <f t="shared" si="78"/>
        <v>530851.05999999994</v>
      </c>
    </row>
    <row r="2222" spans="1:6">
      <c r="A2222" s="221">
        <v>39087</v>
      </c>
      <c r="B2222" s="297">
        <v>5294</v>
      </c>
      <c r="C2222" s="29" t="s">
        <v>896</v>
      </c>
      <c r="D2222" s="219"/>
      <c r="E2222" s="314">
        <v>81624</v>
      </c>
      <c r="F2222" s="32">
        <f t="shared" si="78"/>
        <v>449227.05999999994</v>
      </c>
    </row>
    <row r="2223" spans="1:6">
      <c r="A2223" s="221">
        <v>39087</v>
      </c>
      <c r="B2223" s="297">
        <v>5295</v>
      </c>
      <c r="C2223" s="29" t="s">
        <v>2699</v>
      </c>
      <c r="D2223" s="219"/>
      <c r="E2223" s="314">
        <v>3231</v>
      </c>
      <c r="F2223" s="32">
        <f t="shared" si="78"/>
        <v>445996.05999999994</v>
      </c>
    </row>
    <row r="2224" spans="1:6">
      <c r="A2224" s="221">
        <v>39087</v>
      </c>
      <c r="B2224" s="297">
        <v>5296</v>
      </c>
      <c r="C2224" s="29" t="s">
        <v>1359</v>
      </c>
      <c r="D2224" s="219"/>
      <c r="E2224" s="314">
        <v>15121</v>
      </c>
      <c r="F2224" s="32">
        <f t="shared" si="78"/>
        <v>430875.05999999994</v>
      </c>
    </row>
    <row r="2225" spans="1:6">
      <c r="A2225" s="221">
        <v>39087</v>
      </c>
      <c r="B2225" s="297">
        <v>5297</v>
      </c>
      <c r="C2225" s="29" t="s">
        <v>1362</v>
      </c>
      <c r="D2225" s="219"/>
      <c r="E2225" s="314">
        <v>20187.5</v>
      </c>
      <c r="F2225" s="32">
        <f t="shared" si="78"/>
        <v>410687.55999999994</v>
      </c>
    </row>
    <row r="2226" spans="1:6">
      <c r="A2226" s="221">
        <v>39091</v>
      </c>
      <c r="B2226" s="297">
        <v>5298</v>
      </c>
      <c r="C2226" s="29" t="s">
        <v>755</v>
      </c>
      <c r="D2226" s="219"/>
      <c r="E2226" s="314">
        <v>2375</v>
      </c>
      <c r="F2226" s="32">
        <f t="shared" si="78"/>
        <v>408312.55999999994</v>
      </c>
    </row>
    <row r="2227" spans="1:6">
      <c r="A2227" s="221">
        <v>39091</v>
      </c>
      <c r="B2227" s="297">
        <v>5299</v>
      </c>
      <c r="C2227" s="29" t="s">
        <v>2040</v>
      </c>
      <c r="D2227" s="219"/>
      <c r="E2227" s="314">
        <v>553</v>
      </c>
      <c r="F2227" s="32">
        <f t="shared" si="78"/>
        <v>407759.55999999994</v>
      </c>
    </row>
    <row r="2228" spans="1:6">
      <c r="A2228" s="221">
        <v>39091</v>
      </c>
      <c r="B2228" s="297">
        <v>5300</v>
      </c>
      <c r="C2228" s="29" t="s">
        <v>1804</v>
      </c>
      <c r="D2228" s="219"/>
      <c r="E2228" s="314">
        <v>0.01</v>
      </c>
      <c r="F2228" s="32">
        <f t="shared" si="78"/>
        <v>407759.54999999993</v>
      </c>
    </row>
    <row r="2229" spans="1:6">
      <c r="A2229" s="221">
        <v>39091</v>
      </c>
      <c r="B2229" s="297">
        <v>5301</v>
      </c>
      <c r="C2229" s="29" t="s">
        <v>1804</v>
      </c>
      <c r="D2229" s="219"/>
      <c r="E2229" s="314">
        <v>0.01</v>
      </c>
      <c r="F2229" s="32">
        <f t="shared" si="78"/>
        <v>407759.53999999992</v>
      </c>
    </row>
    <row r="2230" spans="1:6">
      <c r="A2230" s="221">
        <v>39091</v>
      </c>
      <c r="B2230" s="297">
        <v>5302</v>
      </c>
      <c r="C2230" s="29" t="s">
        <v>357</v>
      </c>
      <c r="D2230" s="219"/>
      <c r="E2230" s="314">
        <v>553</v>
      </c>
      <c r="F2230" s="32">
        <f t="shared" si="78"/>
        <v>407206.53999999992</v>
      </c>
    </row>
    <row r="2231" spans="1:6">
      <c r="A2231" s="221">
        <v>39091</v>
      </c>
      <c r="B2231" s="297">
        <v>5303</v>
      </c>
      <c r="C2231" s="29" t="s">
        <v>1804</v>
      </c>
      <c r="D2231" s="219"/>
      <c r="E2231" s="314">
        <v>0.01</v>
      </c>
      <c r="F2231" s="32">
        <f t="shared" si="78"/>
        <v>407206.52999999991</v>
      </c>
    </row>
    <row r="2232" spans="1:6">
      <c r="A2232" s="221">
        <v>39091</v>
      </c>
      <c r="B2232" s="297">
        <v>5304</v>
      </c>
      <c r="C2232" s="29" t="s">
        <v>1348</v>
      </c>
      <c r="D2232" s="219"/>
      <c r="E2232" s="314">
        <v>881</v>
      </c>
      <c r="F2232" s="32">
        <f t="shared" si="78"/>
        <v>406325.52999999991</v>
      </c>
    </row>
    <row r="2233" spans="1:6">
      <c r="A2233" s="221">
        <v>39091</v>
      </c>
      <c r="B2233" s="297">
        <v>5305</v>
      </c>
      <c r="C2233" s="29" t="s">
        <v>758</v>
      </c>
      <c r="D2233" s="219"/>
      <c r="E2233" s="314">
        <v>881</v>
      </c>
      <c r="F2233" s="32">
        <f t="shared" si="78"/>
        <v>405444.52999999991</v>
      </c>
    </row>
    <row r="2234" spans="1:6">
      <c r="A2234" s="221">
        <v>39094</v>
      </c>
      <c r="B2234" s="297">
        <v>5306</v>
      </c>
      <c r="C2234" s="29" t="s">
        <v>1479</v>
      </c>
      <c r="D2234" s="219"/>
      <c r="E2234" s="314">
        <v>3765.73</v>
      </c>
      <c r="F2234" s="32">
        <f t="shared" si="78"/>
        <v>401678.79999999993</v>
      </c>
    </row>
    <row r="2235" spans="1:6">
      <c r="A2235" s="221">
        <v>39094</v>
      </c>
      <c r="B2235" s="297">
        <v>5307</v>
      </c>
      <c r="C2235" s="29" t="s">
        <v>407</v>
      </c>
      <c r="D2235" s="219"/>
      <c r="E2235" s="314">
        <v>881</v>
      </c>
      <c r="F2235" s="32">
        <f t="shared" si="78"/>
        <v>400797.79999999993</v>
      </c>
    </row>
    <row r="2236" spans="1:6">
      <c r="A2236" s="106"/>
      <c r="B2236" s="297">
        <v>5308</v>
      </c>
      <c r="C2236" s="29" t="s">
        <v>1804</v>
      </c>
      <c r="D2236" s="219"/>
      <c r="E2236" s="314">
        <v>0.01</v>
      </c>
      <c r="F2236" s="32">
        <f t="shared" si="78"/>
        <v>400797.78999999992</v>
      </c>
    </row>
    <row r="2237" spans="1:6">
      <c r="A2237" s="221">
        <v>39094</v>
      </c>
      <c r="B2237" s="297">
        <v>5309</v>
      </c>
      <c r="C2237" s="29" t="s">
        <v>2699</v>
      </c>
      <c r="D2237" s="219"/>
      <c r="E2237" s="314">
        <v>3231</v>
      </c>
      <c r="F2237" s="32">
        <f t="shared" si="78"/>
        <v>397566.78999999992</v>
      </c>
    </row>
    <row r="2238" spans="1:6">
      <c r="A2238" s="221">
        <v>39094</v>
      </c>
      <c r="B2238" s="297">
        <v>5310</v>
      </c>
      <c r="C2238" s="29" t="s">
        <v>538</v>
      </c>
      <c r="D2238" s="219"/>
      <c r="E2238" s="314">
        <v>19484</v>
      </c>
      <c r="F2238" s="32">
        <f t="shared" si="78"/>
        <v>378082.78999999992</v>
      </c>
    </row>
    <row r="2239" spans="1:6">
      <c r="A2239" s="221">
        <v>39094</v>
      </c>
      <c r="B2239" s="297">
        <v>5311</v>
      </c>
      <c r="C2239" s="29" t="s">
        <v>1359</v>
      </c>
      <c r="D2239" s="219"/>
      <c r="E2239" s="314">
        <v>6992</v>
      </c>
      <c r="F2239" s="32">
        <f t="shared" si="78"/>
        <v>371090.78999999992</v>
      </c>
    </row>
    <row r="2240" spans="1:6">
      <c r="A2240" s="221">
        <v>39094</v>
      </c>
      <c r="B2240" s="297">
        <v>5312</v>
      </c>
      <c r="C2240" s="29" t="s">
        <v>757</v>
      </c>
      <c r="D2240" s="219"/>
      <c r="E2240" s="314">
        <v>26401.31</v>
      </c>
      <c r="F2240" s="32">
        <f t="shared" si="78"/>
        <v>344689.47999999992</v>
      </c>
    </row>
    <row r="2241" spans="1:6">
      <c r="A2241" s="221">
        <v>39094</v>
      </c>
      <c r="B2241" s="297">
        <v>5313</v>
      </c>
      <c r="C2241" s="29" t="s">
        <v>2173</v>
      </c>
      <c r="D2241" s="219"/>
      <c r="E2241" s="314">
        <v>4267</v>
      </c>
      <c r="F2241" s="32">
        <f t="shared" si="78"/>
        <v>340422.47999999992</v>
      </c>
    </row>
    <row r="2242" spans="1:6">
      <c r="A2242" s="221">
        <v>39094</v>
      </c>
      <c r="B2242" s="297">
        <v>5314</v>
      </c>
      <c r="C2242" s="29" t="s">
        <v>2173</v>
      </c>
      <c r="D2242" s="219"/>
      <c r="E2242" s="314">
        <v>132600</v>
      </c>
      <c r="F2242" s="32">
        <f t="shared" si="78"/>
        <v>207822.47999999992</v>
      </c>
    </row>
    <row r="2243" spans="1:6">
      <c r="A2243" s="221">
        <v>39097</v>
      </c>
      <c r="B2243" s="297">
        <v>5315</v>
      </c>
      <c r="C2243" s="29" t="s">
        <v>2699</v>
      </c>
      <c r="D2243" s="219"/>
      <c r="E2243" s="314">
        <v>1000</v>
      </c>
      <c r="F2243" s="32">
        <f t="shared" si="78"/>
        <v>206822.47999999992</v>
      </c>
    </row>
    <row r="2244" spans="1:6">
      <c r="A2244" s="221">
        <v>39097</v>
      </c>
      <c r="B2244" s="297">
        <v>5316</v>
      </c>
      <c r="C2244" s="29" t="s">
        <v>2040</v>
      </c>
      <c r="D2244" s="219"/>
      <c r="E2244" s="314">
        <v>15150</v>
      </c>
      <c r="F2244" s="32">
        <f t="shared" si="78"/>
        <v>191672.47999999992</v>
      </c>
    </row>
    <row r="2245" spans="1:6">
      <c r="A2245" s="221">
        <v>39097</v>
      </c>
      <c r="B2245" s="297">
        <v>5317</v>
      </c>
      <c r="C2245" s="29" t="s">
        <v>1141</v>
      </c>
      <c r="D2245" s="219"/>
      <c r="E2245" s="314">
        <v>16982.2</v>
      </c>
      <c r="F2245" s="32">
        <f t="shared" si="78"/>
        <v>174690.27999999991</v>
      </c>
    </row>
    <row r="2246" spans="1:6">
      <c r="A2246" s="221">
        <v>39097</v>
      </c>
      <c r="B2246" s="297">
        <v>5318</v>
      </c>
      <c r="C2246" s="29" t="s">
        <v>357</v>
      </c>
      <c r="D2246" s="219"/>
      <c r="E2246" s="314">
        <v>881</v>
      </c>
      <c r="F2246" s="32">
        <f t="shared" si="78"/>
        <v>173809.27999999991</v>
      </c>
    </row>
    <row r="2247" spans="1:6">
      <c r="A2247" s="221">
        <v>39098</v>
      </c>
      <c r="B2247" s="297"/>
      <c r="C2247" s="29" t="s">
        <v>856</v>
      </c>
      <c r="D2247" s="219"/>
      <c r="E2247" s="314">
        <v>0</v>
      </c>
      <c r="F2247" s="32">
        <f t="shared" si="78"/>
        <v>173809.27999999991</v>
      </c>
    </row>
    <row r="2248" spans="1:6">
      <c r="A2248" s="221">
        <v>39100</v>
      </c>
      <c r="B2248" s="297">
        <v>5319</v>
      </c>
      <c r="C2248" s="29" t="s">
        <v>1745</v>
      </c>
      <c r="D2248" s="219"/>
      <c r="E2248" s="314">
        <v>9373.9500000000007</v>
      </c>
      <c r="F2248" s="32">
        <f t="shared" si="78"/>
        <v>164435.3299999999</v>
      </c>
    </row>
    <row r="2249" spans="1:6">
      <c r="A2249" s="221">
        <v>39100</v>
      </c>
      <c r="B2249" s="297">
        <v>5320</v>
      </c>
      <c r="C2249" s="29" t="s">
        <v>407</v>
      </c>
      <c r="D2249" s="219"/>
      <c r="E2249" s="314">
        <v>553</v>
      </c>
      <c r="F2249" s="32">
        <f t="shared" si="78"/>
        <v>163882.3299999999</v>
      </c>
    </row>
    <row r="2250" spans="1:6">
      <c r="A2250" s="221">
        <v>39100</v>
      </c>
      <c r="B2250" s="297">
        <v>5321</v>
      </c>
      <c r="C2250" s="29" t="s">
        <v>357</v>
      </c>
      <c r="D2250" s="219"/>
      <c r="E2250" s="314">
        <v>553</v>
      </c>
      <c r="F2250" s="32">
        <f t="shared" si="78"/>
        <v>163329.3299999999</v>
      </c>
    </row>
    <row r="2251" spans="1:6">
      <c r="A2251" s="221">
        <v>39100</v>
      </c>
      <c r="B2251" s="297">
        <v>5322</v>
      </c>
      <c r="C2251" s="29" t="s">
        <v>424</v>
      </c>
      <c r="D2251" s="219"/>
      <c r="E2251" s="314">
        <v>2313</v>
      </c>
      <c r="F2251" s="32">
        <f t="shared" ref="F2251:F2267" si="79">+F2250-E2251</f>
        <v>161016.3299999999</v>
      </c>
    </row>
    <row r="2252" spans="1:6">
      <c r="A2252" s="221">
        <v>39104</v>
      </c>
      <c r="B2252" s="297">
        <v>5323</v>
      </c>
      <c r="C2252" s="29" t="s">
        <v>1808</v>
      </c>
      <c r="D2252" s="219"/>
      <c r="E2252" s="314">
        <v>17527</v>
      </c>
      <c r="F2252" s="32">
        <f t="shared" si="79"/>
        <v>143489.3299999999</v>
      </c>
    </row>
    <row r="2253" spans="1:6">
      <c r="A2253" s="221">
        <v>39104</v>
      </c>
      <c r="B2253" s="297">
        <v>5324</v>
      </c>
      <c r="C2253" s="29" t="s">
        <v>1810</v>
      </c>
      <c r="D2253" s="219"/>
      <c r="E2253" s="314">
        <v>9936.42</v>
      </c>
      <c r="F2253" s="32">
        <f t="shared" si="79"/>
        <v>133552.90999999989</v>
      </c>
    </row>
    <row r="2254" spans="1:6">
      <c r="A2254" s="221">
        <v>39104</v>
      </c>
      <c r="B2254" s="297">
        <v>5325</v>
      </c>
      <c r="C2254" s="29" t="s">
        <v>2240</v>
      </c>
      <c r="D2254" s="219"/>
      <c r="E2254" s="314">
        <v>7000</v>
      </c>
      <c r="F2254" s="32">
        <f t="shared" si="79"/>
        <v>126552.90999999989</v>
      </c>
    </row>
    <row r="2255" spans="1:6">
      <c r="A2255" s="221">
        <v>39104</v>
      </c>
      <c r="B2255" s="297">
        <v>5326</v>
      </c>
      <c r="C2255" s="29" t="s">
        <v>420</v>
      </c>
      <c r="D2255" s="219"/>
      <c r="E2255" s="314">
        <v>8500</v>
      </c>
      <c r="F2255" s="32">
        <f t="shared" si="79"/>
        <v>118052.90999999989</v>
      </c>
    </row>
    <row r="2256" spans="1:6">
      <c r="A2256" s="221">
        <v>39104</v>
      </c>
      <c r="B2256" s="297">
        <v>5327</v>
      </c>
      <c r="C2256" s="29" t="s">
        <v>1800</v>
      </c>
      <c r="D2256" s="219"/>
      <c r="E2256" s="314">
        <v>9630</v>
      </c>
      <c r="F2256" s="32">
        <f t="shared" si="79"/>
        <v>108422.90999999989</v>
      </c>
    </row>
    <row r="2257" spans="1:6">
      <c r="A2257" s="221">
        <v>39104</v>
      </c>
      <c r="B2257" s="297">
        <v>5328</v>
      </c>
      <c r="C2257" s="29" t="s">
        <v>1802</v>
      </c>
      <c r="D2257" s="219"/>
      <c r="E2257" s="314">
        <v>3900</v>
      </c>
      <c r="F2257" s="32">
        <f t="shared" si="79"/>
        <v>104522.90999999989</v>
      </c>
    </row>
    <row r="2258" spans="1:6">
      <c r="A2258" s="221">
        <v>39104</v>
      </c>
      <c r="B2258" s="297">
        <v>5329</v>
      </c>
      <c r="C2258" s="29" t="s">
        <v>1803</v>
      </c>
      <c r="D2258" s="219"/>
      <c r="E2258" s="314">
        <v>3900</v>
      </c>
      <c r="F2258" s="32">
        <f t="shared" si="79"/>
        <v>100622.90999999989</v>
      </c>
    </row>
    <row r="2259" spans="1:6">
      <c r="A2259" s="221">
        <v>39104</v>
      </c>
      <c r="B2259" s="297">
        <v>5330</v>
      </c>
      <c r="C2259" s="29" t="s">
        <v>1621</v>
      </c>
      <c r="D2259" s="219"/>
      <c r="E2259" s="314">
        <v>2000</v>
      </c>
      <c r="F2259" s="32">
        <f t="shared" si="79"/>
        <v>98622.909999999887</v>
      </c>
    </row>
    <row r="2260" spans="1:6">
      <c r="A2260" s="221">
        <v>39104</v>
      </c>
      <c r="B2260" s="297">
        <v>5331</v>
      </c>
      <c r="C2260" s="29" t="s">
        <v>285</v>
      </c>
      <c r="D2260" s="219"/>
      <c r="E2260" s="314">
        <v>22500</v>
      </c>
      <c r="F2260" s="32">
        <f t="shared" si="79"/>
        <v>76122.909999999887</v>
      </c>
    </row>
    <row r="2261" spans="1:6">
      <c r="A2261" s="221">
        <v>39104</v>
      </c>
      <c r="B2261" s="297">
        <v>5332</v>
      </c>
      <c r="C2261" s="29" t="s">
        <v>1152</v>
      </c>
      <c r="D2261" s="219"/>
      <c r="E2261" s="314">
        <v>3799.38</v>
      </c>
      <c r="F2261" s="32">
        <f t="shared" si="79"/>
        <v>72323.529999999882</v>
      </c>
    </row>
    <row r="2262" spans="1:6">
      <c r="A2262" s="221">
        <v>39104</v>
      </c>
      <c r="B2262" s="297">
        <v>5333</v>
      </c>
      <c r="C2262" s="29" t="s">
        <v>1995</v>
      </c>
      <c r="D2262" s="219"/>
      <c r="E2262" s="314">
        <v>5845.2</v>
      </c>
      <c r="F2262" s="32">
        <f t="shared" si="79"/>
        <v>66478.329999999885</v>
      </c>
    </row>
    <row r="2263" spans="1:6">
      <c r="A2263" s="221">
        <v>39104</v>
      </c>
      <c r="B2263" s="297">
        <v>5334</v>
      </c>
      <c r="C2263" s="29" t="s">
        <v>1998</v>
      </c>
      <c r="D2263" s="219"/>
      <c r="E2263" s="314">
        <v>4383.8999999999996</v>
      </c>
      <c r="F2263" s="32">
        <f t="shared" si="79"/>
        <v>62094.429999999884</v>
      </c>
    </row>
    <row r="2264" spans="1:6">
      <c r="A2264" s="221">
        <v>39104</v>
      </c>
      <c r="B2264" s="297">
        <v>5335</v>
      </c>
      <c r="C2264" s="29" t="s">
        <v>1998</v>
      </c>
      <c r="D2264" s="219"/>
      <c r="E2264" s="314">
        <v>600</v>
      </c>
      <c r="F2264" s="32">
        <f t="shared" si="79"/>
        <v>61494.429999999884</v>
      </c>
    </row>
    <row r="2265" spans="1:6">
      <c r="A2265" s="221">
        <v>39104</v>
      </c>
      <c r="B2265" s="297">
        <v>5336</v>
      </c>
      <c r="C2265" s="29" t="s">
        <v>1995</v>
      </c>
      <c r="D2265" s="219"/>
      <c r="E2265" s="314">
        <v>600</v>
      </c>
      <c r="F2265" s="32">
        <f t="shared" si="79"/>
        <v>60894.429999999884</v>
      </c>
    </row>
    <row r="2266" spans="1:6">
      <c r="A2266" s="221">
        <v>39104</v>
      </c>
      <c r="B2266" s="297">
        <v>5337</v>
      </c>
      <c r="C2266" s="29" t="s">
        <v>273</v>
      </c>
      <c r="D2266" s="219"/>
      <c r="E2266" s="314">
        <v>27000</v>
      </c>
      <c r="F2266" s="32">
        <f t="shared" si="79"/>
        <v>33894.429999999884</v>
      </c>
    </row>
    <row r="2267" spans="1:6">
      <c r="A2267" s="221">
        <v>39104</v>
      </c>
      <c r="B2267" s="297">
        <v>5338</v>
      </c>
      <c r="C2267" s="29" t="s">
        <v>386</v>
      </c>
      <c r="D2267" s="219"/>
      <c r="E2267" s="314">
        <v>12179.57</v>
      </c>
      <c r="F2267" s="32">
        <f t="shared" si="79"/>
        <v>21714.859999999884</v>
      </c>
    </row>
    <row r="2268" spans="1:6">
      <c r="A2268" s="221">
        <v>39106</v>
      </c>
      <c r="B2268" s="297"/>
      <c r="C2268" s="29" t="s">
        <v>229</v>
      </c>
      <c r="D2268" s="219">
        <v>1937385.33</v>
      </c>
      <c r="E2268" s="314"/>
      <c r="F2268" s="32">
        <f>+F2267+D2268</f>
        <v>1959100.19</v>
      </c>
    </row>
    <row r="2269" spans="1:6">
      <c r="A2269" s="221">
        <v>39106</v>
      </c>
      <c r="B2269" s="297"/>
      <c r="C2269" s="29" t="s">
        <v>2269</v>
      </c>
      <c r="D2269" s="219"/>
      <c r="E2269" s="314">
        <v>419802.1</v>
      </c>
      <c r="F2269" s="32">
        <f t="shared" ref="F2269:F2278" si="80">+F2268-E2269</f>
        <v>1539298.0899999999</v>
      </c>
    </row>
    <row r="2270" spans="1:6">
      <c r="A2270" s="221">
        <v>39108</v>
      </c>
      <c r="B2270" s="297">
        <v>5339</v>
      </c>
      <c r="C2270" s="29" t="s">
        <v>827</v>
      </c>
      <c r="D2270" s="219"/>
      <c r="E2270" s="314">
        <v>245</v>
      </c>
      <c r="F2270" s="32">
        <f t="shared" si="80"/>
        <v>1539053.0899999999</v>
      </c>
    </row>
    <row r="2271" spans="1:6">
      <c r="A2271" s="221">
        <v>39108</v>
      </c>
      <c r="B2271" s="297">
        <v>5340</v>
      </c>
      <c r="C2271" s="29" t="s">
        <v>1363</v>
      </c>
      <c r="D2271" s="219"/>
      <c r="E2271" s="314">
        <v>2220.5100000000002</v>
      </c>
      <c r="F2271" s="32">
        <f t="shared" si="80"/>
        <v>1536832.5799999998</v>
      </c>
    </row>
    <row r="2272" spans="1:6">
      <c r="A2272" s="221">
        <v>39108</v>
      </c>
      <c r="B2272" s="297">
        <v>5341</v>
      </c>
      <c r="C2272" s="29" t="s">
        <v>1432</v>
      </c>
      <c r="D2272" s="219"/>
      <c r="E2272" s="314">
        <v>0.01</v>
      </c>
      <c r="F2272" s="32">
        <f t="shared" si="80"/>
        <v>1536832.5699999998</v>
      </c>
    </row>
    <row r="2273" spans="1:6">
      <c r="A2273" s="221">
        <v>39108</v>
      </c>
      <c r="B2273" s="297">
        <v>5342</v>
      </c>
      <c r="C2273" s="29" t="s">
        <v>594</v>
      </c>
      <c r="D2273" s="219"/>
      <c r="E2273" s="314">
        <v>458</v>
      </c>
      <c r="F2273" s="32">
        <f t="shared" si="80"/>
        <v>1536374.5699999998</v>
      </c>
    </row>
    <row r="2274" spans="1:6">
      <c r="A2274" s="221">
        <v>39108</v>
      </c>
      <c r="B2274" s="297">
        <v>5343</v>
      </c>
      <c r="C2274" s="29" t="s">
        <v>1804</v>
      </c>
      <c r="D2274" s="219"/>
      <c r="E2274" s="314">
        <v>0.01</v>
      </c>
      <c r="F2274" s="32">
        <f t="shared" si="80"/>
        <v>1536374.5599999998</v>
      </c>
    </row>
    <row r="2275" spans="1:6">
      <c r="A2275" s="221">
        <v>39108</v>
      </c>
      <c r="B2275" s="297">
        <v>5344</v>
      </c>
      <c r="C2275" s="29" t="s">
        <v>362</v>
      </c>
      <c r="D2275" s="219"/>
      <c r="E2275" s="314">
        <v>1054.5</v>
      </c>
      <c r="F2275" s="32">
        <f t="shared" si="80"/>
        <v>1535320.0599999998</v>
      </c>
    </row>
    <row r="2276" spans="1:6">
      <c r="A2276" s="221">
        <v>39108</v>
      </c>
      <c r="B2276" s="297">
        <v>5345</v>
      </c>
      <c r="C2276" s="29" t="s">
        <v>275</v>
      </c>
      <c r="D2276" s="219"/>
      <c r="E2276" s="314">
        <v>5999.25</v>
      </c>
      <c r="F2276" s="32">
        <f t="shared" si="80"/>
        <v>1529320.8099999998</v>
      </c>
    </row>
    <row r="2277" spans="1:6">
      <c r="A2277" s="221">
        <v>39108</v>
      </c>
      <c r="B2277" s="297">
        <v>5346</v>
      </c>
      <c r="C2277" s="29" t="s">
        <v>1371</v>
      </c>
      <c r="D2277" s="219"/>
      <c r="E2277" s="314">
        <v>46969.04</v>
      </c>
      <c r="F2277" s="32">
        <f t="shared" si="80"/>
        <v>1482351.7699999998</v>
      </c>
    </row>
    <row r="2278" spans="1:6">
      <c r="A2278" s="221">
        <v>39108</v>
      </c>
      <c r="B2278" s="297">
        <v>5347</v>
      </c>
      <c r="C2278" s="29" t="s">
        <v>1362</v>
      </c>
      <c r="D2278" s="219"/>
      <c r="E2278" s="314">
        <v>4275</v>
      </c>
      <c r="F2278" s="32">
        <f t="shared" si="80"/>
        <v>1478076.7699999998</v>
      </c>
    </row>
    <row r="2279" spans="1:6">
      <c r="A2279" s="31"/>
      <c r="B2279" s="297"/>
      <c r="C2279" s="29" t="s">
        <v>276</v>
      </c>
      <c r="D2279" s="219">
        <v>485400.88</v>
      </c>
      <c r="E2279" s="314"/>
      <c r="F2279" s="32">
        <f>+F2278+D2279</f>
        <v>1963477.65</v>
      </c>
    </row>
    <row r="2280" spans="1:6">
      <c r="A2280" s="31"/>
      <c r="B2280" s="297"/>
      <c r="C2280" s="29" t="s">
        <v>856</v>
      </c>
      <c r="D2280" s="219"/>
      <c r="E2280" s="314">
        <v>322269.26</v>
      </c>
      <c r="F2280" s="32">
        <f t="shared" ref="F2280:F2292" si="81">+F2279-E2280</f>
        <v>1641208.39</v>
      </c>
    </row>
    <row r="2281" spans="1:6">
      <c r="A2281" s="221">
        <v>39112</v>
      </c>
      <c r="B2281" s="297">
        <v>5348</v>
      </c>
      <c r="C2281" s="29" t="s">
        <v>391</v>
      </c>
      <c r="D2281" s="219"/>
      <c r="E2281" s="314">
        <v>21604.93</v>
      </c>
      <c r="F2281" s="32">
        <f t="shared" si="81"/>
        <v>1619603.46</v>
      </c>
    </row>
    <row r="2282" spans="1:6">
      <c r="A2282" s="221">
        <v>39112</v>
      </c>
      <c r="B2282" s="297">
        <v>5349</v>
      </c>
      <c r="C2282" s="29" t="s">
        <v>2711</v>
      </c>
      <c r="D2282" s="219"/>
      <c r="E2282" s="314">
        <v>828</v>
      </c>
      <c r="F2282" s="32">
        <f t="shared" si="81"/>
        <v>1618775.46</v>
      </c>
    </row>
    <row r="2283" spans="1:6">
      <c r="A2283" s="221">
        <v>39112</v>
      </c>
      <c r="B2283" s="297">
        <v>5350</v>
      </c>
      <c r="C2283" s="29" t="s">
        <v>1362</v>
      </c>
      <c r="D2283" s="219"/>
      <c r="E2283" s="314">
        <v>13917.5</v>
      </c>
      <c r="F2283" s="32">
        <f t="shared" si="81"/>
        <v>1604857.96</v>
      </c>
    </row>
    <row r="2284" spans="1:6">
      <c r="A2284" s="221">
        <v>39112</v>
      </c>
      <c r="B2284" s="297">
        <v>5351</v>
      </c>
      <c r="C2284" s="29" t="s">
        <v>393</v>
      </c>
      <c r="D2284" s="219"/>
      <c r="E2284" s="314">
        <v>10000</v>
      </c>
      <c r="F2284" s="32">
        <f t="shared" si="81"/>
        <v>1594857.96</v>
      </c>
    </row>
    <row r="2285" spans="1:6">
      <c r="A2285" s="31"/>
      <c r="B2285" s="297">
        <v>5352</v>
      </c>
      <c r="C2285" s="29" t="s">
        <v>393</v>
      </c>
      <c r="D2285" s="219"/>
      <c r="E2285" s="314">
        <v>12400</v>
      </c>
      <c r="F2285" s="32">
        <f t="shared" si="81"/>
        <v>1582457.96</v>
      </c>
    </row>
    <row r="2286" spans="1:6">
      <c r="A2286" s="31"/>
      <c r="B2286" s="297">
        <v>5353</v>
      </c>
      <c r="C2286" s="29" t="s">
        <v>1804</v>
      </c>
      <c r="D2286" s="219"/>
      <c r="E2286" s="314">
        <v>0.01</v>
      </c>
      <c r="F2286" s="32">
        <f t="shared" si="81"/>
        <v>1582457.95</v>
      </c>
    </row>
    <row r="2287" spans="1:6">
      <c r="A2287" s="31"/>
      <c r="B2287" s="297">
        <v>5354</v>
      </c>
      <c r="C2287" s="29" t="s">
        <v>1804</v>
      </c>
      <c r="D2287" s="219"/>
      <c r="E2287" s="314">
        <v>0.01</v>
      </c>
      <c r="F2287" s="32">
        <f t="shared" si="81"/>
        <v>1582457.94</v>
      </c>
    </row>
    <row r="2288" spans="1:6">
      <c r="A2288" s="221">
        <v>39112</v>
      </c>
      <c r="B2288" s="297">
        <v>5355</v>
      </c>
      <c r="C2288" s="29" t="s">
        <v>392</v>
      </c>
      <c r="D2288" s="219"/>
      <c r="E2288" s="314">
        <v>23443.200000000001</v>
      </c>
      <c r="F2288" s="32">
        <f t="shared" si="81"/>
        <v>1559014.74</v>
      </c>
    </row>
    <row r="2289" spans="1:6">
      <c r="A2289" s="221">
        <v>39113</v>
      </c>
      <c r="B2289" s="297">
        <v>5356</v>
      </c>
      <c r="C2289" s="29" t="s">
        <v>392</v>
      </c>
      <c r="D2289" s="219"/>
      <c r="E2289" s="314">
        <v>6105</v>
      </c>
      <c r="F2289" s="32">
        <f t="shared" si="81"/>
        <v>1552909.74</v>
      </c>
    </row>
    <row r="2290" spans="1:6">
      <c r="A2290" s="221">
        <v>39113</v>
      </c>
      <c r="B2290" s="297">
        <v>5357</v>
      </c>
      <c r="C2290" s="29" t="s">
        <v>1090</v>
      </c>
      <c r="D2290" s="219"/>
      <c r="E2290" s="314">
        <v>881</v>
      </c>
      <c r="F2290" s="32">
        <f t="shared" si="81"/>
        <v>1552028.74</v>
      </c>
    </row>
    <row r="2291" spans="1:6">
      <c r="A2291" s="221">
        <v>39113</v>
      </c>
      <c r="B2291" s="297">
        <v>5358</v>
      </c>
      <c r="C2291" s="29" t="s">
        <v>1792</v>
      </c>
      <c r="D2291" s="219"/>
      <c r="E2291" s="314">
        <v>61419.73</v>
      </c>
      <c r="F2291" s="32">
        <f t="shared" si="81"/>
        <v>1490609.01</v>
      </c>
    </row>
    <row r="2292" spans="1:6">
      <c r="A2292" s="31"/>
      <c r="B2292" s="297"/>
      <c r="C2292" s="29" t="s">
        <v>2268</v>
      </c>
      <c r="D2292" s="219"/>
      <c r="E2292" s="314">
        <v>2235.1799999999998</v>
      </c>
      <c r="F2292" s="32">
        <f t="shared" si="81"/>
        <v>1488373.83</v>
      </c>
    </row>
    <row r="2293" spans="1:6">
      <c r="A2293" s="28"/>
      <c r="B2293" s="297"/>
      <c r="C2293" s="29" t="s">
        <v>110</v>
      </c>
      <c r="D2293" s="219"/>
      <c r="E2293" s="314">
        <f>SUM(E2219:E2292)</f>
        <v>1489083.96</v>
      </c>
      <c r="F2293" s="30"/>
    </row>
    <row r="2294" spans="1:6">
      <c r="A2294" s="2"/>
      <c r="B2294" s="249"/>
      <c r="C2294" s="2" t="s">
        <v>109</v>
      </c>
      <c r="D2294" s="39"/>
      <c r="E2294" s="54">
        <f>+E2293-E2280-E2269-E2217-E2292</f>
        <v>744777.41999999993</v>
      </c>
      <c r="F2294" s="2"/>
    </row>
    <row r="2295" spans="1:6">
      <c r="A2295" s="2"/>
      <c r="B2295" s="249"/>
      <c r="C2295" s="2"/>
      <c r="D2295" s="39"/>
      <c r="E2295" s="54"/>
      <c r="F2295" s="2"/>
    </row>
    <row r="2296" spans="1:6">
      <c r="A2296" s="2"/>
      <c r="B2296" s="249"/>
      <c r="C2296" s="2"/>
      <c r="D2296" s="39"/>
      <c r="E2296" s="54"/>
      <c r="F2296" s="2"/>
    </row>
    <row r="2297" spans="1:6">
      <c r="A2297" s="221"/>
      <c r="B2297" s="249"/>
      <c r="C2297" s="2"/>
      <c r="D2297" s="39"/>
      <c r="E2297" s="54"/>
      <c r="F2297" s="2"/>
    </row>
    <row r="2298" spans="1:6">
      <c r="A2298" s="221"/>
      <c r="B2298" s="249"/>
      <c r="C2298" s="27" t="s">
        <v>277</v>
      </c>
      <c r="D2298" s="39"/>
      <c r="E2298" s="54"/>
      <c r="F2298" s="2"/>
    </row>
    <row r="2299" spans="1:6">
      <c r="A2299" s="221"/>
      <c r="B2299" s="249"/>
      <c r="C2299" s="2" t="s">
        <v>108</v>
      </c>
      <c r="D2299" s="39"/>
      <c r="E2299" s="54"/>
      <c r="F2299" s="20">
        <v>1488373.83</v>
      </c>
    </row>
    <row r="2300" spans="1:6">
      <c r="A2300" s="221">
        <v>39115</v>
      </c>
      <c r="B2300" s="249">
        <v>5359</v>
      </c>
      <c r="C2300" s="2" t="s">
        <v>594</v>
      </c>
      <c r="D2300" s="39"/>
      <c r="E2300" s="54">
        <v>958</v>
      </c>
      <c r="F2300" s="14">
        <f t="shared" ref="F2300:F2308" si="82">+F2299-E2300</f>
        <v>1487415.83</v>
      </c>
    </row>
    <row r="2301" spans="1:6">
      <c r="A2301" s="221">
        <v>39115</v>
      </c>
      <c r="B2301" s="249">
        <v>5360</v>
      </c>
      <c r="C2301" s="2" t="s">
        <v>2256</v>
      </c>
      <c r="D2301" s="39"/>
      <c r="E2301" s="54">
        <v>5080.34</v>
      </c>
      <c r="F2301" s="14">
        <f t="shared" si="82"/>
        <v>1482335.49</v>
      </c>
    </row>
    <row r="2302" spans="1:6">
      <c r="A2302" s="221">
        <v>39115</v>
      </c>
      <c r="B2302" s="249">
        <v>5361</v>
      </c>
      <c r="C2302" s="2" t="s">
        <v>896</v>
      </c>
      <c r="D2302" s="39"/>
      <c r="E2302" s="54">
        <v>86115.6</v>
      </c>
      <c r="F2302" s="14">
        <f t="shared" si="82"/>
        <v>1396219.89</v>
      </c>
    </row>
    <row r="2303" spans="1:6">
      <c r="A2303" s="221">
        <v>39115</v>
      </c>
      <c r="B2303" s="249">
        <v>5362</v>
      </c>
      <c r="C2303" s="2" t="s">
        <v>1804</v>
      </c>
      <c r="D2303" s="39"/>
      <c r="E2303" s="54">
        <v>0.01</v>
      </c>
      <c r="F2303" s="14">
        <f t="shared" si="82"/>
        <v>1396219.88</v>
      </c>
    </row>
    <row r="2304" spans="1:6">
      <c r="A2304" s="221">
        <v>39115</v>
      </c>
      <c r="B2304" s="249">
        <v>5363</v>
      </c>
      <c r="C2304" s="2" t="s">
        <v>1359</v>
      </c>
      <c r="D2304" s="39"/>
      <c r="E2304" s="54">
        <v>41872</v>
      </c>
      <c r="F2304" s="14">
        <f t="shared" si="82"/>
        <v>1354347.88</v>
      </c>
    </row>
    <row r="2305" spans="1:6">
      <c r="A2305" s="221">
        <v>39115</v>
      </c>
      <c r="B2305" s="249">
        <v>5364</v>
      </c>
      <c r="C2305" s="2" t="s">
        <v>396</v>
      </c>
      <c r="D2305" s="39"/>
      <c r="E2305" s="54">
        <v>8325</v>
      </c>
      <c r="F2305" s="14">
        <f t="shared" si="82"/>
        <v>1346022.88</v>
      </c>
    </row>
    <row r="2306" spans="1:6">
      <c r="A2306" s="221">
        <v>39118</v>
      </c>
      <c r="B2306" s="249">
        <v>5365</v>
      </c>
      <c r="C2306" s="2" t="s">
        <v>1371</v>
      </c>
      <c r="D2306" s="39"/>
      <c r="E2306" s="54">
        <v>40440</v>
      </c>
      <c r="F2306" s="14">
        <f t="shared" si="82"/>
        <v>1305582.8799999999</v>
      </c>
    </row>
    <row r="2307" spans="1:6">
      <c r="A2307" s="221">
        <v>39118</v>
      </c>
      <c r="B2307" s="249">
        <v>5366</v>
      </c>
      <c r="C2307" s="2" t="s">
        <v>1359</v>
      </c>
      <c r="D2307" s="39"/>
      <c r="E2307" s="54">
        <v>16195</v>
      </c>
      <c r="F2307" s="14">
        <f t="shared" si="82"/>
        <v>1289387.8799999999</v>
      </c>
    </row>
    <row r="2308" spans="1:6">
      <c r="A2308" s="221">
        <v>39118</v>
      </c>
      <c r="B2308" s="249">
        <v>5367</v>
      </c>
      <c r="C2308" s="2" t="s">
        <v>1479</v>
      </c>
      <c r="D2308" s="39"/>
      <c r="E2308" s="54">
        <v>3765.73</v>
      </c>
      <c r="F2308" s="14">
        <f t="shared" si="82"/>
        <v>1285622.1499999999</v>
      </c>
    </row>
    <row r="2309" spans="1:6">
      <c r="A2309" s="221">
        <v>39118</v>
      </c>
      <c r="B2309" s="249"/>
      <c r="C2309" s="2" t="s">
        <v>1351</v>
      </c>
      <c r="D2309" s="39">
        <v>57.63</v>
      </c>
      <c r="E2309" s="54"/>
      <c r="F2309" s="14">
        <f>+F2308+D2309</f>
        <v>1285679.7799999998</v>
      </c>
    </row>
    <row r="2310" spans="1:6">
      <c r="A2310" s="221">
        <v>39120</v>
      </c>
      <c r="B2310" s="249">
        <v>5368</v>
      </c>
      <c r="C2310" s="2" t="s">
        <v>113</v>
      </c>
      <c r="D2310" s="39"/>
      <c r="E2310" s="54">
        <v>600000</v>
      </c>
      <c r="F2310" s="14">
        <f t="shared" ref="F2310:F2315" si="83">+F2309-E2310</f>
        <v>685679.7799999998</v>
      </c>
    </row>
    <row r="2311" spans="1:6">
      <c r="A2311" s="221">
        <v>39120</v>
      </c>
      <c r="B2311" s="249">
        <v>5369</v>
      </c>
      <c r="C2311" s="2" t="s">
        <v>1433</v>
      </c>
      <c r="D2311" s="39"/>
      <c r="E2311" s="54">
        <v>11655</v>
      </c>
      <c r="F2311" s="14">
        <f t="shared" si="83"/>
        <v>674024.7799999998</v>
      </c>
    </row>
    <row r="2312" spans="1:6">
      <c r="A2312" s="221">
        <v>39120</v>
      </c>
      <c r="B2312" s="249">
        <v>5370</v>
      </c>
      <c r="C2312" s="2" t="s">
        <v>1433</v>
      </c>
      <c r="D2312" s="39"/>
      <c r="E2312" s="54">
        <v>1509.6</v>
      </c>
      <c r="F2312" s="14">
        <f t="shared" si="83"/>
        <v>672515.17999999982</v>
      </c>
    </row>
    <row r="2313" spans="1:6">
      <c r="A2313" s="221">
        <v>39120</v>
      </c>
      <c r="B2313" s="249">
        <v>5371</v>
      </c>
      <c r="C2313" s="2" t="s">
        <v>1391</v>
      </c>
      <c r="D2313" s="39"/>
      <c r="E2313" s="54">
        <v>1079.3599999999999</v>
      </c>
      <c r="F2313" s="14">
        <f t="shared" si="83"/>
        <v>671435.81999999983</v>
      </c>
    </row>
    <row r="2314" spans="1:6">
      <c r="A2314" s="221">
        <v>39120</v>
      </c>
      <c r="B2314" s="249">
        <v>5372</v>
      </c>
      <c r="C2314" s="2" t="s">
        <v>1090</v>
      </c>
      <c r="D2314" s="39"/>
      <c r="E2314" s="54">
        <v>881</v>
      </c>
      <c r="F2314" s="14">
        <f t="shared" si="83"/>
        <v>670554.81999999983</v>
      </c>
    </row>
    <row r="2315" spans="1:6">
      <c r="A2315" s="221">
        <v>39120</v>
      </c>
      <c r="B2315" s="249">
        <v>5373</v>
      </c>
      <c r="C2315" s="2" t="s">
        <v>1392</v>
      </c>
      <c r="D2315" s="39"/>
      <c r="E2315" s="54">
        <v>8269.5</v>
      </c>
      <c r="F2315" s="14">
        <f t="shared" si="83"/>
        <v>662285.31999999983</v>
      </c>
    </row>
    <row r="2316" spans="1:6">
      <c r="A2316" s="221">
        <v>39121</v>
      </c>
      <c r="B2316" s="249"/>
      <c r="C2316" s="2" t="s">
        <v>1393</v>
      </c>
      <c r="D2316" s="39">
        <v>541194.93999999994</v>
      </c>
      <c r="E2316" s="54"/>
      <c r="F2316" s="14">
        <f>+F2315+D2316</f>
        <v>1203480.2599999998</v>
      </c>
    </row>
    <row r="2317" spans="1:6">
      <c r="A2317" s="221">
        <v>39125</v>
      </c>
      <c r="B2317" s="249">
        <v>5374</v>
      </c>
      <c r="C2317" s="2" t="s">
        <v>1362</v>
      </c>
      <c r="D2317" s="39"/>
      <c r="E2317" s="54">
        <v>33627.120000000003</v>
      </c>
      <c r="F2317" s="14">
        <f t="shared" ref="F2317:F2325" si="84">+F2316-E2317</f>
        <v>1169853.1399999997</v>
      </c>
    </row>
    <row r="2318" spans="1:6">
      <c r="A2318" s="221">
        <v>39125</v>
      </c>
      <c r="B2318" s="249">
        <v>5375</v>
      </c>
      <c r="C2318" s="2" t="s">
        <v>997</v>
      </c>
      <c r="D2318" s="39"/>
      <c r="E2318" s="54">
        <v>6942.6</v>
      </c>
      <c r="F2318" s="14">
        <f t="shared" si="84"/>
        <v>1162910.5399999996</v>
      </c>
    </row>
    <row r="2319" spans="1:6">
      <c r="A2319" s="221">
        <v>39127</v>
      </c>
      <c r="B2319" s="249">
        <v>5376</v>
      </c>
      <c r="C2319" s="2" t="s">
        <v>1739</v>
      </c>
      <c r="D2319" s="39"/>
      <c r="E2319" s="54">
        <v>881</v>
      </c>
      <c r="F2319" s="14">
        <f t="shared" si="84"/>
        <v>1162029.5399999996</v>
      </c>
    </row>
    <row r="2320" spans="1:6">
      <c r="A2320" s="221">
        <v>39127</v>
      </c>
      <c r="B2320" s="249">
        <v>5377</v>
      </c>
      <c r="C2320" s="2" t="s">
        <v>827</v>
      </c>
      <c r="D2320" s="39"/>
      <c r="E2320" s="54">
        <v>553</v>
      </c>
      <c r="F2320" s="14">
        <f t="shared" si="84"/>
        <v>1161476.5399999996</v>
      </c>
    </row>
    <row r="2321" spans="1:6">
      <c r="A2321" s="221">
        <v>39127</v>
      </c>
      <c r="B2321" s="249">
        <v>5378</v>
      </c>
      <c r="C2321" s="2" t="s">
        <v>1394</v>
      </c>
      <c r="D2321" s="39"/>
      <c r="E2321" s="54">
        <v>28427.42</v>
      </c>
      <c r="F2321" s="14">
        <f t="shared" si="84"/>
        <v>1133049.1199999996</v>
      </c>
    </row>
    <row r="2322" spans="1:6">
      <c r="A2322" s="221">
        <v>39127</v>
      </c>
      <c r="B2322" s="249">
        <v>5379</v>
      </c>
      <c r="C2322" s="2" t="s">
        <v>407</v>
      </c>
      <c r="D2322" s="39"/>
      <c r="E2322" s="54">
        <v>553</v>
      </c>
      <c r="F2322" s="14">
        <f t="shared" si="84"/>
        <v>1132496.1199999996</v>
      </c>
    </row>
    <row r="2323" spans="1:6">
      <c r="A2323" s="221">
        <v>39127</v>
      </c>
      <c r="B2323" s="249">
        <v>5380</v>
      </c>
      <c r="C2323" s="2" t="s">
        <v>357</v>
      </c>
      <c r="D2323" s="39"/>
      <c r="E2323" s="54">
        <v>553</v>
      </c>
      <c r="F2323" s="14">
        <f t="shared" si="84"/>
        <v>1131943.1199999996</v>
      </c>
    </row>
    <row r="2324" spans="1:6">
      <c r="A2324" s="221">
        <v>39127</v>
      </c>
      <c r="B2324" s="249">
        <v>5381</v>
      </c>
      <c r="C2324" s="2" t="s">
        <v>1395</v>
      </c>
      <c r="D2324" s="39"/>
      <c r="E2324" s="54">
        <v>6784.75</v>
      </c>
      <c r="F2324" s="14">
        <f t="shared" si="84"/>
        <v>1125158.3699999996</v>
      </c>
    </row>
    <row r="2325" spans="1:6">
      <c r="A2325" s="221">
        <v>39127</v>
      </c>
      <c r="B2325" s="249">
        <v>5382</v>
      </c>
      <c r="C2325" s="2" t="s">
        <v>421</v>
      </c>
      <c r="D2325" s="39"/>
      <c r="E2325" s="54">
        <v>19484</v>
      </c>
      <c r="F2325" s="14">
        <f t="shared" si="84"/>
        <v>1105674.3699999996</v>
      </c>
    </row>
    <row r="2326" spans="1:6">
      <c r="A2326" s="221">
        <v>39127</v>
      </c>
      <c r="B2326" s="249"/>
      <c r="C2326" s="2" t="s">
        <v>1396</v>
      </c>
      <c r="D2326" s="39">
        <v>1657.99</v>
      </c>
      <c r="E2326" s="54"/>
      <c r="F2326" s="14">
        <f>+F2325+D2326</f>
        <v>1107332.3599999996</v>
      </c>
    </row>
    <row r="2327" spans="1:6">
      <c r="A2327" s="221">
        <v>39132</v>
      </c>
      <c r="B2327" s="249"/>
      <c r="C2327" s="2" t="s">
        <v>1767</v>
      </c>
      <c r="D2327" s="39">
        <v>3267065.06</v>
      </c>
      <c r="E2327" s="54"/>
      <c r="F2327" s="14">
        <f>+F2326+D2327</f>
        <v>4374397.42</v>
      </c>
    </row>
    <row r="2328" spans="1:6">
      <c r="A2328" s="221">
        <v>39133</v>
      </c>
      <c r="B2328" s="249">
        <v>5383</v>
      </c>
      <c r="C2328" s="2" t="s">
        <v>113</v>
      </c>
      <c r="D2328" s="39"/>
      <c r="E2328" s="54">
        <v>400000</v>
      </c>
      <c r="F2328" s="14">
        <f t="shared" ref="F2328:F2370" si="85">+F2327-E2328</f>
        <v>3974397.42</v>
      </c>
    </row>
    <row r="2329" spans="1:6">
      <c r="A2329" s="221">
        <v>39133</v>
      </c>
      <c r="B2329" s="249">
        <v>5384</v>
      </c>
      <c r="C2329" s="2" t="s">
        <v>1949</v>
      </c>
      <c r="D2329" s="39"/>
      <c r="E2329" s="54">
        <v>3704.07</v>
      </c>
      <c r="F2329" s="14">
        <f t="shared" si="85"/>
        <v>3970693.35</v>
      </c>
    </row>
    <row r="2330" spans="1:6">
      <c r="A2330" s="221">
        <v>39133</v>
      </c>
      <c r="B2330" s="249">
        <v>5385</v>
      </c>
      <c r="C2330" s="2" t="s">
        <v>1804</v>
      </c>
      <c r="D2330" s="39"/>
      <c r="E2330" s="54">
        <v>0.01</v>
      </c>
      <c r="F2330" s="14">
        <f t="shared" si="85"/>
        <v>3970693.3400000003</v>
      </c>
    </row>
    <row r="2331" spans="1:6">
      <c r="A2331" s="221">
        <v>39133</v>
      </c>
      <c r="B2331" s="249">
        <v>5386</v>
      </c>
      <c r="C2331" s="2" t="s">
        <v>386</v>
      </c>
      <c r="D2331" s="39"/>
      <c r="E2331" s="54">
        <v>12179.57</v>
      </c>
      <c r="F2331" s="14">
        <f t="shared" si="85"/>
        <v>3958513.7700000005</v>
      </c>
    </row>
    <row r="2332" spans="1:6">
      <c r="A2332" s="221">
        <v>39133</v>
      </c>
      <c r="B2332" s="249">
        <v>5387</v>
      </c>
      <c r="C2332" s="2" t="s">
        <v>1808</v>
      </c>
      <c r="D2332" s="39"/>
      <c r="E2332" s="54">
        <v>17527</v>
      </c>
      <c r="F2332" s="14">
        <f t="shared" si="85"/>
        <v>3940986.7700000005</v>
      </c>
    </row>
    <row r="2333" spans="1:6">
      <c r="A2333" s="221">
        <v>39133</v>
      </c>
      <c r="B2333" s="249">
        <v>5388</v>
      </c>
      <c r="C2333" s="2" t="s">
        <v>1810</v>
      </c>
      <c r="D2333" s="39"/>
      <c r="E2333" s="54">
        <v>9936.42</v>
      </c>
      <c r="F2333" s="14">
        <f t="shared" si="85"/>
        <v>3931050.3500000006</v>
      </c>
    </row>
    <row r="2334" spans="1:6">
      <c r="A2334" s="221">
        <v>39133</v>
      </c>
      <c r="B2334" s="249">
        <v>5389</v>
      </c>
      <c r="C2334" s="2" t="s">
        <v>788</v>
      </c>
      <c r="D2334" s="39"/>
      <c r="E2334" s="54">
        <v>7400</v>
      </c>
      <c r="F2334" s="14">
        <f t="shared" si="85"/>
        <v>3923650.3500000006</v>
      </c>
    </row>
    <row r="2335" spans="1:6">
      <c r="A2335" s="221">
        <v>39133</v>
      </c>
      <c r="B2335" s="249">
        <v>5390</v>
      </c>
      <c r="C2335" s="2" t="s">
        <v>1839</v>
      </c>
      <c r="D2335" s="39"/>
      <c r="E2335" s="54">
        <v>8500</v>
      </c>
      <c r="F2335" s="14">
        <f t="shared" si="85"/>
        <v>3915150.3500000006</v>
      </c>
    </row>
    <row r="2336" spans="1:6">
      <c r="A2336" s="221">
        <v>39133</v>
      </c>
      <c r="B2336" s="249">
        <v>5391</v>
      </c>
      <c r="C2336" s="2" t="s">
        <v>1800</v>
      </c>
      <c r="D2336" s="39"/>
      <c r="E2336" s="54">
        <v>9630</v>
      </c>
      <c r="F2336" s="14">
        <f t="shared" si="85"/>
        <v>3905520.3500000006</v>
      </c>
    </row>
    <row r="2337" spans="1:6">
      <c r="A2337" s="221">
        <v>39133</v>
      </c>
      <c r="B2337" s="249">
        <v>5392</v>
      </c>
      <c r="C2337" s="2" t="s">
        <v>1802</v>
      </c>
      <c r="D2337" s="39"/>
      <c r="E2337" s="54">
        <v>3900</v>
      </c>
      <c r="F2337" s="14">
        <f t="shared" si="85"/>
        <v>3901620.3500000006</v>
      </c>
    </row>
    <row r="2338" spans="1:6">
      <c r="A2338" s="221">
        <v>39133</v>
      </c>
      <c r="B2338" s="249">
        <v>5393</v>
      </c>
      <c r="C2338" s="2" t="s">
        <v>1803</v>
      </c>
      <c r="D2338" s="39"/>
      <c r="E2338" s="54">
        <v>3900</v>
      </c>
      <c r="F2338" s="14">
        <f t="shared" si="85"/>
        <v>3897720.3500000006</v>
      </c>
    </row>
    <row r="2339" spans="1:6">
      <c r="A2339" s="221">
        <v>39133</v>
      </c>
      <c r="B2339" s="249">
        <v>5394</v>
      </c>
      <c r="C2339" s="2" t="s">
        <v>1768</v>
      </c>
      <c r="D2339" s="39"/>
      <c r="E2339" s="54">
        <v>13500</v>
      </c>
      <c r="F2339" s="14">
        <f t="shared" si="85"/>
        <v>3884220.3500000006</v>
      </c>
    </row>
    <row r="2340" spans="1:6">
      <c r="A2340" s="221">
        <v>39133</v>
      </c>
      <c r="B2340" s="249">
        <v>5395</v>
      </c>
      <c r="C2340" s="2" t="s">
        <v>1152</v>
      </c>
      <c r="D2340" s="39"/>
      <c r="E2340" s="54">
        <v>3799.38</v>
      </c>
      <c r="F2340" s="14">
        <f t="shared" si="85"/>
        <v>3880420.9700000007</v>
      </c>
    </row>
    <row r="2341" spans="1:6">
      <c r="A2341" s="221">
        <v>39133</v>
      </c>
      <c r="B2341" s="249">
        <v>5396</v>
      </c>
      <c r="C2341" s="2" t="s">
        <v>1997</v>
      </c>
      <c r="D2341" s="39"/>
      <c r="E2341" s="54">
        <v>5254.2</v>
      </c>
      <c r="F2341" s="14">
        <f t="shared" si="85"/>
        <v>3875166.7700000005</v>
      </c>
    </row>
    <row r="2342" spans="1:6">
      <c r="A2342" s="221">
        <v>39133</v>
      </c>
      <c r="B2342" s="249">
        <v>5397</v>
      </c>
      <c r="C2342" s="2" t="s">
        <v>1998</v>
      </c>
      <c r="D2342" s="39"/>
      <c r="E2342" s="54">
        <v>4088.4</v>
      </c>
      <c r="F2342" s="14">
        <f t="shared" si="85"/>
        <v>3871078.3700000006</v>
      </c>
    </row>
    <row r="2343" spans="1:6">
      <c r="A2343" s="221">
        <v>39133</v>
      </c>
      <c r="B2343" s="249">
        <v>5398</v>
      </c>
      <c r="C2343" s="2" t="s">
        <v>1997</v>
      </c>
      <c r="D2343" s="39"/>
      <c r="E2343" s="54">
        <v>600</v>
      </c>
      <c r="F2343" s="14">
        <f t="shared" si="85"/>
        <v>3870478.3700000006</v>
      </c>
    </row>
    <row r="2344" spans="1:6">
      <c r="A2344" s="221">
        <v>39133</v>
      </c>
      <c r="B2344" s="249">
        <v>5399</v>
      </c>
      <c r="C2344" s="2" t="s">
        <v>1998</v>
      </c>
      <c r="D2344" s="39"/>
      <c r="E2344" s="54">
        <v>600</v>
      </c>
      <c r="F2344" s="14">
        <f t="shared" si="85"/>
        <v>3869878.3700000006</v>
      </c>
    </row>
    <row r="2345" spans="1:6">
      <c r="A2345" s="221">
        <v>39133</v>
      </c>
      <c r="B2345" s="249">
        <v>5400</v>
      </c>
      <c r="C2345" s="2" t="s">
        <v>1621</v>
      </c>
      <c r="D2345" s="39"/>
      <c r="E2345" s="54">
        <v>2000</v>
      </c>
      <c r="F2345" s="14">
        <f t="shared" si="85"/>
        <v>3867878.3700000006</v>
      </c>
    </row>
    <row r="2346" spans="1:6">
      <c r="A2346" s="221">
        <v>39133</v>
      </c>
      <c r="B2346" s="249">
        <v>5401</v>
      </c>
      <c r="C2346" s="2" t="s">
        <v>285</v>
      </c>
      <c r="D2346" s="39"/>
      <c r="E2346" s="54">
        <v>22500</v>
      </c>
      <c r="F2346" s="14">
        <f t="shared" si="85"/>
        <v>3845378.3700000006</v>
      </c>
    </row>
    <row r="2347" spans="1:6">
      <c r="A2347" s="221">
        <v>39133</v>
      </c>
      <c r="B2347" s="249">
        <v>5402</v>
      </c>
      <c r="C2347" s="2" t="s">
        <v>1067</v>
      </c>
      <c r="D2347" s="39"/>
      <c r="E2347" s="54">
        <v>27000</v>
      </c>
      <c r="F2347" s="14">
        <f t="shared" si="85"/>
        <v>3818378.3700000006</v>
      </c>
    </row>
    <row r="2348" spans="1:6">
      <c r="A2348" s="221">
        <v>39133</v>
      </c>
      <c r="B2348" s="249">
        <v>5403</v>
      </c>
      <c r="C2348" s="2" t="s">
        <v>1985</v>
      </c>
      <c r="D2348" s="39"/>
      <c r="E2348" s="54">
        <v>11100</v>
      </c>
      <c r="F2348" s="14">
        <f t="shared" si="85"/>
        <v>3807278.3700000006</v>
      </c>
    </row>
    <row r="2349" spans="1:6">
      <c r="A2349" s="221">
        <v>39133</v>
      </c>
      <c r="B2349" s="249">
        <v>5404</v>
      </c>
      <c r="C2349" s="2" t="s">
        <v>1986</v>
      </c>
      <c r="D2349" s="39"/>
      <c r="E2349" s="54">
        <v>30624.9</v>
      </c>
      <c r="F2349" s="14">
        <f t="shared" si="85"/>
        <v>3776653.4700000007</v>
      </c>
    </row>
    <row r="2350" spans="1:6">
      <c r="A2350" s="221">
        <v>39133</v>
      </c>
      <c r="B2350" s="249">
        <v>5405</v>
      </c>
      <c r="C2350" s="2" t="s">
        <v>1948</v>
      </c>
      <c r="D2350" s="39"/>
      <c r="E2350" s="54">
        <v>999</v>
      </c>
      <c r="F2350" s="14">
        <f t="shared" si="85"/>
        <v>3775654.4700000007</v>
      </c>
    </row>
    <row r="2351" spans="1:6">
      <c r="A2351" s="221">
        <v>39134</v>
      </c>
      <c r="B2351" s="249">
        <v>5406</v>
      </c>
      <c r="C2351" s="2" t="s">
        <v>1804</v>
      </c>
      <c r="D2351" s="39"/>
      <c r="E2351" s="54">
        <v>0.01</v>
      </c>
      <c r="F2351" s="14">
        <f t="shared" si="85"/>
        <v>3775654.4600000009</v>
      </c>
    </row>
    <row r="2352" spans="1:6">
      <c r="A2352" s="221">
        <v>39134</v>
      </c>
      <c r="B2352" s="249">
        <v>5407</v>
      </c>
      <c r="C2352" s="2" t="s">
        <v>1951</v>
      </c>
      <c r="D2352" s="39"/>
      <c r="E2352" s="54">
        <v>39234</v>
      </c>
      <c r="F2352" s="14">
        <f t="shared" si="85"/>
        <v>3736420.4600000009</v>
      </c>
    </row>
    <row r="2353" spans="1:6">
      <c r="A2353" s="221">
        <v>39134</v>
      </c>
      <c r="B2353" s="249">
        <v>5408</v>
      </c>
      <c r="C2353" s="2" t="s">
        <v>1951</v>
      </c>
      <c r="D2353" s="39"/>
      <c r="E2353" s="54">
        <v>143748</v>
      </c>
      <c r="F2353" s="14">
        <f t="shared" si="85"/>
        <v>3592672.4600000009</v>
      </c>
    </row>
    <row r="2354" spans="1:6">
      <c r="A2354" s="221">
        <v>39134</v>
      </c>
      <c r="B2354" s="249">
        <v>5409</v>
      </c>
      <c r="C2354" s="2" t="s">
        <v>1952</v>
      </c>
      <c r="D2354" s="39"/>
      <c r="E2354" s="54">
        <v>600000</v>
      </c>
      <c r="F2354" s="14">
        <f t="shared" si="85"/>
        <v>2992672.4600000009</v>
      </c>
    </row>
    <row r="2355" spans="1:6">
      <c r="A2355" s="221">
        <v>39134</v>
      </c>
      <c r="B2355" s="249">
        <v>5410</v>
      </c>
      <c r="C2355" s="2" t="s">
        <v>1952</v>
      </c>
      <c r="D2355" s="39"/>
      <c r="E2355" s="54">
        <v>7682.82</v>
      </c>
      <c r="F2355" s="14">
        <f t="shared" si="85"/>
        <v>2984989.6400000011</v>
      </c>
    </row>
    <row r="2356" spans="1:6">
      <c r="A2356" s="221">
        <v>39134</v>
      </c>
      <c r="B2356" s="249">
        <v>5411</v>
      </c>
      <c r="C2356" s="2" t="s">
        <v>1848</v>
      </c>
      <c r="D2356" s="39"/>
      <c r="E2356" s="54">
        <v>2259.39</v>
      </c>
      <c r="F2356" s="14">
        <f t="shared" si="85"/>
        <v>2982730.2500000009</v>
      </c>
    </row>
    <row r="2357" spans="1:6">
      <c r="A2357" s="221">
        <v>39134</v>
      </c>
      <c r="B2357" s="249">
        <v>5412</v>
      </c>
      <c r="C2357" s="2" t="s">
        <v>1848</v>
      </c>
      <c r="D2357" s="39"/>
      <c r="E2357" s="54">
        <v>171815.89</v>
      </c>
      <c r="F2357" s="14">
        <f t="shared" si="85"/>
        <v>2810914.3600000008</v>
      </c>
    </row>
    <row r="2358" spans="1:6">
      <c r="A2358" s="221">
        <v>39134</v>
      </c>
      <c r="B2358" s="249">
        <v>5413</v>
      </c>
      <c r="C2358" s="2" t="s">
        <v>1363</v>
      </c>
      <c r="D2358" s="39"/>
      <c r="E2358" s="54">
        <v>1717.15</v>
      </c>
      <c r="F2358" s="14">
        <f t="shared" si="85"/>
        <v>2809197.2100000009</v>
      </c>
    </row>
    <row r="2359" spans="1:6">
      <c r="A2359" s="221">
        <v>39134</v>
      </c>
      <c r="B2359" s="249">
        <v>5414</v>
      </c>
      <c r="C2359" s="2" t="s">
        <v>1950</v>
      </c>
      <c r="D2359" s="39"/>
      <c r="E2359" s="54">
        <v>2375</v>
      </c>
      <c r="F2359" s="14">
        <f t="shared" si="85"/>
        <v>2806822.2100000009</v>
      </c>
    </row>
    <row r="2360" spans="1:6">
      <c r="A2360" s="221">
        <v>39134</v>
      </c>
      <c r="B2360" s="249"/>
      <c r="C2360" s="2" t="s">
        <v>2269</v>
      </c>
      <c r="D2360" s="39"/>
      <c r="E2360" s="54">
        <v>405667.24</v>
      </c>
      <c r="F2360" s="14">
        <f t="shared" si="85"/>
        <v>2401154.9700000007</v>
      </c>
    </row>
    <row r="2361" spans="1:6">
      <c r="A2361" s="221">
        <v>39136</v>
      </c>
      <c r="B2361" s="249">
        <v>5415</v>
      </c>
      <c r="C2361" s="2" t="s">
        <v>220</v>
      </c>
      <c r="D2361" s="39"/>
      <c r="E2361" s="54">
        <v>10000</v>
      </c>
      <c r="F2361" s="14">
        <f t="shared" si="85"/>
        <v>2391154.9700000007</v>
      </c>
    </row>
    <row r="2362" spans="1:6">
      <c r="A2362" s="221">
        <v>39136</v>
      </c>
      <c r="B2362" s="249">
        <v>5416</v>
      </c>
      <c r="C2362" s="2" t="s">
        <v>220</v>
      </c>
      <c r="D2362" s="39"/>
      <c r="E2362" s="54">
        <v>11750</v>
      </c>
      <c r="F2362" s="14">
        <f t="shared" si="85"/>
        <v>2379404.9700000007</v>
      </c>
    </row>
    <row r="2363" spans="1:6">
      <c r="A2363" s="221">
        <v>39136</v>
      </c>
      <c r="B2363" s="249">
        <v>5417</v>
      </c>
      <c r="C2363" s="2" t="s">
        <v>2057</v>
      </c>
      <c r="D2363" s="39"/>
      <c r="E2363" s="54">
        <v>9152.5</v>
      </c>
      <c r="F2363" s="14">
        <f t="shared" si="85"/>
        <v>2370252.4700000007</v>
      </c>
    </row>
    <row r="2364" spans="1:6">
      <c r="A2364" s="221">
        <v>39136</v>
      </c>
      <c r="B2364" s="249">
        <v>5418</v>
      </c>
      <c r="C2364" s="2" t="s">
        <v>392</v>
      </c>
      <c r="D2364" s="39"/>
      <c r="E2364" s="54">
        <v>15628.8</v>
      </c>
      <c r="F2364" s="14">
        <f t="shared" si="85"/>
        <v>2354623.6700000009</v>
      </c>
    </row>
    <row r="2365" spans="1:6">
      <c r="A2365" s="221">
        <v>39136</v>
      </c>
      <c r="B2365" s="249">
        <v>5419</v>
      </c>
      <c r="C2365" s="2" t="s">
        <v>1371</v>
      </c>
      <c r="D2365" s="39"/>
      <c r="E2365" s="54">
        <v>41381.64</v>
      </c>
      <c r="F2365" s="14">
        <f t="shared" si="85"/>
        <v>2313242.0300000007</v>
      </c>
    </row>
    <row r="2366" spans="1:6">
      <c r="A2366" s="221">
        <v>39136</v>
      </c>
      <c r="B2366" s="249">
        <v>5420</v>
      </c>
      <c r="C2366" s="2" t="s">
        <v>1362</v>
      </c>
      <c r="D2366" s="39"/>
      <c r="E2366" s="54">
        <v>24890</v>
      </c>
      <c r="F2366" s="14">
        <f t="shared" si="85"/>
        <v>2288352.0300000007</v>
      </c>
    </row>
    <row r="2367" spans="1:6">
      <c r="A2367" s="221">
        <v>39136</v>
      </c>
      <c r="B2367" s="249">
        <v>5421</v>
      </c>
      <c r="C2367" s="2" t="s">
        <v>1739</v>
      </c>
      <c r="D2367" s="39"/>
      <c r="E2367" s="54">
        <v>5581</v>
      </c>
      <c r="F2367" s="14">
        <f t="shared" si="85"/>
        <v>2282771.0300000007</v>
      </c>
    </row>
    <row r="2368" spans="1:6">
      <c r="A2368" s="221">
        <v>39136</v>
      </c>
      <c r="B2368" s="249">
        <v>5422</v>
      </c>
      <c r="C2368" s="2" t="s">
        <v>392</v>
      </c>
      <c r="D2368" s="39"/>
      <c r="E2368" s="54">
        <v>6105</v>
      </c>
      <c r="F2368" s="14">
        <f t="shared" si="85"/>
        <v>2276666.0300000007</v>
      </c>
    </row>
    <row r="2369" spans="1:6">
      <c r="A2369" s="6"/>
      <c r="B2369" s="2"/>
      <c r="C2369" s="2" t="s">
        <v>2059</v>
      </c>
      <c r="D2369" s="39"/>
      <c r="E2369" s="54">
        <v>322269.26</v>
      </c>
      <c r="F2369" s="14">
        <f t="shared" si="85"/>
        <v>1954396.7700000007</v>
      </c>
    </row>
    <row r="2370" spans="1:6">
      <c r="A2370" s="6"/>
      <c r="B2370" s="2"/>
      <c r="C2370" s="2" t="s">
        <v>2268</v>
      </c>
      <c r="D2370" s="39"/>
      <c r="E2370" s="54">
        <v>3242.94</v>
      </c>
      <c r="F2370" s="14">
        <f t="shared" si="85"/>
        <v>1951153.8300000008</v>
      </c>
    </row>
    <row r="2371" spans="1:6">
      <c r="A2371" s="6"/>
      <c r="B2371" s="2"/>
      <c r="C2371" s="2" t="s">
        <v>2062</v>
      </c>
      <c r="D2371" s="39">
        <v>473617.56</v>
      </c>
      <c r="E2371" s="54"/>
      <c r="F2371" s="14">
        <f>+F2370+D2371</f>
        <v>2424771.3900000006</v>
      </c>
    </row>
    <row r="2372" spans="1:6">
      <c r="A2372" s="6" t="s">
        <v>1224</v>
      </c>
      <c r="B2372" s="2" t="s">
        <v>1224</v>
      </c>
      <c r="C2372" s="2" t="s">
        <v>2615</v>
      </c>
      <c r="D2372" s="39" t="s">
        <v>1224</v>
      </c>
      <c r="E2372" s="126">
        <f>SUM(E2300:E2370)</f>
        <v>3347195.6199999996</v>
      </c>
      <c r="F2372" s="14"/>
    </row>
    <row r="2373" spans="1:6">
      <c r="A2373" s="6"/>
      <c r="B2373" s="2"/>
      <c r="C2373" s="2" t="s">
        <v>2058</v>
      </c>
      <c r="D2373" s="39"/>
      <c r="E2373" s="126">
        <f>+E2372-E2369-E2360-E2370</f>
        <v>2616016.1799999992</v>
      </c>
      <c r="F2373" s="14"/>
    </row>
    <row r="2374" spans="1:6">
      <c r="A2374" s="6" t="s">
        <v>1224</v>
      </c>
      <c r="B2374" s="2"/>
      <c r="C2374" s="2" t="s">
        <v>1224</v>
      </c>
      <c r="D2374" s="39">
        <f>SUM(D2309:D2373)</f>
        <v>4283593.18</v>
      </c>
      <c r="E2374" s="126"/>
      <c r="F2374" s="14"/>
    </row>
    <row r="2375" spans="1:6">
      <c r="A2375" s="6"/>
      <c r="B2375" s="2"/>
      <c r="C2375" s="2"/>
      <c r="D2375" s="39"/>
      <c r="E2375" s="126"/>
      <c r="F2375" s="14"/>
    </row>
    <row r="2376" spans="1:6">
      <c r="A2376" s="6"/>
      <c r="B2376" s="2"/>
      <c r="C2376" s="27" t="s">
        <v>1953</v>
      </c>
      <c r="D2376" s="3"/>
      <c r="E2376" s="25"/>
      <c r="F2376" s="14">
        <v>2424771.42</v>
      </c>
    </row>
    <row r="2377" spans="1:6">
      <c r="A2377" s="221">
        <v>39142</v>
      </c>
      <c r="B2377" s="249">
        <v>5423</v>
      </c>
      <c r="C2377" s="2" t="s">
        <v>1792</v>
      </c>
      <c r="D2377" s="3"/>
      <c r="E2377" s="34">
        <v>60543.94</v>
      </c>
      <c r="F2377" s="14">
        <f t="shared" ref="F2377:F2385" si="86">+F2376-E2377</f>
        <v>2364227.48</v>
      </c>
    </row>
    <row r="2378" spans="1:6">
      <c r="A2378" s="221">
        <v>39142</v>
      </c>
      <c r="B2378" s="249">
        <v>5424</v>
      </c>
      <c r="C2378" s="2" t="s">
        <v>1359</v>
      </c>
      <c r="D2378" s="3"/>
      <c r="E2378" s="34">
        <v>40275</v>
      </c>
      <c r="F2378" s="14">
        <f t="shared" si="86"/>
        <v>2323952.48</v>
      </c>
    </row>
    <row r="2379" spans="1:6">
      <c r="A2379" s="221">
        <v>39142</v>
      </c>
      <c r="B2379" s="249">
        <v>5425</v>
      </c>
      <c r="C2379" s="2" t="s">
        <v>1479</v>
      </c>
      <c r="D2379" s="3"/>
      <c r="E2379" s="34">
        <v>3765.73</v>
      </c>
      <c r="F2379" s="14">
        <f t="shared" si="86"/>
        <v>2320186.75</v>
      </c>
    </row>
    <row r="2380" spans="1:6">
      <c r="A2380" s="221">
        <v>39142</v>
      </c>
      <c r="B2380" s="249">
        <v>5426</v>
      </c>
      <c r="C2380" s="2" t="s">
        <v>2431</v>
      </c>
      <c r="D2380" s="3"/>
      <c r="E2380" s="34">
        <v>828</v>
      </c>
      <c r="F2380" s="14">
        <f t="shared" si="86"/>
        <v>2319358.75</v>
      </c>
    </row>
    <row r="2381" spans="1:6">
      <c r="A2381" s="221">
        <v>39142</v>
      </c>
      <c r="B2381" s="249">
        <v>5427</v>
      </c>
      <c r="C2381" s="2" t="s">
        <v>1768</v>
      </c>
      <c r="D2381" s="39"/>
      <c r="E2381" s="253">
        <v>9616.91</v>
      </c>
      <c r="F2381" s="14">
        <f t="shared" si="86"/>
        <v>2309741.84</v>
      </c>
    </row>
    <row r="2382" spans="1:6">
      <c r="A2382" s="221">
        <v>39142</v>
      </c>
      <c r="B2382" s="249">
        <v>5428</v>
      </c>
      <c r="C2382" s="2" t="s">
        <v>1112</v>
      </c>
      <c r="D2382" s="39"/>
      <c r="E2382" s="253">
        <v>23587.84</v>
      </c>
      <c r="F2382" s="14">
        <f t="shared" si="86"/>
        <v>2286154</v>
      </c>
    </row>
    <row r="2383" spans="1:6">
      <c r="A2383" s="221">
        <v>39142</v>
      </c>
      <c r="B2383" s="249">
        <v>5429</v>
      </c>
      <c r="C2383" s="2" t="s">
        <v>113</v>
      </c>
      <c r="D2383" s="39"/>
      <c r="E2383" s="253">
        <v>1000000</v>
      </c>
      <c r="F2383" s="14">
        <f t="shared" si="86"/>
        <v>1286154</v>
      </c>
    </row>
    <row r="2384" spans="1:6">
      <c r="A2384" s="221">
        <v>39146</v>
      </c>
      <c r="B2384" s="249">
        <v>5430</v>
      </c>
      <c r="C2384" s="2" t="s">
        <v>1359</v>
      </c>
      <c r="D2384" s="39"/>
      <c r="E2384" s="253">
        <v>19957</v>
      </c>
      <c r="F2384" s="14">
        <f t="shared" si="86"/>
        <v>1266197</v>
      </c>
    </row>
    <row r="2385" spans="1:6">
      <c r="A2385" s="221">
        <v>39146</v>
      </c>
      <c r="B2385" s="249">
        <v>5431</v>
      </c>
      <c r="C2385" s="2" t="s">
        <v>1739</v>
      </c>
      <c r="D2385" s="39"/>
      <c r="E2385" s="253">
        <v>900</v>
      </c>
      <c r="F2385" s="14">
        <f t="shared" si="86"/>
        <v>1265297</v>
      </c>
    </row>
    <row r="2386" spans="1:6">
      <c r="A2386" s="221">
        <v>39147</v>
      </c>
      <c r="B2386" s="249"/>
      <c r="C2386" s="2" t="s">
        <v>1954</v>
      </c>
      <c r="D2386" s="39">
        <v>3901775.06</v>
      </c>
      <c r="E2386" s="126"/>
      <c r="F2386" s="14">
        <f>+F2385-E2386+D2386</f>
        <v>5167072.0600000005</v>
      </c>
    </row>
    <row r="2387" spans="1:6">
      <c r="A2387" s="221">
        <v>39147</v>
      </c>
      <c r="B2387" s="249"/>
      <c r="C2387" s="2" t="s">
        <v>1955</v>
      </c>
      <c r="D2387" s="39">
        <v>541194.93999999994</v>
      </c>
      <c r="E2387" s="126"/>
      <c r="F2387" s="14">
        <f>+F2386+D2387</f>
        <v>5708267</v>
      </c>
    </row>
    <row r="2388" spans="1:6">
      <c r="A2388" s="221">
        <v>39147</v>
      </c>
      <c r="B2388" s="249">
        <v>5432</v>
      </c>
      <c r="C2388" s="2" t="s">
        <v>1804</v>
      </c>
      <c r="D2388" s="39"/>
      <c r="E2388" s="253">
        <v>0.01</v>
      </c>
      <c r="F2388" s="14">
        <f t="shared" ref="F2388:F2416" si="87">+F2387-E2388</f>
        <v>5708266.9900000002</v>
      </c>
    </row>
    <row r="2389" spans="1:6">
      <c r="A2389" s="221">
        <v>39147</v>
      </c>
      <c r="B2389" s="249">
        <v>5433</v>
      </c>
      <c r="C2389" s="2" t="s">
        <v>896</v>
      </c>
      <c r="D2389" s="39"/>
      <c r="E2389" s="253">
        <v>98275.6</v>
      </c>
      <c r="F2389" s="14">
        <f t="shared" si="87"/>
        <v>5609991.3900000006</v>
      </c>
    </row>
    <row r="2390" spans="1:6">
      <c r="A2390" s="221">
        <v>39147</v>
      </c>
      <c r="B2390" s="249">
        <v>5434</v>
      </c>
      <c r="C2390" s="2" t="s">
        <v>2040</v>
      </c>
      <c r="D2390" s="39"/>
      <c r="E2390" s="254">
        <v>553</v>
      </c>
      <c r="F2390" s="14">
        <f t="shared" si="87"/>
        <v>5609438.3900000006</v>
      </c>
    </row>
    <row r="2391" spans="1:6">
      <c r="A2391" s="221">
        <v>39147</v>
      </c>
      <c r="B2391" s="249">
        <v>5435</v>
      </c>
      <c r="C2391" s="2" t="s">
        <v>1356</v>
      </c>
      <c r="D2391" s="39"/>
      <c r="E2391" s="254">
        <v>553</v>
      </c>
      <c r="F2391" s="14">
        <f t="shared" si="87"/>
        <v>5608885.3900000006</v>
      </c>
    </row>
    <row r="2392" spans="1:6">
      <c r="A2392" s="221">
        <v>39147</v>
      </c>
      <c r="B2392" s="249">
        <v>5436</v>
      </c>
      <c r="C2392" s="2" t="s">
        <v>1113</v>
      </c>
      <c r="D2392" s="39"/>
      <c r="E2392" s="254">
        <v>31056.73</v>
      </c>
      <c r="F2392" s="14">
        <f t="shared" si="87"/>
        <v>5577828.6600000001</v>
      </c>
    </row>
    <row r="2393" spans="1:6">
      <c r="A2393" s="221">
        <v>39148</v>
      </c>
      <c r="B2393" s="249">
        <v>5437</v>
      </c>
      <c r="C2393" s="2" t="s">
        <v>1114</v>
      </c>
      <c r="D2393" s="39"/>
      <c r="E2393" s="254">
        <v>264800</v>
      </c>
      <c r="F2393" s="14">
        <f t="shared" si="87"/>
        <v>5313028.66</v>
      </c>
    </row>
    <row r="2394" spans="1:6">
      <c r="A2394" s="221">
        <v>39149</v>
      </c>
      <c r="B2394" s="249">
        <v>5438</v>
      </c>
      <c r="C2394" s="2" t="s">
        <v>1115</v>
      </c>
      <c r="D2394" s="39"/>
      <c r="E2394" s="254">
        <v>25000</v>
      </c>
      <c r="F2394" s="14">
        <f t="shared" si="87"/>
        <v>5288028.66</v>
      </c>
    </row>
    <row r="2395" spans="1:6">
      <c r="A2395" s="221">
        <v>39149</v>
      </c>
      <c r="B2395" s="249">
        <v>5439</v>
      </c>
      <c r="C2395" s="2" t="s">
        <v>1116</v>
      </c>
      <c r="D2395" s="39"/>
      <c r="E2395" s="254">
        <v>14863.06</v>
      </c>
      <c r="F2395" s="14">
        <f t="shared" si="87"/>
        <v>5273165.6000000006</v>
      </c>
    </row>
    <row r="2396" spans="1:6">
      <c r="A2396" s="221">
        <v>39149</v>
      </c>
      <c r="B2396" s="249">
        <v>5440</v>
      </c>
      <c r="C2396" s="2" t="s">
        <v>1090</v>
      </c>
      <c r="D2396" s="39"/>
      <c r="E2396" s="254">
        <v>52702.86</v>
      </c>
      <c r="F2396" s="14">
        <f t="shared" si="87"/>
        <v>5220462.74</v>
      </c>
    </row>
    <row r="2397" spans="1:6">
      <c r="A2397" s="221">
        <v>39153</v>
      </c>
      <c r="B2397" s="249">
        <v>5441</v>
      </c>
      <c r="C2397" s="2" t="s">
        <v>1804</v>
      </c>
      <c r="D2397" s="39"/>
      <c r="E2397" s="254">
        <v>0.01</v>
      </c>
      <c r="F2397" s="14">
        <f t="shared" si="87"/>
        <v>5220462.7300000004</v>
      </c>
    </row>
    <row r="2398" spans="1:6">
      <c r="A2398" s="221">
        <v>39153</v>
      </c>
      <c r="B2398" s="249">
        <v>5442</v>
      </c>
      <c r="C2398" s="2" t="s">
        <v>1117</v>
      </c>
      <c r="D2398" s="39"/>
      <c r="E2398" s="254">
        <v>0.01</v>
      </c>
      <c r="F2398" s="14">
        <f t="shared" si="87"/>
        <v>5220462.7200000007</v>
      </c>
    </row>
    <row r="2399" spans="1:6">
      <c r="A2399" s="221">
        <v>39153</v>
      </c>
      <c r="B2399" s="249">
        <v>5443</v>
      </c>
      <c r="C2399" s="2" t="s">
        <v>1359</v>
      </c>
      <c r="D2399" s="39"/>
      <c r="E2399" s="254">
        <v>1392</v>
      </c>
      <c r="F2399" s="14">
        <f t="shared" si="87"/>
        <v>5219070.7200000007</v>
      </c>
    </row>
    <row r="2400" spans="1:6">
      <c r="A2400" s="221">
        <v>39153</v>
      </c>
      <c r="B2400" s="249">
        <v>5444</v>
      </c>
      <c r="C2400" s="2" t="s">
        <v>444</v>
      </c>
      <c r="D2400" s="39"/>
      <c r="E2400" s="254">
        <v>19484</v>
      </c>
      <c r="F2400" s="14">
        <f t="shared" si="87"/>
        <v>5199586.7200000007</v>
      </c>
    </row>
    <row r="2401" spans="1:6">
      <c r="A2401" s="221">
        <v>39153</v>
      </c>
      <c r="B2401" s="249">
        <v>5445</v>
      </c>
      <c r="C2401" s="2" t="s">
        <v>368</v>
      </c>
      <c r="D2401" s="39"/>
      <c r="E2401" s="254">
        <v>65490</v>
      </c>
      <c r="F2401" s="14">
        <f t="shared" si="87"/>
        <v>5134096.7200000007</v>
      </c>
    </row>
    <row r="2402" spans="1:6">
      <c r="A2402" s="221">
        <v>39155</v>
      </c>
      <c r="B2402" s="249">
        <v>5446</v>
      </c>
      <c r="C2402" s="2" t="s">
        <v>1362</v>
      </c>
      <c r="D2402" s="39"/>
      <c r="E2402" s="254">
        <v>17242.5</v>
      </c>
      <c r="F2402" s="14">
        <f t="shared" si="87"/>
        <v>5116854.2200000007</v>
      </c>
    </row>
    <row r="2403" spans="1:6">
      <c r="A2403" s="221">
        <v>39155</v>
      </c>
      <c r="B2403" s="249">
        <v>5447</v>
      </c>
      <c r="C2403" s="2" t="s">
        <v>113</v>
      </c>
      <c r="D2403" s="39"/>
      <c r="E2403" s="254">
        <v>1500000</v>
      </c>
      <c r="F2403" s="14">
        <f t="shared" si="87"/>
        <v>3616854.2200000007</v>
      </c>
    </row>
    <row r="2404" spans="1:6">
      <c r="A2404" s="221">
        <v>39157</v>
      </c>
      <c r="B2404" s="249">
        <v>5448</v>
      </c>
      <c r="C2404" s="2" t="s">
        <v>2176</v>
      </c>
      <c r="D2404" s="39"/>
      <c r="E2404" s="254">
        <v>3103</v>
      </c>
      <c r="F2404" s="14">
        <f t="shared" si="87"/>
        <v>3613751.2200000007</v>
      </c>
    </row>
    <row r="2405" spans="1:6">
      <c r="A2405" s="221">
        <v>39157</v>
      </c>
      <c r="B2405" s="249">
        <v>5449</v>
      </c>
      <c r="C2405" s="2" t="s">
        <v>1739</v>
      </c>
      <c r="D2405" s="39"/>
      <c r="E2405" s="254">
        <v>5434</v>
      </c>
      <c r="F2405" s="14">
        <f t="shared" si="87"/>
        <v>3608317.2200000007</v>
      </c>
    </row>
    <row r="2406" spans="1:6">
      <c r="A2406" s="221">
        <v>39157</v>
      </c>
      <c r="B2406" s="249">
        <v>5450</v>
      </c>
      <c r="C2406" s="2" t="s">
        <v>997</v>
      </c>
      <c r="D2406" s="39"/>
      <c r="E2406" s="254">
        <v>6942.6</v>
      </c>
      <c r="F2406" s="14">
        <f t="shared" si="87"/>
        <v>3601374.6200000006</v>
      </c>
    </row>
    <row r="2407" spans="1:6">
      <c r="A2407" s="221">
        <v>39160</v>
      </c>
      <c r="B2407" s="249">
        <v>5451</v>
      </c>
      <c r="C2407" s="2" t="s">
        <v>1118</v>
      </c>
      <c r="D2407" s="39"/>
      <c r="E2407" s="254">
        <v>3369</v>
      </c>
      <c r="F2407" s="14">
        <f t="shared" si="87"/>
        <v>3598005.6200000006</v>
      </c>
    </row>
    <row r="2408" spans="1:6">
      <c r="A2408" s="221">
        <v>39160</v>
      </c>
      <c r="B2408" s="249">
        <v>5452</v>
      </c>
      <c r="C2408" s="2" t="s">
        <v>357</v>
      </c>
      <c r="D2408" s="39"/>
      <c r="E2408" s="254">
        <v>5434</v>
      </c>
      <c r="F2408" s="14">
        <f t="shared" si="87"/>
        <v>3592571.6200000006</v>
      </c>
    </row>
    <row r="2409" spans="1:6">
      <c r="A2409" s="221">
        <v>39160</v>
      </c>
      <c r="B2409" s="249">
        <v>5453</v>
      </c>
      <c r="C2409" s="2" t="s">
        <v>1119</v>
      </c>
      <c r="D2409" s="39"/>
      <c r="E2409" s="254">
        <v>3369</v>
      </c>
      <c r="F2409" s="14">
        <f t="shared" si="87"/>
        <v>3589202.6200000006</v>
      </c>
    </row>
    <row r="2410" spans="1:6">
      <c r="A2410" s="221">
        <v>39160</v>
      </c>
      <c r="B2410" s="249">
        <v>5454</v>
      </c>
      <c r="C2410" s="2" t="s">
        <v>1739</v>
      </c>
      <c r="D2410" s="39"/>
      <c r="E2410" s="254">
        <v>20988</v>
      </c>
      <c r="F2410" s="14">
        <f t="shared" si="87"/>
        <v>3568214.6200000006</v>
      </c>
    </row>
    <row r="2411" spans="1:6">
      <c r="A2411" s="221">
        <v>39160</v>
      </c>
      <c r="B2411" s="249">
        <v>5455</v>
      </c>
      <c r="C2411" s="2" t="s">
        <v>382</v>
      </c>
      <c r="D2411" s="39"/>
      <c r="E2411" s="254">
        <v>1911</v>
      </c>
      <c r="F2411" s="14">
        <f t="shared" si="87"/>
        <v>3566303.6200000006</v>
      </c>
    </row>
    <row r="2412" spans="1:6">
      <c r="A2412" s="221">
        <v>39160</v>
      </c>
      <c r="B2412" s="249">
        <v>5456</v>
      </c>
      <c r="C2412" s="2" t="s">
        <v>386</v>
      </c>
      <c r="D2412" s="39"/>
      <c r="E2412" s="254">
        <v>12179.57</v>
      </c>
      <c r="F2412" s="14">
        <f t="shared" si="87"/>
        <v>3554124.0500000007</v>
      </c>
    </row>
    <row r="2413" spans="1:6">
      <c r="A2413" s="221">
        <v>39161</v>
      </c>
      <c r="B2413" s="249">
        <v>5457</v>
      </c>
      <c r="C2413" s="2" t="s">
        <v>1808</v>
      </c>
      <c r="D2413" s="39"/>
      <c r="E2413" s="254">
        <v>17527</v>
      </c>
      <c r="F2413" s="14">
        <f t="shared" si="87"/>
        <v>3536597.0500000007</v>
      </c>
    </row>
    <row r="2414" spans="1:6">
      <c r="A2414" s="221">
        <v>39161</v>
      </c>
      <c r="B2414" s="249">
        <v>5458</v>
      </c>
      <c r="C2414" s="2" t="s">
        <v>1810</v>
      </c>
      <c r="D2414" s="39"/>
      <c r="E2414" s="254">
        <v>9936.42</v>
      </c>
      <c r="F2414" s="14">
        <f t="shared" si="87"/>
        <v>3526660.6300000008</v>
      </c>
    </row>
    <row r="2415" spans="1:6">
      <c r="A2415" s="221">
        <v>39161</v>
      </c>
      <c r="B2415" s="249">
        <v>5459</v>
      </c>
      <c r="C2415" s="2" t="s">
        <v>1804</v>
      </c>
      <c r="D2415" s="39"/>
      <c r="E2415" s="254">
        <v>0.01</v>
      </c>
      <c r="F2415" s="14">
        <f t="shared" si="87"/>
        <v>3526660.620000001</v>
      </c>
    </row>
    <row r="2416" spans="1:6">
      <c r="A2416" s="221">
        <v>39161</v>
      </c>
      <c r="B2416" s="249">
        <v>5460</v>
      </c>
      <c r="C2416" s="2" t="s">
        <v>1839</v>
      </c>
      <c r="D2416" s="39"/>
      <c r="E2416" s="254">
        <v>8500</v>
      </c>
      <c r="F2416" s="14">
        <f t="shared" si="87"/>
        <v>3518160.620000001</v>
      </c>
    </row>
    <row r="2417" spans="1:6">
      <c r="A2417" s="221">
        <v>39161</v>
      </c>
      <c r="B2417" s="249"/>
      <c r="C2417" s="2" t="s">
        <v>1957</v>
      </c>
      <c r="D2417" s="39">
        <v>38520</v>
      </c>
      <c r="E2417" s="54"/>
      <c r="F2417" s="20">
        <f>+F2416+D2417</f>
        <v>3556680.620000001</v>
      </c>
    </row>
    <row r="2418" spans="1:6">
      <c r="A2418" s="221">
        <v>39161</v>
      </c>
      <c r="B2418" s="249">
        <v>5461</v>
      </c>
      <c r="C2418" s="2" t="s">
        <v>1804</v>
      </c>
      <c r="D2418" s="24"/>
      <c r="E2418" s="313">
        <v>0.01</v>
      </c>
      <c r="F2418" s="14">
        <f t="shared" ref="F2418:F2448" si="88">+F2417-E2418</f>
        <v>3556680.6100000013</v>
      </c>
    </row>
    <row r="2419" spans="1:6">
      <c r="A2419" s="221">
        <v>39161</v>
      </c>
      <c r="B2419" s="249">
        <v>5462</v>
      </c>
      <c r="C2419" s="2" t="s">
        <v>1802</v>
      </c>
      <c r="D2419" s="24"/>
      <c r="E2419" s="313">
        <v>3900</v>
      </c>
      <c r="F2419" s="14">
        <f t="shared" si="88"/>
        <v>3552780.6100000013</v>
      </c>
    </row>
    <row r="2420" spans="1:6">
      <c r="A2420" s="221">
        <v>39161</v>
      </c>
      <c r="B2420" s="249">
        <v>5463</v>
      </c>
      <c r="C2420" s="2" t="s">
        <v>1803</v>
      </c>
      <c r="D2420" s="24"/>
      <c r="E2420" s="313">
        <v>3900</v>
      </c>
      <c r="F2420" s="14">
        <f t="shared" si="88"/>
        <v>3548880.6100000013</v>
      </c>
    </row>
    <row r="2421" spans="1:6">
      <c r="A2421" s="221">
        <v>39161</v>
      </c>
      <c r="B2421" s="249">
        <v>5464</v>
      </c>
      <c r="C2421" s="2" t="s">
        <v>1152</v>
      </c>
      <c r="D2421" s="24"/>
      <c r="E2421" s="313">
        <v>3799.38</v>
      </c>
      <c r="F2421" s="14">
        <f t="shared" si="88"/>
        <v>3545081.2300000014</v>
      </c>
    </row>
    <row r="2422" spans="1:6">
      <c r="A2422" s="221">
        <v>39161</v>
      </c>
      <c r="B2422" s="249">
        <v>5465</v>
      </c>
      <c r="C2422" s="2" t="s">
        <v>1997</v>
      </c>
      <c r="D2422" s="24"/>
      <c r="E2422" s="313">
        <v>5254.2</v>
      </c>
      <c r="F2422" s="14">
        <f t="shared" si="88"/>
        <v>3539827.0300000012</v>
      </c>
    </row>
    <row r="2423" spans="1:6">
      <c r="A2423" s="221">
        <v>39161</v>
      </c>
      <c r="B2423" s="249">
        <v>5466</v>
      </c>
      <c r="C2423" s="2" t="s">
        <v>1998</v>
      </c>
      <c r="D2423" s="24"/>
      <c r="E2423" s="313">
        <v>4088.4</v>
      </c>
      <c r="F2423" s="14">
        <f t="shared" si="88"/>
        <v>3535738.6300000013</v>
      </c>
    </row>
    <row r="2424" spans="1:6">
      <c r="A2424" s="221">
        <v>39161</v>
      </c>
      <c r="B2424" s="249">
        <v>5467</v>
      </c>
      <c r="C2424" s="2" t="s">
        <v>1998</v>
      </c>
      <c r="D2424" s="24"/>
      <c r="E2424" s="313">
        <v>600</v>
      </c>
      <c r="F2424" s="14">
        <f t="shared" si="88"/>
        <v>3535138.6300000013</v>
      </c>
    </row>
    <row r="2425" spans="1:6">
      <c r="A2425" s="221">
        <v>39161</v>
      </c>
      <c r="B2425" s="249">
        <v>5468</v>
      </c>
      <c r="C2425" s="2" t="s">
        <v>1997</v>
      </c>
      <c r="D2425" s="24"/>
      <c r="E2425" s="313">
        <v>600</v>
      </c>
      <c r="F2425" s="14">
        <f t="shared" si="88"/>
        <v>3534538.6300000013</v>
      </c>
    </row>
    <row r="2426" spans="1:6">
      <c r="A2426" s="221">
        <v>39161</v>
      </c>
      <c r="B2426" s="249">
        <v>5469</v>
      </c>
      <c r="C2426" s="2" t="s">
        <v>1621</v>
      </c>
      <c r="D2426" s="24"/>
      <c r="E2426" s="313">
        <v>2000</v>
      </c>
      <c r="F2426" s="14">
        <f t="shared" si="88"/>
        <v>3532538.6300000013</v>
      </c>
    </row>
    <row r="2427" spans="1:6">
      <c r="A2427" s="221">
        <v>39161</v>
      </c>
      <c r="B2427" s="249">
        <v>5470</v>
      </c>
      <c r="C2427" s="2" t="s">
        <v>1804</v>
      </c>
      <c r="D2427" s="24"/>
      <c r="E2427" s="313">
        <v>0.01</v>
      </c>
      <c r="F2427" s="14">
        <f t="shared" si="88"/>
        <v>3532538.6200000015</v>
      </c>
    </row>
    <row r="2428" spans="1:6">
      <c r="A2428" s="221">
        <v>39161</v>
      </c>
      <c r="B2428" s="249">
        <v>5471</v>
      </c>
      <c r="C2428" s="2" t="s">
        <v>1067</v>
      </c>
      <c r="D2428" s="24"/>
      <c r="E2428" s="313">
        <v>27000</v>
      </c>
      <c r="F2428" s="14">
        <f t="shared" si="88"/>
        <v>3505538.6200000015</v>
      </c>
    </row>
    <row r="2429" spans="1:6">
      <c r="A2429" s="221">
        <v>39161</v>
      </c>
      <c r="B2429" s="249">
        <v>5472</v>
      </c>
      <c r="C2429" s="2" t="s">
        <v>285</v>
      </c>
      <c r="D2429" s="24"/>
      <c r="E2429" s="313">
        <v>22500</v>
      </c>
      <c r="F2429" s="14">
        <f t="shared" si="88"/>
        <v>3483038.6200000015</v>
      </c>
    </row>
    <row r="2430" spans="1:6">
      <c r="A2430" s="221">
        <v>39163</v>
      </c>
      <c r="B2430" s="249"/>
      <c r="C2430" s="2" t="s">
        <v>1105</v>
      </c>
      <c r="D2430" s="24"/>
      <c r="E2430" s="313">
        <v>409688.15</v>
      </c>
      <c r="F2430" s="14">
        <f t="shared" si="88"/>
        <v>3073350.4700000016</v>
      </c>
    </row>
    <row r="2431" spans="1:6">
      <c r="A2431" s="221">
        <v>39163</v>
      </c>
      <c r="B2431" s="249">
        <v>5473</v>
      </c>
      <c r="C2431" s="2" t="s">
        <v>651</v>
      </c>
      <c r="D2431" s="24"/>
      <c r="E2431" s="313">
        <v>7000</v>
      </c>
      <c r="F2431" s="14">
        <f t="shared" si="88"/>
        <v>3066350.4700000016</v>
      </c>
    </row>
    <row r="2432" spans="1:6">
      <c r="A2432" s="221">
        <v>39163</v>
      </c>
      <c r="B2432" s="249">
        <v>5474</v>
      </c>
      <c r="C2432" s="2" t="s">
        <v>1150</v>
      </c>
      <c r="D2432" s="24"/>
      <c r="E2432" s="313">
        <v>484.55</v>
      </c>
      <c r="F2432" s="14">
        <f t="shared" si="88"/>
        <v>3065865.9200000018</v>
      </c>
    </row>
    <row r="2433" spans="1:6">
      <c r="A2433" s="221">
        <v>39163</v>
      </c>
      <c r="B2433" s="249">
        <v>5475</v>
      </c>
      <c r="C2433" s="2" t="s">
        <v>996</v>
      </c>
      <c r="D2433" s="24"/>
      <c r="E2433" s="313">
        <v>2737.25</v>
      </c>
      <c r="F2433" s="14">
        <f t="shared" si="88"/>
        <v>3063128.6700000018</v>
      </c>
    </row>
    <row r="2434" spans="1:6">
      <c r="A2434" s="221">
        <v>39163</v>
      </c>
      <c r="B2434" s="249">
        <v>5476</v>
      </c>
      <c r="C2434" s="2" t="s">
        <v>899</v>
      </c>
      <c r="D2434" s="24"/>
      <c r="E2434" s="313">
        <v>33250</v>
      </c>
      <c r="F2434" s="14">
        <f t="shared" si="88"/>
        <v>3029878.6700000018</v>
      </c>
    </row>
    <row r="2435" spans="1:6">
      <c r="A2435" s="221">
        <v>39163</v>
      </c>
      <c r="B2435" s="249">
        <v>5477</v>
      </c>
      <c r="C2435" s="2" t="s">
        <v>1317</v>
      </c>
      <c r="D2435" s="24"/>
      <c r="E2435" s="313">
        <v>8161.27</v>
      </c>
      <c r="F2435" s="14">
        <f t="shared" si="88"/>
        <v>3021717.4000000018</v>
      </c>
    </row>
    <row r="2436" spans="1:6">
      <c r="A2436" s="221">
        <v>39163</v>
      </c>
      <c r="B2436" s="249">
        <v>5478</v>
      </c>
      <c r="C2436" s="2" t="s">
        <v>1371</v>
      </c>
      <c r="D2436" s="24"/>
      <c r="E2436" s="313">
        <v>2631</v>
      </c>
      <c r="F2436" s="14">
        <f t="shared" si="88"/>
        <v>3019086.4000000018</v>
      </c>
    </row>
    <row r="2437" spans="1:6">
      <c r="A2437" s="221">
        <v>39163</v>
      </c>
      <c r="B2437" s="249">
        <v>5479</v>
      </c>
      <c r="C2437" s="2" t="s">
        <v>2431</v>
      </c>
      <c r="D2437" s="24"/>
      <c r="E2437" s="313">
        <v>828</v>
      </c>
      <c r="F2437" s="14">
        <f t="shared" si="88"/>
        <v>3018258.4000000018</v>
      </c>
    </row>
    <row r="2438" spans="1:6">
      <c r="A2438" s="221">
        <v>39163</v>
      </c>
      <c r="B2438" s="249">
        <v>5480</v>
      </c>
      <c r="C2438" s="2" t="s">
        <v>1800</v>
      </c>
      <c r="D2438" s="2"/>
      <c r="E2438" s="54">
        <v>8211.61</v>
      </c>
      <c r="F2438" s="14">
        <f t="shared" si="88"/>
        <v>3010046.7900000019</v>
      </c>
    </row>
    <row r="2439" spans="1:6">
      <c r="A2439" s="221">
        <v>39164</v>
      </c>
      <c r="B2439" s="249">
        <v>5481</v>
      </c>
      <c r="C2439" s="2" t="s">
        <v>1768</v>
      </c>
      <c r="D2439" s="2"/>
      <c r="E2439" s="54">
        <v>8918.42</v>
      </c>
      <c r="F2439" s="14">
        <f t="shared" si="88"/>
        <v>3001128.370000002</v>
      </c>
    </row>
    <row r="2440" spans="1:6">
      <c r="A2440" s="221">
        <v>39164</v>
      </c>
      <c r="B2440" s="249">
        <v>5482</v>
      </c>
      <c r="C2440" s="2" t="s">
        <v>2056</v>
      </c>
      <c r="D2440" s="2"/>
      <c r="E2440" s="54">
        <v>330990.52</v>
      </c>
      <c r="F2440" s="14">
        <f t="shared" si="88"/>
        <v>2670137.850000002</v>
      </c>
    </row>
    <row r="2441" spans="1:6">
      <c r="A2441" s="221">
        <v>39167</v>
      </c>
      <c r="B2441" s="249">
        <v>5483</v>
      </c>
      <c r="C2441" s="2" t="s">
        <v>1371</v>
      </c>
      <c r="D2441" s="2"/>
      <c r="E2441" s="54">
        <v>40053.120000000003</v>
      </c>
      <c r="F2441" s="14">
        <f t="shared" si="88"/>
        <v>2630084.7300000018</v>
      </c>
    </row>
    <row r="2442" spans="1:6">
      <c r="A2442" s="221">
        <v>39167</v>
      </c>
      <c r="B2442" s="249">
        <v>5484</v>
      </c>
      <c r="C2442" s="2" t="s">
        <v>2057</v>
      </c>
      <c r="D2442" s="2"/>
      <c r="E2442" s="54">
        <v>9152.5</v>
      </c>
      <c r="F2442" s="14">
        <f t="shared" si="88"/>
        <v>2620932.2300000018</v>
      </c>
    </row>
    <row r="2443" spans="1:6">
      <c r="A2443" s="221">
        <v>39167</v>
      </c>
      <c r="B2443" s="249">
        <v>5485</v>
      </c>
      <c r="C2443" s="2" t="s">
        <v>1363</v>
      </c>
      <c r="D2443" s="2"/>
      <c r="E2443" s="54">
        <v>1435.75</v>
      </c>
      <c r="F2443" s="14">
        <f t="shared" si="88"/>
        <v>2619496.4800000018</v>
      </c>
    </row>
    <row r="2444" spans="1:6">
      <c r="A2444" s="221">
        <v>39167</v>
      </c>
      <c r="B2444" s="249">
        <v>5486</v>
      </c>
      <c r="C2444" s="2" t="s">
        <v>220</v>
      </c>
      <c r="D2444" s="2"/>
      <c r="E2444" s="54">
        <v>10000</v>
      </c>
      <c r="F2444" s="14">
        <f t="shared" si="88"/>
        <v>2609496.4800000018</v>
      </c>
    </row>
    <row r="2445" spans="1:6">
      <c r="A2445" s="221">
        <v>39167</v>
      </c>
      <c r="B2445" s="249">
        <v>5487</v>
      </c>
      <c r="C2445" s="2" t="s">
        <v>220</v>
      </c>
      <c r="D2445" s="2"/>
      <c r="E2445" s="54">
        <v>12000</v>
      </c>
      <c r="F2445" s="14">
        <f t="shared" si="88"/>
        <v>2597496.4800000018</v>
      </c>
    </row>
    <row r="2446" spans="1:6">
      <c r="A2446" s="221">
        <v>39167</v>
      </c>
      <c r="B2446" s="249">
        <v>5488</v>
      </c>
      <c r="C2446" s="2" t="s">
        <v>1878</v>
      </c>
      <c r="D2446" s="2"/>
      <c r="E2446" s="54">
        <v>36976.129999999997</v>
      </c>
      <c r="F2446" s="14">
        <f t="shared" si="88"/>
        <v>2560520.350000002</v>
      </c>
    </row>
    <row r="2447" spans="1:6">
      <c r="A2447" s="221">
        <v>39167</v>
      </c>
      <c r="B2447" s="249">
        <v>5489</v>
      </c>
      <c r="C2447" s="2" t="s">
        <v>1878</v>
      </c>
      <c r="D2447" s="2"/>
      <c r="E2447" s="54">
        <v>34574.21</v>
      </c>
      <c r="F2447" s="14">
        <f t="shared" si="88"/>
        <v>2525946.140000002</v>
      </c>
    </row>
    <row r="2448" spans="1:6">
      <c r="A2448" s="221">
        <v>39168</v>
      </c>
      <c r="B2448" s="249"/>
      <c r="C2448" s="2" t="s">
        <v>1956</v>
      </c>
      <c r="D2448" s="2"/>
      <c r="E2448" s="54">
        <v>322269.26</v>
      </c>
      <c r="F2448" s="14">
        <f t="shared" si="88"/>
        <v>2203676.8800000018</v>
      </c>
    </row>
    <row r="2449" spans="1:6">
      <c r="A2449" s="221">
        <v>39168</v>
      </c>
      <c r="B2449" s="249"/>
      <c r="C2449" s="2" t="s">
        <v>2060</v>
      </c>
      <c r="D2449" s="39">
        <v>541194.93999999994</v>
      </c>
      <c r="E2449" s="54"/>
      <c r="F2449" s="35">
        <f>+F2448+D2449</f>
        <v>2744871.8200000017</v>
      </c>
    </row>
    <row r="2450" spans="1:6">
      <c r="A2450" s="221">
        <v>39168</v>
      </c>
      <c r="B2450" s="249"/>
      <c r="C2450" s="2" t="s">
        <v>2061</v>
      </c>
      <c r="D2450" s="39">
        <v>3584420.06</v>
      </c>
      <c r="E2450" s="54"/>
      <c r="F2450" s="20">
        <f>+F2449+D2450</f>
        <v>6329291.8800000018</v>
      </c>
    </row>
    <row r="2451" spans="1:6">
      <c r="A2451" s="221">
        <v>39168</v>
      </c>
      <c r="B2451" s="249">
        <v>5490</v>
      </c>
      <c r="C2451" s="2" t="s">
        <v>1090</v>
      </c>
      <c r="D2451" s="39"/>
      <c r="E2451" s="54">
        <v>1400</v>
      </c>
      <c r="F2451" s="14">
        <f t="shared" ref="F2451:F2456" si="89">+F2450-E2451</f>
        <v>6327891.8800000018</v>
      </c>
    </row>
    <row r="2452" spans="1:6">
      <c r="A2452" s="221">
        <v>39168</v>
      </c>
      <c r="B2452" s="249">
        <v>5491</v>
      </c>
      <c r="C2452" s="2" t="s">
        <v>1792</v>
      </c>
      <c r="D2452" s="39"/>
      <c r="E2452" s="54">
        <v>60543.94</v>
      </c>
      <c r="F2452" s="14">
        <f t="shared" si="89"/>
        <v>6267347.9400000013</v>
      </c>
    </row>
    <row r="2453" spans="1:6">
      <c r="A2453" s="221">
        <v>39168</v>
      </c>
      <c r="B2453" s="249">
        <v>5492</v>
      </c>
      <c r="C2453" s="2" t="s">
        <v>1317</v>
      </c>
      <c r="D2453" s="39"/>
      <c r="E2453" s="54">
        <v>2544.67</v>
      </c>
      <c r="F2453" s="14">
        <f t="shared" si="89"/>
        <v>6264803.2700000014</v>
      </c>
    </row>
    <row r="2454" spans="1:6">
      <c r="A2454" s="221">
        <v>39168</v>
      </c>
      <c r="B2454" s="249">
        <v>5493</v>
      </c>
      <c r="C2454" s="2" t="s">
        <v>2614</v>
      </c>
      <c r="D2454" s="39"/>
      <c r="E2454" s="54">
        <v>34680</v>
      </c>
      <c r="F2454" s="14">
        <f t="shared" si="89"/>
        <v>6230123.2700000014</v>
      </c>
    </row>
    <row r="2455" spans="1:6">
      <c r="A2455" s="221">
        <v>39168</v>
      </c>
      <c r="B2455" s="249">
        <v>5494</v>
      </c>
      <c r="C2455" s="2" t="s">
        <v>1362</v>
      </c>
      <c r="D2455" s="39"/>
      <c r="E2455" s="54">
        <v>21680.9</v>
      </c>
      <c r="F2455" s="14">
        <f t="shared" si="89"/>
        <v>6208442.370000001</v>
      </c>
    </row>
    <row r="2456" spans="1:6">
      <c r="A2456" s="221">
        <v>39171</v>
      </c>
      <c r="B2456" s="249">
        <v>5495</v>
      </c>
      <c r="C2456" s="2" t="s">
        <v>1117</v>
      </c>
      <c r="D2456" s="39"/>
      <c r="E2456" s="54">
        <v>313971.83</v>
      </c>
      <c r="F2456" s="14">
        <f t="shared" si="89"/>
        <v>5894470.540000001</v>
      </c>
    </row>
    <row r="2457" spans="1:6">
      <c r="A2457" s="221">
        <v>39171</v>
      </c>
      <c r="B2457" s="249"/>
      <c r="C2457" s="2" t="s">
        <v>1715</v>
      </c>
      <c r="D2457" s="39">
        <v>465727.15</v>
      </c>
      <c r="E2457" s="54"/>
      <c r="F2457" s="14">
        <f>+F2456+D2457</f>
        <v>6360197.6900000013</v>
      </c>
    </row>
    <row r="2458" spans="1:6">
      <c r="A2458" s="221">
        <v>39172</v>
      </c>
      <c r="B2458" s="249"/>
      <c r="C2458" s="2" t="s">
        <v>2268</v>
      </c>
      <c r="D2458" s="39"/>
      <c r="E2458" s="54">
        <v>8202.26</v>
      </c>
      <c r="F2458" s="14">
        <f>+F2457-E2458</f>
        <v>6351995.4300000016</v>
      </c>
    </row>
    <row r="2459" spans="1:6">
      <c r="A2459" s="221">
        <v>39173</v>
      </c>
      <c r="B2459" s="249"/>
      <c r="C2459" s="2"/>
      <c r="D2459" s="39">
        <f>SUM(D2386:D2455)</f>
        <v>8607105</v>
      </c>
      <c r="E2459" s="54">
        <f>SUM(E2377:E2456)</f>
        <v>5137405.879999999</v>
      </c>
      <c r="F2459" s="2"/>
    </row>
    <row r="2460" spans="1:6">
      <c r="A2460" s="221">
        <v>39174</v>
      </c>
      <c r="B2460" s="249"/>
      <c r="C2460" s="2"/>
      <c r="D2460" s="39"/>
      <c r="E2460" s="54">
        <f>+E2459-E2448-E2430</f>
        <v>4405448.4699999988</v>
      </c>
      <c r="F2460" s="2"/>
    </row>
    <row r="2461" spans="1:6">
      <c r="A2461" s="221">
        <v>39175</v>
      </c>
      <c r="B2461" s="298"/>
      <c r="C2461" s="36"/>
      <c r="D2461" s="142"/>
      <c r="E2461" s="96"/>
      <c r="F2461" s="36"/>
    </row>
    <row r="2462" spans="1:6">
      <c r="A2462" s="2"/>
      <c r="B2462" s="249"/>
      <c r="C2462" s="27" t="s">
        <v>2617</v>
      </c>
      <c r="D2462" s="39"/>
      <c r="E2462" s="312"/>
      <c r="F2462" s="20">
        <v>6351995.4299999997</v>
      </c>
    </row>
    <row r="2463" spans="1:6">
      <c r="A2463" s="221">
        <v>39174</v>
      </c>
      <c r="B2463" s="249">
        <v>5496</v>
      </c>
      <c r="C2463" s="2" t="s">
        <v>1371</v>
      </c>
      <c r="D2463" s="39"/>
      <c r="E2463" s="54">
        <v>2000000</v>
      </c>
      <c r="F2463" s="14">
        <f t="shared" ref="F2463:F2510" si="90">+F2462-E2463</f>
        <v>4351995.43</v>
      </c>
    </row>
    <row r="2464" spans="1:6">
      <c r="A2464" s="221">
        <v>39174</v>
      </c>
      <c r="B2464" s="249">
        <v>5497</v>
      </c>
      <c r="C2464" s="2" t="s">
        <v>1359</v>
      </c>
      <c r="D2464" s="39"/>
      <c r="E2464" s="54">
        <v>40275</v>
      </c>
      <c r="F2464" s="14">
        <f t="shared" si="90"/>
        <v>4311720.43</v>
      </c>
    </row>
    <row r="2465" spans="1:6">
      <c r="A2465" s="221">
        <v>39174</v>
      </c>
      <c r="B2465" s="249">
        <v>5498</v>
      </c>
      <c r="C2465" s="2" t="s">
        <v>2616</v>
      </c>
      <c r="D2465" s="2"/>
      <c r="E2465" s="54">
        <v>6412.5</v>
      </c>
      <c r="F2465" s="14">
        <f t="shared" si="90"/>
        <v>4305307.93</v>
      </c>
    </row>
    <row r="2466" spans="1:6">
      <c r="A2466" s="221">
        <v>39174</v>
      </c>
      <c r="B2466" s="294">
        <v>5499</v>
      </c>
      <c r="C2466" s="4" t="s">
        <v>2746</v>
      </c>
      <c r="D2466" s="2"/>
      <c r="E2466" s="54">
        <v>6942.6</v>
      </c>
      <c r="F2466" s="14">
        <f t="shared" si="90"/>
        <v>4298365.33</v>
      </c>
    </row>
    <row r="2467" spans="1:6">
      <c r="A2467" s="221">
        <v>39181</v>
      </c>
      <c r="B2467" s="249">
        <v>5500</v>
      </c>
      <c r="C2467" s="2" t="s">
        <v>1359</v>
      </c>
      <c r="D2467" s="2"/>
      <c r="E2467" s="54">
        <v>49888</v>
      </c>
      <c r="F2467" s="14">
        <f t="shared" si="90"/>
        <v>4248477.33</v>
      </c>
    </row>
    <row r="2468" spans="1:6">
      <c r="A2468" s="221">
        <v>39181</v>
      </c>
      <c r="B2468" s="249">
        <v>5501</v>
      </c>
      <c r="C2468" s="2" t="s">
        <v>1054</v>
      </c>
      <c r="D2468" s="2"/>
      <c r="E2468" s="54">
        <v>22646.97</v>
      </c>
      <c r="F2468" s="14">
        <f t="shared" si="90"/>
        <v>4225830.3600000003</v>
      </c>
    </row>
    <row r="2469" spans="1:6">
      <c r="A2469" s="221">
        <v>39181</v>
      </c>
      <c r="B2469" s="249">
        <v>5502</v>
      </c>
      <c r="C2469" s="2" t="s">
        <v>1055</v>
      </c>
      <c r="D2469" s="2"/>
      <c r="E2469" s="54">
        <v>30573.29</v>
      </c>
      <c r="F2469" s="14">
        <f t="shared" si="90"/>
        <v>4195257.07</v>
      </c>
    </row>
    <row r="2470" spans="1:6">
      <c r="A2470" s="221">
        <v>39182</v>
      </c>
      <c r="B2470" s="249">
        <v>5503</v>
      </c>
      <c r="C2470" s="2" t="s">
        <v>2176</v>
      </c>
      <c r="D2470" s="2"/>
      <c r="E2470" s="54">
        <v>11959.11</v>
      </c>
      <c r="F2470" s="14">
        <f t="shared" si="90"/>
        <v>4183297.9600000004</v>
      </c>
    </row>
    <row r="2471" spans="1:6">
      <c r="A2471" s="221">
        <v>39182</v>
      </c>
      <c r="B2471" s="249">
        <v>5504</v>
      </c>
      <c r="C2471" s="2" t="s">
        <v>827</v>
      </c>
      <c r="D2471" s="2"/>
      <c r="E2471" s="54">
        <v>490</v>
      </c>
      <c r="F2471" s="14">
        <f t="shared" si="90"/>
        <v>4182807.9600000004</v>
      </c>
    </row>
    <row r="2472" spans="1:6">
      <c r="A2472" s="221">
        <v>39182</v>
      </c>
      <c r="B2472" s="249">
        <v>5505</v>
      </c>
      <c r="C2472" s="2" t="s">
        <v>747</v>
      </c>
      <c r="D2472" s="2"/>
      <c r="E2472" s="54">
        <v>12694.36</v>
      </c>
      <c r="F2472" s="14">
        <f t="shared" si="90"/>
        <v>4170113.6000000006</v>
      </c>
    </row>
    <row r="2473" spans="1:6">
      <c r="A2473" s="221">
        <v>39184</v>
      </c>
      <c r="B2473" s="249">
        <v>5506</v>
      </c>
      <c r="C2473" s="2" t="s">
        <v>896</v>
      </c>
      <c r="D2473" s="2"/>
      <c r="E2473" s="54">
        <v>98275.6</v>
      </c>
      <c r="F2473" s="14">
        <f t="shared" si="90"/>
        <v>4071838.0000000005</v>
      </c>
    </row>
    <row r="2474" spans="1:6">
      <c r="A2474" s="221">
        <v>39184</v>
      </c>
      <c r="B2474" s="249">
        <v>5507</v>
      </c>
      <c r="C2474" s="2" t="s">
        <v>1768</v>
      </c>
      <c r="D2474" s="2"/>
      <c r="E2474" s="54">
        <v>7484.92</v>
      </c>
      <c r="F2474" s="14">
        <f t="shared" si="90"/>
        <v>4064353.0800000005</v>
      </c>
    </row>
    <row r="2475" spans="1:6">
      <c r="A2475" s="221">
        <v>39184</v>
      </c>
      <c r="B2475" s="249">
        <v>5508</v>
      </c>
      <c r="C2475" s="2" t="s">
        <v>1362</v>
      </c>
      <c r="D2475" s="2"/>
      <c r="E2475" s="54">
        <v>24760.799999999999</v>
      </c>
      <c r="F2475" s="14">
        <f t="shared" si="90"/>
        <v>4039592.2800000007</v>
      </c>
    </row>
    <row r="2476" spans="1:6">
      <c r="A2476" s="221">
        <v>39184</v>
      </c>
      <c r="B2476" s="249">
        <v>5509</v>
      </c>
      <c r="C2476" s="2" t="s">
        <v>2616</v>
      </c>
      <c r="D2476" s="2"/>
      <c r="E2476" s="54">
        <v>7276.05</v>
      </c>
      <c r="F2476" s="14">
        <f t="shared" si="90"/>
        <v>4032316.2300000009</v>
      </c>
    </row>
    <row r="2477" spans="1:6">
      <c r="A2477" s="221">
        <v>39184</v>
      </c>
      <c r="B2477" s="249">
        <v>5510</v>
      </c>
      <c r="C2477" s="2" t="s">
        <v>392</v>
      </c>
      <c r="D2477" s="2"/>
      <c r="E2477" s="54">
        <v>13098</v>
      </c>
      <c r="F2477" s="14">
        <f t="shared" si="90"/>
        <v>4019218.2300000009</v>
      </c>
    </row>
    <row r="2478" spans="1:6">
      <c r="A2478" s="221">
        <v>39184</v>
      </c>
      <c r="B2478" s="249">
        <v>5511</v>
      </c>
      <c r="C2478" s="2" t="s">
        <v>1131</v>
      </c>
      <c r="D2478" s="2"/>
      <c r="E2478" s="54">
        <v>18000</v>
      </c>
      <c r="F2478" s="14">
        <f t="shared" si="90"/>
        <v>4001218.2300000009</v>
      </c>
    </row>
    <row r="2479" spans="1:6">
      <c r="A2479" s="221">
        <v>39185</v>
      </c>
      <c r="B2479" s="249">
        <v>5512</v>
      </c>
      <c r="C2479" s="2" t="s">
        <v>1479</v>
      </c>
      <c r="D2479" s="2"/>
      <c r="E2479" s="54">
        <v>3765.73</v>
      </c>
      <c r="F2479" s="14">
        <f t="shared" si="90"/>
        <v>3997452.5000000009</v>
      </c>
    </row>
    <row r="2480" spans="1:6">
      <c r="A2480" s="221">
        <v>39185</v>
      </c>
      <c r="B2480" s="249">
        <v>5513</v>
      </c>
      <c r="C2480" s="2" t="s">
        <v>113</v>
      </c>
      <c r="D2480" s="2"/>
      <c r="E2480" s="54">
        <v>1000000</v>
      </c>
      <c r="F2480" s="14">
        <f t="shared" si="90"/>
        <v>2997452.5000000009</v>
      </c>
    </row>
    <row r="2481" spans="1:6">
      <c r="A2481" s="221">
        <v>39185</v>
      </c>
      <c r="B2481" s="249">
        <v>5514</v>
      </c>
      <c r="C2481" s="2" t="s">
        <v>2589</v>
      </c>
      <c r="D2481" s="2"/>
      <c r="E2481" s="54">
        <v>40060.550000000003</v>
      </c>
      <c r="F2481" s="14">
        <f t="shared" si="90"/>
        <v>2957391.9500000011</v>
      </c>
    </row>
    <row r="2482" spans="1:6">
      <c r="A2482" s="221">
        <v>39185</v>
      </c>
      <c r="B2482" s="249">
        <v>5515</v>
      </c>
      <c r="C2482" s="2" t="s">
        <v>1053</v>
      </c>
      <c r="D2482" s="2"/>
      <c r="E2482" s="54">
        <v>19484</v>
      </c>
      <c r="F2482" s="14">
        <f t="shared" si="90"/>
        <v>2937907.9500000011</v>
      </c>
    </row>
    <row r="2483" spans="1:6">
      <c r="A2483" s="221">
        <v>39188</v>
      </c>
      <c r="B2483" s="249">
        <v>5516</v>
      </c>
      <c r="C2483" s="2" t="s">
        <v>1359</v>
      </c>
      <c r="D2483" s="2"/>
      <c r="E2483" s="54">
        <v>6992</v>
      </c>
      <c r="F2483" s="14">
        <f t="shared" si="90"/>
        <v>2930915.9500000011</v>
      </c>
    </row>
    <row r="2484" spans="1:6">
      <c r="A2484" s="221">
        <v>39188</v>
      </c>
      <c r="B2484" s="249">
        <v>5517</v>
      </c>
      <c r="C2484" s="2" t="s">
        <v>1433</v>
      </c>
      <c r="D2484" s="2"/>
      <c r="E2484" s="54">
        <v>1742.7</v>
      </c>
      <c r="F2484" s="14">
        <f t="shared" si="90"/>
        <v>2929173.2500000009</v>
      </c>
    </row>
    <row r="2485" spans="1:6">
      <c r="A2485" s="221">
        <v>39188</v>
      </c>
      <c r="B2485" s="249">
        <v>5518</v>
      </c>
      <c r="C2485" s="2" t="s">
        <v>1090</v>
      </c>
      <c r="D2485" s="2"/>
      <c r="E2485" s="54">
        <v>2500</v>
      </c>
      <c r="F2485" s="14">
        <f t="shared" si="90"/>
        <v>2926673.2500000009</v>
      </c>
    </row>
    <row r="2486" spans="1:6">
      <c r="A2486" s="221">
        <v>39188</v>
      </c>
      <c r="B2486" s="249">
        <v>5519</v>
      </c>
      <c r="C2486" s="2" t="s">
        <v>1150</v>
      </c>
      <c r="D2486" s="2"/>
      <c r="E2486" s="54">
        <v>5598.36</v>
      </c>
      <c r="F2486" s="14">
        <f t="shared" si="90"/>
        <v>2921074.8900000011</v>
      </c>
    </row>
    <row r="2487" spans="1:6">
      <c r="A2487" s="221">
        <v>39188</v>
      </c>
      <c r="B2487" s="249">
        <v>5520</v>
      </c>
      <c r="C2487" s="2" t="s">
        <v>1056</v>
      </c>
      <c r="D2487" s="2"/>
      <c r="E2487" s="54">
        <v>5617.15</v>
      </c>
      <c r="F2487" s="14">
        <f t="shared" si="90"/>
        <v>2915457.7400000012</v>
      </c>
    </row>
    <row r="2488" spans="1:6">
      <c r="A2488" s="221">
        <v>39192</v>
      </c>
      <c r="B2488" s="249">
        <v>5521</v>
      </c>
      <c r="C2488" s="2" t="s">
        <v>1057</v>
      </c>
      <c r="D2488" s="2"/>
      <c r="E2488" s="54">
        <v>10562</v>
      </c>
      <c r="F2488" s="14">
        <f t="shared" si="90"/>
        <v>2904895.7400000012</v>
      </c>
    </row>
    <row r="2489" spans="1:6">
      <c r="A2489" s="221">
        <v>39192</v>
      </c>
      <c r="B2489" s="249">
        <v>5522</v>
      </c>
      <c r="C2489" s="2" t="s">
        <v>386</v>
      </c>
      <c r="D2489" s="2"/>
      <c r="E2489" s="54">
        <v>11835.32</v>
      </c>
      <c r="F2489" s="14">
        <f t="shared" si="90"/>
        <v>2893060.4200000013</v>
      </c>
    </row>
    <row r="2490" spans="1:6">
      <c r="A2490" s="221">
        <v>39192</v>
      </c>
      <c r="B2490" s="249">
        <v>5523</v>
      </c>
      <c r="C2490" s="2" t="s">
        <v>1808</v>
      </c>
      <c r="D2490" s="2"/>
      <c r="E2490" s="54">
        <v>17282.5</v>
      </c>
      <c r="F2490" s="14">
        <f t="shared" si="90"/>
        <v>2875777.9200000013</v>
      </c>
    </row>
    <row r="2491" spans="1:6">
      <c r="A2491" s="221">
        <v>39192</v>
      </c>
      <c r="B2491" s="249">
        <v>5524</v>
      </c>
      <c r="C2491" s="2" t="s">
        <v>1810</v>
      </c>
      <c r="D2491" s="2"/>
      <c r="E2491" s="54">
        <v>9895.67</v>
      </c>
      <c r="F2491" s="14">
        <f t="shared" si="90"/>
        <v>2865882.2500000014</v>
      </c>
    </row>
    <row r="2492" spans="1:6">
      <c r="A2492" s="221">
        <v>39192</v>
      </c>
      <c r="B2492" s="249">
        <v>5525</v>
      </c>
      <c r="C2492" s="2" t="s">
        <v>651</v>
      </c>
      <c r="D2492" s="2"/>
      <c r="E2492" s="54">
        <v>7000</v>
      </c>
      <c r="F2492" s="14">
        <f t="shared" si="90"/>
        <v>2858882.2500000014</v>
      </c>
    </row>
    <row r="2493" spans="1:6">
      <c r="A2493" s="221">
        <v>39192</v>
      </c>
      <c r="B2493" s="249">
        <v>5526</v>
      </c>
      <c r="C2493" s="2" t="s">
        <v>1839</v>
      </c>
      <c r="D2493" s="2"/>
      <c r="E2493" s="54">
        <v>8500</v>
      </c>
      <c r="F2493" s="14">
        <f t="shared" si="90"/>
        <v>2850382.2500000014</v>
      </c>
    </row>
    <row r="2494" spans="1:6">
      <c r="A2494" s="221">
        <v>39192</v>
      </c>
      <c r="B2494" s="249">
        <v>5527</v>
      </c>
      <c r="C2494" s="2" t="s">
        <v>1800</v>
      </c>
      <c r="D2494" s="2"/>
      <c r="E2494" s="54">
        <v>8011.61</v>
      </c>
      <c r="F2494" s="14">
        <f t="shared" si="90"/>
        <v>2842370.6400000015</v>
      </c>
    </row>
    <row r="2495" spans="1:6">
      <c r="A2495" s="221">
        <v>39192</v>
      </c>
      <c r="B2495" s="249">
        <v>5528</v>
      </c>
      <c r="C2495" s="2" t="s">
        <v>709</v>
      </c>
      <c r="D2495" s="2"/>
      <c r="E2495" s="54">
        <v>3900</v>
      </c>
      <c r="F2495" s="14">
        <f t="shared" si="90"/>
        <v>2838470.6400000015</v>
      </c>
    </row>
    <row r="2496" spans="1:6">
      <c r="A2496" s="221">
        <v>39192</v>
      </c>
      <c r="B2496" s="249">
        <v>5529</v>
      </c>
      <c r="C2496" s="2" t="s">
        <v>1802</v>
      </c>
      <c r="D2496" s="2"/>
      <c r="E2496" s="54">
        <v>0.01</v>
      </c>
      <c r="F2496" s="14">
        <f t="shared" si="90"/>
        <v>2838470.6300000018</v>
      </c>
    </row>
    <row r="2497" spans="1:6">
      <c r="A2497" s="221">
        <v>39192</v>
      </c>
      <c r="B2497" s="249">
        <v>5530</v>
      </c>
      <c r="C2497" s="2" t="s">
        <v>1997</v>
      </c>
      <c r="D2497" s="2"/>
      <c r="E2497" s="54">
        <v>5172.7</v>
      </c>
      <c r="F2497" s="14">
        <f t="shared" si="90"/>
        <v>2833297.9300000016</v>
      </c>
    </row>
    <row r="2498" spans="1:6">
      <c r="A2498" s="221">
        <v>39192</v>
      </c>
      <c r="B2498" s="249">
        <v>5531</v>
      </c>
      <c r="C2498" s="2" t="s">
        <v>1998</v>
      </c>
      <c r="D2498" s="2"/>
      <c r="E2498" s="54">
        <v>4047.65</v>
      </c>
      <c r="F2498" s="14">
        <f t="shared" si="90"/>
        <v>2829250.2800000017</v>
      </c>
    </row>
    <row r="2499" spans="1:6">
      <c r="A2499" s="221">
        <v>39192</v>
      </c>
      <c r="B2499" s="249">
        <v>5532</v>
      </c>
      <c r="C2499" s="2" t="s">
        <v>1997</v>
      </c>
      <c r="D2499" s="2"/>
      <c r="E2499" s="54">
        <v>600</v>
      </c>
      <c r="F2499" s="14">
        <f t="shared" si="90"/>
        <v>2828650.2800000017</v>
      </c>
    </row>
    <row r="2500" spans="1:6">
      <c r="A2500" s="221">
        <v>39192</v>
      </c>
      <c r="B2500" s="249">
        <v>5533</v>
      </c>
      <c r="C2500" s="2" t="s">
        <v>1998</v>
      </c>
      <c r="D2500" s="2"/>
      <c r="E2500" s="54">
        <v>600</v>
      </c>
      <c r="F2500" s="14">
        <f t="shared" si="90"/>
        <v>2828050.2800000017</v>
      </c>
    </row>
    <row r="2501" spans="1:6">
      <c r="A2501" s="221">
        <v>39192</v>
      </c>
      <c r="B2501" s="249">
        <v>5534</v>
      </c>
      <c r="C2501" s="2" t="s">
        <v>710</v>
      </c>
      <c r="D2501" s="2"/>
      <c r="E2501" s="54">
        <v>2000</v>
      </c>
      <c r="F2501" s="14">
        <f t="shared" si="90"/>
        <v>2826050.2800000017</v>
      </c>
    </row>
    <row r="2502" spans="1:6">
      <c r="A2502" s="221">
        <v>39192</v>
      </c>
      <c r="B2502" s="249">
        <v>5535</v>
      </c>
      <c r="C2502" s="2" t="s">
        <v>285</v>
      </c>
      <c r="D2502" s="2"/>
      <c r="E2502" s="54">
        <v>22500</v>
      </c>
      <c r="F2502" s="14">
        <f t="shared" si="90"/>
        <v>2803550.2800000017</v>
      </c>
    </row>
    <row r="2503" spans="1:6">
      <c r="A2503" s="221">
        <v>39192</v>
      </c>
      <c r="B2503" s="249">
        <v>5536</v>
      </c>
      <c r="C2503" s="2" t="s">
        <v>1067</v>
      </c>
      <c r="D2503" s="2"/>
      <c r="E2503" s="54">
        <v>27000</v>
      </c>
      <c r="F2503" s="14">
        <f t="shared" si="90"/>
        <v>2776550.2800000017</v>
      </c>
    </row>
    <row r="2504" spans="1:6">
      <c r="A2504" s="221">
        <v>39192</v>
      </c>
      <c r="B2504" s="249">
        <v>5537</v>
      </c>
      <c r="C2504" s="2" t="s">
        <v>180</v>
      </c>
      <c r="D2504" s="2"/>
      <c r="E2504" s="54">
        <v>828</v>
      </c>
      <c r="F2504" s="14">
        <f t="shared" si="90"/>
        <v>2775722.2800000017</v>
      </c>
    </row>
    <row r="2505" spans="1:6">
      <c r="A2505" s="221">
        <v>39192</v>
      </c>
      <c r="B2505" s="249">
        <v>5538</v>
      </c>
      <c r="C2505" s="2" t="s">
        <v>1584</v>
      </c>
      <c r="D2505" s="2"/>
      <c r="E2505" s="54">
        <v>25000</v>
      </c>
      <c r="F2505" s="14">
        <f t="shared" si="90"/>
        <v>2750722.2800000017</v>
      </c>
    </row>
    <row r="2506" spans="1:6">
      <c r="A2506" s="221">
        <v>39192</v>
      </c>
      <c r="B2506" s="249">
        <v>5539</v>
      </c>
      <c r="C2506" s="2" t="s">
        <v>1585</v>
      </c>
      <c r="D2506" s="2"/>
      <c r="E2506" s="54">
        <v>25000</v>
      </c>
      <c r="F2506" s="14">
        <f t="shared" si="90"/>
        <v>2725722.2800000017</v>
      </c>
    </row>
    <row r="2507" spans="1:6">
      <c r="A2507" s="221">
        <v>39192</v>
      </c>
      <c r="B2507" s="249">
        <v>5540</v>
      </c>
      <c r="C2507" s="2" t="s">
        <v>1878</v>
      </c>
      <c r="D2507" s="2"/>
      <c r="E2507" s="54">
        <v>36976.120000000003</v>
      </c>
      <c r="F2507" s="14">
        <f t="shared" si="90"/>
        <v>2688746.1600000015</v>
      </c>
    </row>
    <row r="2508" spans="1:6">
      <c r="A2508" s="221">
        <v>39192</v>
      </c>
      <c r="B2508" s="249">
        <v>5541</v>
      </c>
      <c r="C2508" s="2" t="s">
        <v>1586</v>
      </c>
      <c r="D2508" s="2"/>
      <c r="E2508" s="54">
        <v>34574.21</v>
      </c>
      <c r="F2508" s="14">
        <f t="shared" si="90"/>
        <v>2654171.9500000016</v>
      </c>
    </row>
    <row r="2509" spans="1:6">
      <c r="A2509" s="221">
        <v>39192</v>
      </c>
      <c r="B2509" s="249">
        <v>5542</v>
      </c>
      <c r="C2509" s="2" t="s">
        <v>1802</v>
      </c>
      <c r="D2509" s="2"/>
      <c r="E2509" s="54">
        <v>3900</v>
      </c>
      <c r="F2509" s="14">
        <f t="shared" si="90"/>
        <v>2650271.9500000016</v>
      </c>
    </row>
    <row r="2510" spans="1:6">
      <c r="A2510" s="221">
        <v>39192</v>
      </c>
      <c r="B2510" s="249">
        <v>5543</v>
      </c>
      <c r="C2510" s="2" t="s">
        <v>1152</v>
      </c>
      <c r="D2510" s="2"/>
      <c r="E2510" s="54">
        <v>3799.38</v>
      </c>
      <c r="F2510" s="14">
        <f t="shared" si="90"/>
        <v>2646472.5700000017</v>
      </c>
    </row>
    <row r="2511" spans="1:6">
      <c r="A2511" s="221">
        <v>39192</v>
      </c>
      <c r="B2511" s="249"/>
      <c r="C2511" s="2" t="s">
        <v>1587</v>
      </c>
      <c r="D2511" s="39">
        <v>4125615</v>
      </c>
      <c r="E2511" s="54"/>
      <c r="F2511" s="14">
        <f>+F2510+D2511</f>
        <v>6772087.5700000022</v>
      </c>
    </row>
    <row r="2512" spans="1:6">
      <c r="A2512" s="221">
        <v>39195</v>
      </c>
      <c r="B2512" s="249">
        <v>5544</v>
      </c>
      <c r="C2512" s="2" t="s">
        <v>1808</v>
      </c>
      <c r="D2512" s="39"/>
      <c r="E2512" s="54">
        <v>1100</v>
      </c>
      <c r="F2512" s="14">
        <f t="shared" ref="F2512:F2521" si="91">+F2511-E2512</f>
        <v>6770987.5700000022</v>
      </c>
    </row>
    <row r="2513" spans="1:6">
      <c r="A2513" s="221">
        <v>39195</v>
      </c>
      <c r="B2513" s="249">
        <v>5545</v>
      </c>
      <c r="C2513" s="2" t="s">
        <v>1739</v>
      </c>
      <c r="D2513" s="39"/>
      <c r="E2513" s="54">
        <v>881</v>
      </c>
      <c r="F2513" s="14">
        <f t="shared" si="91"/>
        <v>6770106.5700000022</v>
      </c>
    </row>
    <row r="2514" spans="1:6">
      <c r="A2514" s="221">
        <v>39195</v>
      </c>
      <c r="B2514" s="249">
        <v>5546</v>
      </c>
      <c r="C2514" s="2" t="s">
        <v>1740</v>
      </c>
      <c r="D2514" s="39"/>
      <c r="E2514" s="54">
        <v>3419.45</v>
      </c>
      <c r="F2514" s="14">
        <f t="shared" si="91"/>
        <v>6766687.120000002</v>
      </c>
    </row>
    <row r="2515" spans="1:6">
      <c r="A2515" s="221">
        <v>39196</v>
      </c>
      <c r="B2515" s="249">
        <v>5547</v>
      </c>
      <c r="C2515" s="2" t="s">
        <v>370</v>
      </c>
      <c r="D2515" s="39"/>
      <c r="E2515" s="54">
        <v>3231</v>
      </c>
      <c r="F2515" s="14">
        <f t="shared" si="91"/>
        <v>6763456.120000002</v>
      </c>
    </row>
    <row r="2516" spans="1:6">
      <c r="A2516" s="221">
        <v>39196</v>
      </c>
      <c r="B2516" s="249">
        <v>5548</v>
      </c>
      <c r="C2516" s="2" t="s">
        <v>1090</v>
      </c>
      <c r="D2516" s="39"/>
      <c r="E2516" s="54">
        <v>881</v>
      </c>
      <c r="F2516" s="14">
        <f t="shared" si="91"/>
        <v>6762575.120000002</v>
      </c>
    </row>
    <row r="2517" spans="1:6">
      <c r="A2517" s="221">
        <v>39196</v>
      </c>
      <c r="B2517" s="249">
        <v>5549</v>
      </c>
      <c r="C2517" s="2" t="s">
        <v>2176</v>
      </c>
      <c r="D2517" s="39"/>
      <c r="E2517" s="54">
        <v>553</v>
      </c>
      <c r="F2517" s="14">
        <f t="shared" si="91"/>
        <v>6762022.120000002</v>
      </c>
    </row>
    <row r="2518" spans="1:6">
      <c r="A2518" s="221">
        <v>39196</v>
      </c>
      <c r="B2518" s="249">
        <v>5550</v>
      </c>
      <c r="C2518" s="2" t="s">
        <v>1362</v>
      </c>
      <c r="D2518" s="39"/>
      <c r="E2518" s="54">
        <v>18525</v>
      </c>
      <c r="F2518" s="14">
        <f t="shared" si="91"/>
        <v>6743497.120000002</v>
      </c>
    </row>
    <row r="2519" spans="1:6">
      <c r="A2519" s="221">
        <v>39197</v>
      </c>
      <c r="B2519" s="249">
        <v>5551</v>
      </c>
      <c r="C2519" s="2" t="s">
        <v>1371</v>
      </c>
      <c r="D2519" s="39"/>
      <c r="E2519" s="54">
        <v>42054.18</v>
      </c>
      <c r="F2519" s="14">
        <f t="shared" si="91"/>
        <v>6701442.9400000023</v>
      </c>
    </row>
    <row r="2520" spans="1:6">
      <c r="A2520" s="221">
        <v>39197</v>
      </c>
      <c r="B2520" s="249">
        <v>5552</v>
      </c>
      <c r="C2520" s="2" t="s">
        <v>659</v>
      </c>
      <c r="D2520" s="39"/>
      <c r="E2520" s="54">
        <v>10000</v>
      </c>
      <c r="F2520" s="14">
        <f t="shared" si="91"/>
        <v>6691442.9400000023</v>
      </c>
    </row>
    <row r="2521" spans="1:6">
      <c r="A2521" s="221">
        <v>39197</v>
      </c>
      <c r="B2521" s="249">
        <v>5553</v>
      </c>
      <c r="C2521" s="2" t="s">
        <v>659</v>
      </c>
      <c r="D2521" s="39"/>
      <c r="E2521" s="54">
        <v>12400</v>
      </c>
      <c r="F2521" s="14">
        <f t="shared" si="91"/>
        <v>6679042.9400000023</v>
      </c>
    </row>
    <row r="2522" spans="1:6">
      <c r="A2522" s="2"/>
      <c r="B2522" s="249"/>
      <c r="C2522" s="2" t="s">
        <v>404</v>
      </c>
      <c r="D2522" s="39">
        <v>481614.79</v>
      </c>
      <c r="E2522" s="54"/>
      <c r="F2522" s="14">
        <f>+F2521+D2522</f>
        <v>7160657.7300000023</v>
      </c>
    </row>
    <row r="2523" spans="1:6">
      <c r="A2523" s="221">
        <v>39195</v>
      </c>
      <c r="B2523" s="249"/>
      <c r="C2523" s="2" t="s">
        <v>2269</v>
      </c>
      <c r="D2523" s="39"/>
      <c r="E2523" s="54">
        <v>418732.32</v>
      </c>
      <c r="F2523" s="14">
        <f>+F2522-E2523</f>
        <v>6741925.410000002</v>
      </c>
    </row>
    <row r="2524" spans="1:6">
      <c r="A2524" s="2"/>
      <c r="B2524" s="2"/>
      <c r="C2524" s="2" t="s">
        <v>2072</v>
      </c>
      <c r="D2524" s="39"/>
      <c r="E2524" s="54">
        <v>261840.7</v>
      </c>
      <c r="F2524" s="14">
        <f>+F2523-E2524</f>
        <v>6480084.7100000018</v>
      </c>
    </row>
    <row r="2525" spans="1:6">
      <c r="A2525" s="2"/>
      <c r="B2525" s="2"/>
      <c r="C2525" s="2" t="s">
        <v>2268</v>
      </c>
      <c r="D2525" s="39"/>
      <c r="E2525" s="54">
        <v>7353.9</v>
      </c>
      <c r="F2525" s="14">
        <f>+F2524-E2525</f>
        <v>6472730.8100000015</v>
      </c>
    </row>
    <row r="2526" spans="1:6">
      <c r="A2526" s="2"/>
      <c r="B2526" s="2"/>
      <c r="C2526" s="2"/>
      <c r="D2526" s="39"/>
      <c r="E2526" s="126">
        <f>SUM(E2463:E2525)</f>
        <v>4486494.41</v>
      </c>
      <c r="F2526" s="14"/>
    </row>
    <row r="2527" spans="1:6">
      <c r="A2527" s="2"/>
      <c r="B2527" s="2"/>
      <c r="C2527" s="2" t="s">
        <v>2058</v>
      </c>
      <c r="D2527" s="39"/>
      <c r="E2527" s="126">
        <f>+E2526-E2523-E2524-E2525</f>
        <v>3798567.49</v>
      </c>
      <c r="F2527" s="2"/>
    </row>
    <row r="2528" spans="1:6">
      <c r="D2528" s="51"/>
      <c r="E2528" s="286"/>
    </row>
    <row r="2529" spans="1:6">
      <c r="D2529" s="51"/>
      <c r="E2529" s="286"/>
    </row>
    <row r="2530" spans="1:6" ht="14.25" customHeight="1">
      <c r="A2530" s="2"/>
      <c r="B2530" s="2"/>
      <c r="C2530" s="27" t="s">
        <v>957</v>
      </c>
      <c r="D2530" s="39"/>
      <c r="E2530" s="54"/>
      <c r="F2530" s="20">
        <v>6472730.8099999996</v>
      </c>
    </row>
    <row r="2531" spans="1:6">
      <c r="A2531" s="221">
        <v>39203</v>
      </c>
      <c r="B2531" s="249">
        <v>5554</v>
      </c>
      <c r="C2531" s="2" t="s">
        <v>1090</v>
      </c>
      <c r="D2531" s="39"/>
      <c r="E2531" s="54">
        <v>881</v>
      </c>
      <c r="F2531" s="14">
        <f t="shared" ref="F2531:F2569" si="92">+F2530-E2531</f>
        <v>6471849.8099999996</v>
      </c>
    </row>
    <row r="2532" spans="1:6">
      <c r="A2532" s="221">
        <v>39203</v>
      </c>
      <c r="B2532" s="249">
        <v>5555</v>
      </c>
      <c r="C2532" s="2" t="s">
        <v>1363</v>
      </c>
      <c r="D2532" s="39"/>
      <c r="E2532" s="54">
        <v>1409.41</v>
      </c>
      <c r="F2532" s="14">
        <f t="shared" si="92"/>
        <v>6470440.3999999994</v>
      </c>
    </row>
    <row r="2533" spans="1:6">
      <c r="A2533" s="221">
        <v>39203</v>
      </c>
      <c r="B2533" s="249">
        <v>5556</v>
      </c>
      <c r="C2533" s="2" t="s">
        <v>996</v>
      </c>
      <c r="D2533" s="39"/>
      <c r="E2533" s="54">
        <v>4297</v>
      </c>
      <c r="F2533" s="14">
        <f t="shared" si="92"/>
        <v>6466143.3999999994</v>
      </c>
    </row>
    <row r="2534" spans="1:6">
      <c r="A2534" s="221">
        <v>39203</v>
      </c>
      <c r="B2534" s="249">
        <v>5557</v>
      </c>
      <c r="C2534" s="2" t="s">
        <v>1792</v>
      </c>
      <c r="D2534" s="39"/>
      <c r="E2534" s="54">
        <v>60543.94</v>
      </c>
      <c r="F2534" s="14">
        <f t="shared" si="92"/>
        <v>6405599.459999999</v>
      </c>
    </row>
    <row r="2535" spans="1:6">
      <c r="A2535" s="221">
        <v>39203</v>
      </c>
      <c r="B2535" s="249">
        <v>5558</v>
      </c>
      <c r="C2535" s="2" t="s">
        <v>2746</v>
      </c>
      <c r="D2535" s="39"/>
      <c r="E2535" s="54">
        <v>6942.6</v>
      </c>
      <c r="F2535" s="14">
        <f t="shared" si="92"/>
        <v>6398656.8599999994</v>
      </c>
    </row>
    <row r="2536" spans="1:6">
      <c r="A2536" s="221">
        <v>39203</v>
      </c>
      <c r="B2536" s="249">
        <v>5559</v>
      </c>
      <c r="C2536" s="2" t="s">
        <v>113</v>
      </c>
      <c r="D2536" s="39"/>
      <c r="E2536" s="54">
        <v>1500000</v>
      </c>
      <c r="F2536" s="14">
        <f t="shared" si="92"/>
        <v>4898656.8599999994</v>
      </c>
    </row>
    <row r="2537" spans="1:6">
      <c r="A2537" s="221">
        <v>39203</v>
      </c>
      <c r="B2537" s="249">
        <v>5560</v>
      </c>
      <c r="C2537" s="2" t="s">
        <v>1951</v>
      </c>
      <c r="D2537" s="39"/>
      <c r="E2537" s="54">
        <v>151613</v>
      </c>
      <c r="F2537" s="14">
        <f t="shared" si="92"/>
        <v>4747043.8599999994</v>
      </c>
    </row>
    <row r="2538" spans="1:6">
      <c r="A2538" s="221">
        <v>39203</v>
      </c>
      <c r="B2538" s="249">
        <v>5561</v>
      </c>
      <c r="C2538" s="2" t="s">
        <v>956</v>
      </c>
      <c r="D2538" s="39"/>
      <c r="E2538" s="54">
        <v>300000</v>
      </c>
      <c r="F2538" s="14">
        <f t="shared" si="92"/>
        <v>4447043.8599999994</v>
      </c>
    </row>
    <row r="2539" spans="1:6">
      <c r="A2539" s="221">
        <v>39203</v>
      </c>
      <c r="B2539" s="249">
        <v>5562</v>
      </c>
      <c r="C2539" s="2" t="s">
        <v>956</v>
      </c>
      <c r="D2539" s="39"/>
      <c r="E2539" s="54">
        <v>8793.9599999999991</v>
      </c>
      <c r="F2539" s="14">
        <f t="shared" si="92"/>
        <v>4438249.8999999994</v>
      </c>
    </row>
    <row r="2540" spans="1:6">
      <c r="A2540" s="221">
        <v>39203</v>
      </c>
      <c r="B2540" s="249">
        <v>5563</v>
      </c>
      <c r="C2540" s="2" t="s">
        <v>1951</v>
      </c>
      <c r="D2540" s="39"/>
      <c r="E2540" s="54">
        <v>63043</v>
      </c>
      <c r="F2540" s="14">
        <f t="shared" si="92"/>
        <v>4375206.8999999994</v>
      </c>
    </row>
    <row r="2541" spans="1:6">
      <c r="A2541" s="221">
        <v>39203</v>
      </c>
      <c r="B2541" s="249">
        <v>5564</v>
      </c>
      <c r="C2541" s="2" t="s">
        <v>1800</v>
      </c>
      <c r="D2541" s="39"/>
      <c r="E2541" s="54">
        <v>6500</v>
      </c>
      <c r="F2541" s="14">
        <f t="shared" si="92"/>
        <v>4368706.8999999994</v>
      </c>
    </row>
    <row r="2542" spans="1:6">
      <c r="A2542" s="221">
        <v>39204</v>
      </c>
      <c r="B2542" s="249">
        <v>5565</v>
      </c>
      <c r="C2542" s="2" t="s">
        <v>1349</v>
      </c>
      <c r="D2542" s="39"/>
      <c r="E2542" s="54">
        <v>227130</v>
      </c>
      <c r="F2542" s="14">
        <f t="shared" si="92"/>
        <v>4141576.8999999994</v>
      </c>
    </row>
    <row r="2543" spans="1:6">
      <c r="A2543" s="221">
        <v>39204</v>
      </c>
      <c r="B2543" s="249">
        <v>5566</v>
      </c>
      <c r="C2543" s="2" t="s">
        <v>28</v>
      </c>
      <c r="D2543" s="39"/>
      <c r="E2543" s="54">
        <v>19442.599999999999</v>
      </c>
      <c r="F2543" s="14">
        <f t="shared" si="92"/>
        <v>4122134.2999999993</v>
      </c>
    </row>
    <row r="2544" spans="1:6">
      <c r="A2544" s="221">
        <v>39204</v>
      </c>
      <c r="B2544" s="249">
        <v>5567</v>
      </c>
      <c r="C2544" s="2" t="s">
        <v>746</v>
      </c>
      <c r="D2544" s="39"/>
      <c r="E2544" s="54">
        <v>3708</v>
      </c>
      <c r="F2544" s="14">
        <f t="shared" si="92"/>
        <v>4118426.2999999993</v>
      </c>
    </row>
    <row r="2545" spans="1:8">
      <c r="A2545" s="221">
        <v>39204</v>
      </c>
      <c r="B2545" s="249">
        <v>5568</v>
      </c>
      <c r="C2545" s="2" t="s">
        <v>958</v>
      </c>
      <c r="D2545" s="39"/>
      <c r="E2545" s="54">
        <v>18833.169999999998</v>
      </c>
      <c r="F2545" s="14">
        <f t="shared" si="92"/>
        <v>4099593.1299999994</v>
      </c>
    </row>
    <row r="2546" spans="1:8">
      <c r="A2546" s="221">
        <v>39205</v>
      </c>
      <c r="B2546" s="249">
        <v>5569</v>
      </c>
      <c r="C2546" s="2" t="s">
        <v>1804</v>
      </c>
      <c r="D2546" s="39"/>
      <c r="E2546" s="54">
        <v>0.01</v>
      </c>
      <c r="F2546" s="14">
        <f t="shared" si="92"/>
        <v>4099593.1199999996</v>
      </c>
    </row>
    <row r="2547" spans="1:8">
      <c r="A2547" s="221">
        <v>39205</v>
      </c>
      <c r="B2547" s="249">
        <v>5570</v>
      </c>
      <c r="C2547" s="2" t="s">
        <v>1371</v>
      </c>
      <c r="D2547" s="39"/>
      <c r="E2547" s="54">
        <v>1500000</v>
      </c>
      <c r="F2547" s="14">
        <f t="shared" si="92"/>
        <v>2599593.1199999996</v>
      </c>
    </row>
    <row r="2548" spans="1:8">
      <c r="A2548" s="221">
        <v>39205</v>
      </c>
      <c r="B2548" s="249">
        <v>5571</v>
      </c>
      <c r="C2548" s="2" t="s">
        <v>896</v>
      </c>
      <c r="D2548" s="39"/>
      <c r="E2548" s="54">
        <v>98275.6</v>
      </c>
      <c r="F2548" s="14">
        <f t="shared" si="92"/>
        <v>2501317.5199999996</v>
      </c>
    </row>
    <row r="2549" spans="1:8">
      <c r="A2549" s="221">
        <v>39206</v>
      </c>
      <c r="B2549" s="249">
        <v>5572</v>
      </c>
      <c r="C2549" s="2" t="s">
        <v>1090</v>
      </c>
      <c r="D2549" s="39"/>
      <c r="E2549" s="54">
        <v>1900</v>
      </c>
      <c r="F2549" s="14">
        <f t="shared" si="92"/>
        <v>2499417.5199999996</v>
      </c>
    </row>
    <row r="2550" spans="1:8">
      <c r="A2550" s="221">
        <v>39206</v>
      </c>
      <c r="B2550" s="249">
        <v>5573</v>
      </c>
      <c r="C2550" s="2" t="s">
        <v>1359</v>
      </c>
      <c r="D2550" s="39"/>
      <c r="E2550" s="54">
        <v>40275</v>
      </c>
      <c r="F2550" s="14">
        <f t="shared" si="92"/>
        <v>2459142.5199999996</v>
      </c>
      <c r="H2550" t="s">
        <v>1224</v>
      </c>
    </row>
    <row r="2551" spans="1:8">
      <c r="A2551" s="221">
        <v>39206</v>
      </c>
      <c r="B2551" s="249">
        <v>5574</v>
      </c>
      <c r="C2551" s="2" t="s">
        <v>1359</v>
      </c>
      <c r="D2551" s="39"/>
      <c r="E2551" s="54">
        <v>19788</v>
      </c>
      <c r="F2551" s="14">
        <f t="shared" si="92"/>
        <v>2439354.5199999996</v>
      </c>
      <c r="H2551" t="s">
        <v>1247</v>
      </c>
    </row>
    <row r="2552" spans="1:8">
      <c r="A2552" s="221">
        <v>39209</v>
      </c>
      <c r="B2552" s="249">
        <v>5575</v>
      </c>
      <c r="C2552" s="2" t="s">
        <v>1149</v>
      </c>
      <c r="D2552" s="39"/>
      <c r="E2552" s="54">
        <v>28960.23</v>
      </c>
      <c r="F2552" s="14">
        <f t="shared" si="92"/>
        <v>2410394.2899999996</v>
      </c>
    </row>
    <row r="2553" spans="1:8">
      <c r="A2553" s="221">
        <v>39209</v>
      </c>
      <c r="B2553" s="249">
        <v>5576</v>
      </c>
      <c r="C2553" s="2" t="s">
        <v>958</v>
      </c>
      <c r="D2553" s="39"/>
      <c r="E2553" s="54">
        <v>4665.6000000000004</v>
      </c>
      <c r="F2553" s="14">
        <f t="shared" si="92"/>
        <v>2405728.6899999995</v>
      </c>
    </row>
    <row r="2554" spans="1:8">
      <c r="A2554" s="221">
        <v>39213</v>
      </c>
      <c r="B2554" s="249">
        <v>5577</v>
      </c>
      <c r="C2554" s="2" t="s">
        <v>1359</v>
      </c>
      <c r="D2554" s="39"/>
      <c r="E2554" s="54">
        <v>1392</v>
      </c>
      <c r="F2554" s="14">
        <f t="shared" si="92"/>
        <v>2404336.6899999995</v>
      </c>
    </row>
    <row r="2555" spans="1:8">
      <c r="A2555" s="221">
        <v>39213</v>
      </c>
      <c r="B2555" s="249">
        <v>5578</v>
      </c>
      <c r="C2555" s="2" t="s">
        <v>1056</v>
      </c>
      <c r="D2555" s="39"/>
      <c r="E2555" s="54">
        <v>1400.07</v>
      </c>
      <c r="F2555" s="14">
        <f t="shared" si="92"/>
        <v>2402936.6199999996</v>
      </c>
    </row>
    <row r="2556" spans="1:8">
      <c r="A2556" s="221">
        <v>39213</v>
      </c>
      <c r="B2556" s="249">
        <v>5579</v>
      </c>
      <c r="C2556" s="2" t="s">
        <v>1362</v>
      </c>
      <c r="D2556" s="39"/>
      <c r="E2556" s="54">
        <v>28451.55</v>
      </c>
      <c r="F2556" s="14">
        <f t="shared" si="92"/>
        <v>2374485.0699999998</v>
      </c>
    </row>
    <row r="2557" spans="1:8">
      <c r="A2557" s="221">
        <v>39213</v>
      </c>
      <c r="B2557" s="249">
        <v>5580</v>
      </c>
      <c r="C2557" s="2" t="s">
        <v>362</v>
      </c>
      <c r="D2557" s="39"/>
      <c r="E2557" s="54">
        <v>1054.5</v>
      </c>
      <c r="F2557" s="14">
        <f t="shared" si="92"/>
        <v>2373430.5699999998</v>
      </c>
    </row>
    <row r="2558" spans="1:8">
      <c r="A2558" s="221">
        <v>39213</v>
      </c>
      <c r="B2558" s="249">
        <v>5581</v>
      </c>
      <c r="C2558" s="2" t="s">
        <v>1804</v>
      </c>
      <c r="D2558" s="39"/>
      <c r="E2558" s="54">
        <v>0.01</v>
      </c>
      <c r="F2558" s="14">
        <f t="shared" si="92"/>
        <v>2373430.56</v>
      </c>
    </row>
    <row r="2559" spans="1:8">
      <c r="A2559" s="221">
        <v>39213</v>
      </c>
      <c r="B2559" s="249">
        <v>5582</v>
      </c>
      <c r="C2559" s="2" t="s">
        <v>1804</v>
      </c>
      <c r="D2559" s="39"/>
      <c r="E2559" s="54">
        <v>0.01</v>
      </c>
      <c r="F2559" s="14">
        <f t="shared" si="92"/>
        <v>2373430.5500000003</v>
      </c>
    </row>
    <row r="2560" spans="1:8">
      <c r="A2560" s="221">
        <v>39213</v>
      </c>
      <c r="B2560" s="249">
        <v>5583</v>
      </c>
      <c r="C2560" s="2" t="s">
        <v>839</v>
      </c>
      <c r="D2560" s="39"/>
      <c r="E2560" s="54">
        <v>793130</v>
      </c>
      <c r="F2560" s="14">
        <f t="shared" si="92"/>
        <v>1580300.5500000003</v>
      </c>
    </row>
    <row r="2561" spans="1:6">
      <c r="A2561" s="221">
        <v>39213</v>
      </c>
      <c r="B2561" s="249">
        <v>5584</v>
      </c>
      <c r="C2561" s="2" t="s">
        <v>1804</v>
      </c>
      <c r="D2561" s="39"/>
      <c r="E2561" s="54">
        <v>0.01</v>
      </c>
      <c r="F2561" s="14">
        <f t="shared" si="92"/>
        <v>1580300.5400000003</v>
      </c>
    </row>
    <row r="2562" spans="1:6">
      <c r="A2562" s="221">
        <v>39213</v>
      </c>
      <c r="B2562" s="249">
        <v>5585</v>
      </c>
      <c r="C2562" s="2" t="s">
        <v>991</v>
      </c>
      <c r="D2562" s="39"/>
      <c r="E2562" s="54">
        <v>6343.01</v>
      </c>
      <c r="F2562" s="14">
        <f t="shared" si="92"/>
        <v>1573957.5300000003</v>
      </c>
    </row>
    <row r="2563" spans="1:6">
      <c r="A2563" s="221">
        <v>39213</v>
      </c>
      <c r="B2563" s="249">
        <v>5586</v>
      </c>
      <c r="C2563" s="2" t="s">
        <v>421</v>
      </c>
      <c r="D2563" s="39"/>
      <c r="E2563" s="54">
        <v>19484</v>
      </c>
      <c r="F2563" s="14">
        <f t="shared" si="92"/>
        <v>1554473.5300000003</v>
      </c>
    </row>
    <row r="2564" spans="1:6">
      <c r="A2564" s="221">
        <v>39213</v>
      </c>
      <c r="B2564" s="249">
        <v>5587</v>
      </c>
      <c r="C2564" s="2" t="s">
        <v>1768</v>
      </c>
      <c r="D2564" s="39"/>
      <c r="E2564" s="54">
        <v>6747.54</v>
      </c>
      <c r="F2564" s="14">
        <f t="shared" si="92"/>
        <v>1547725.9900000002</v>
      </c>
    </row>
    <row r="2565" spans="1:6">
      <c r="A2565" s="221">
        <v>39216</v>
      </c>
      <c r="B2565" s="249">
        <v>5588</v>
      </c>
      <c r="C2565" s="2" t="s">
        <v>2017</v>
      </c>
      <c r="D2565" s="39"/>
      <c r="E2565" s="54">
        <v>4750</v>
      </c>
      <c r="F2565" s="14">
        <f t="shared" si="92"/>
        <v>1542975.9900000002</v>
      </c>
    </row>
    <row r="2566" spans="1:6">
      <c r="A2566" s="221">
        <v>39217</v>
      </c>
      <c r="B2566" s="249">
        <v>5589</v>
      </c>
      <c r="C2566" s="2" t="s">
        <v>1878</v>
      </c>
      <c r="D2566" s="39"/>
      <c r="E2566" s="54">
        <v>196640.11</v>
      </c>
      <c r="F2566" s="14">
        <f t="shared" si="92"/>
        <v>1346335.8800000004</v>
      </c>
    </row>
    <row r="2567" spans="1:6">
      <c r="A2567" s="221">
        <v>39217</v>
      </c>
      <c r="B2567" s="249">
        <v>5590</v>
      </c>
      <c r="C2567" s="2" t="s">
        <v>560</v>
      </c>
      <c r="D2567" s="39"/>
      <c r="E2567" s="54">
        <v>5772</v>
      </c>
      <c r="F2567" s="14">
        <f t="shared" si="92"/>
        <v>1340563.8800000004</v>
      </c>
    </row>
    <row r="2568" spans="1:6">
      <c r="A2568" s="221">
        <v>39217</v>
      </c>
      <c r="B2568" s="249">
        <v>5591</v>
      </c>
      <c r="C2568" s="2" t="s">
        <v>362</v>
      </c>
      <c r="D2568" s="39"/>
      <c r="E2568" s="54">
        <v>3890.55</v>
      </c>
      <c r="F2568" s="14">
        <f t="shared" si="92"/>
        <v>1336673.3300000003</v>
      </c>
    </row>
    <row r="2569" spans="1:6">
      <c r="A2569" s="221">
        <v>39217</v>
      </c>
      <c r="B2569" s="249">
        <v>5592</v>
      </c>
      <c r="C2569" s="2" t="s">
        <v>561</v>
      </c>
      <c r="D2569" s="39"/>
      <c r="E2569" s="54">
        <v>16003.98</v>
      </c>
      <c r="F2569" s="14">
        <f t="shared" si="92"/>
        <v>1320669.3500000003</v>
      </c>
    </row>
    <row r="2570" spans="1:6">
      <c r="A2570" s="221">
        <v>39217</v>
      </c>
      <c r="B2570" s="249"/>
      <c r="C2570" s="2" t="s">
        <v>1587</v>
      </c>
      <c r="D2570" s="39">
        <v>3584420.06</v>
      </c>
      <c r="E2570" s="54"/>
      <c r="F2570" s="14">
        <f>+F2569+D2570</f>
        <v>4905089.41</v>
      </c>
    </row>
    <row r="2571" spans="1:6">
      <c r="A2571" s="221">
        <v>39218</v>
      </c>
      <c r="B2571" s="249">
        <v>5593</v>
      </c>
      <c r="C2571" s="2" t="s">
        <v>1805</v>
      </c>
      <c r="D2571" s="39"/>
      <c r="E2571" s="54">
        <v>38883.49</v>
      </c>
      <c r="F2571" s="14">
        <f>+F2570-E2571</f>
        <v>4866205.92</v>
      </c>
    </row>
    <row r="2572" spans="1:6">
      <c r="A2572" s="221">
        <v>39218</v>
      </c>
      <c r="B2572" s="249">
        <v>5594</v>
      </c>
      <c r="C2572" s="2" t="s">
        <v>562</v>
      </c>
      <c r="D2572" s="39"/>
      <c r="E2572" s="54">
        <v>6506.8</v>
      </c>
      <c r="F2572" s="14">
        <f>+F2571-E2572</f>
        <v>4859699.12</v>
      </c>
    </row>
    <row r="2573" spans="1:6">
      <c r="A2573" s="221">
        <v>39218</v>
      </c>
      <c r="B2573" s="249">
        <v>5595</v>
      </c>
      <c r="C2573" s="2" t="s">
        <v>563</v>
      </c>
      <c r="D2573" s="39"/>
      <c r="E2573" s="54">
        <v>3515</v>
      </c>
      <c r="F2573" s="14">
        <f>+F2572-E2573</f>
        <v>4856184.12</v>
      </c>
    </row>
    <row r="2574" spans="1:6">
      <c r="A2574" s="221">
        <v>39218</v>
      </c>
      <c r="B2574" s="249"/>
      <c r="C2574" s="2" t="s">
        <v>178</v>
      </c>
      <c r="D2574" s="39">
        <v>541194.93999999994</v>
      </c>
      <c r="E2574" s="54"/>
      <c r="F2574" s="14">
        <f>+F2573+D2574</f>
        <v>5397379.0600000005</v>
      </c>
    </row>
    <row r="2575" spans="1:6">
      <c r="A2575" s="221">
        <v>39219</v>
      </c>
      <c r="B2575" s="249">
        <v>5596</v>
      </c>
      <c r="C2575" s="2" t="s">
        <v>564</v>
      </c>
      <c r="D2575" s="39"/>
      <c r="E2575" s="54">
        <v>15762</v>
      </c>
      <c r="F2575" s="14">
        <f t="shared" ref="F2575:F2622" si="93">+F2574-E2575</f>
        <v>5381617.0600000005</v>
      </c>
    </row>
    <row r="2576" spans="1:6">
      <c r="A2576" s="221">
        <v>39219</v>
      </c>
      <c r="B2576" s="249">
        <v>5597</v>
      </c>
      <c r="C2576" s="2" t="s">
        <v>565</v>
      </c>
      <c r="D2576" s="39"/>
      <c r="E2576" s="54">
        <v>6420</v>
      </c>
      <c r="F2576" s="14">
        <f t="shared" si="93"/>
        <v>5375197.0600000005</v>
      </c>
    </row>
    <row r="2577" spans="1:6">
      <c r="A2577" s="221">
        <v>39219</v>
      </c>
      <c r="B2577" s="249">
        <v>5598</v>
      </c>
      <c r="C2577" s="2" t="s">
        <v>566</v>
      </c>
      <c r="D2577" s="2"/>
      <c r="E2577" s="54">
        <v>10000</v>
      </c>
      <c r="F2577" s="14">
        <f t="shared" si="93"/>
        <v>5365197.0600000005</v>
      </c>
    </row>
    <row r="2578" spans="1:6">
      <c r="A2578" s="221">
        <v>39220</v>
      </c>
      <c r="B2578" s="249">
        <v>5599</v>
      </c>
      <c r="C2578" s="2" t="s">
        <v>1800</v>
      </c>
      <c r="D2578" s="2"/>
      <c r="E2578" s="54">
        <v>490</v>
      </c>
      <c r="F2578" s="14">
        <f t="shared" si="93"/>
        <v>5364707.0600000005</v>
      </c>
    </row>
    <row r="2579" spans="1:6">
      <c r="A2579" s="221">
        <v>39223</v>
      </c>
      <c r="B2579" s="249">
        <v>5600</v>
      </c>
      <c r="C2579" s="2" t="s">
        <v>1808</v>
      </c>
      <c r="D2579" s="2"/>
      <c r="E2579" s="54">
        <v>17282.5</v>
      </c>
      <c r="F2579" s="14">
        <f t="shared" si="93"/>
        <v>5347424.5600000005</v>
      </c>
    </row>
    <row r="2580" spans="1:6">
      <c r="A2580" s="221">
        <v>39223</v>
      </c>
      <c r="B2580" s="249">
        <v>5601</v>
      </c>
      <c r="C2580" s="2" t="s">
        <v>386</v>
      </c>
      <c r="D2580" s="2"/>
      <c r="E2580" s="54">
        <v>0.01</v>
      </c>
      <c r="F2580" s="14">
        <f t="shared" si="93"/>
        <v>5347424.5500000007</v>
      </c>
    </row>
    <row r="2581" spans="1:6">
      <c r="A2581" s="221">
        <v>39223</v>
      </c>
      <c r="B2581" s="249">
        <v>5602</v>
      </c>
      <c r="C2581" s="2" t="s">
        <v>788</v>
      </c>
      <c r="D2581" s="2"/>
      <c r="E2581" s="54">
        <v>7000</v>
      </c>
      <c r="F2581" s="14">
        <f t="shared" si="93"/>
        <v>5340424.5500000007</v>
      </c>
    </row>
    <row r="2582" spans="1:6">
      <c r="A2582" s="221">
        <v>39223</v>
      </c>
      <c r="B2582" s="249">
        <v>5603</v>
      </c>
      <c r="C2582" s="2" t="s">
        <v>1839</v>
      </c>
      <c r="D2582" s="2"/>
      <c r="E2582" s="54">
        <v>8500</v>
      </c>
      <c r="F2582" s="14">
        <f t="shared" si="93"/>
        <v>5331924.5500000007</v>
      </c>
    </row>
    <row r="2583" spans="1:6">
      <c r="A2583" s="221">
        <v>39223</v>
      </c>
      <c r="B2583" s="249">
        <v>5604</v>
      </c>
      <c r="C2583" s="2" t="s">
        <v>1802</v>
      </c>
      <c r="D2583" s="2"/>
      <c r="E2583" s="54">
        <v>3900</v>
      </c>
      <c r="F2583" s="14">
        <f t="shared" si="93"/>
        <v>5328024.5500000007</v>
      </c>
    </row>
    <row r="2584" spans="1:6">
      <c r="A2584" s="221">
        <v>39223</v>
      </c>
      <c r="B2584" s="249">
        <v>5605</v>
      </c>
      <c r="C2584" s="2" t="s">
        <v>1803</v>
      </c>
      <c r="D2584" s="2"/>
      <c r="E2584" s="54">
        <v>3900</v>
      </c>
      <c r="F2584" s="14">
        <f t="shared" si="93"/>
        <v>5324124.5500000007</v>
      </c>
    </row>
    <row r="2585" spans="1:6">
      <c r="A2585" s="221">
        <v>39223</v>
      </c>
      <c r="B2585" s="249">
        <v>5606</v>
      </c>
      <c r="C2585" s="2" t="s">
        <v>1152</v>
      </c>
      <c r="D2585" s="2"/>
      <c r="E2585" s="54">
        <v>3699.54</v>
      </c>
      <c r="F2585" s="14">
        <f t="shared" si="93"/>
        <v>5320425.0100000007</v>
      </c>
    </row>
    <row r="2586" spans="1:6">
      <c r="A2586" s="221">
        <v>39223</v>
      </c>
      <c r="B2586" s="249">
        <v>5607</v>
      </c>
      <c r="C2586" s="2" t="s">
        <v>1997</v>
      </c>
      <c r="D2586" s="2"/>
      <c r="E2586" s="54">
        <v>5019.1000000000004</v>
      </c>
      <c r="F2586" s="14">
        <f t="shared" si="93"/>
        <v>5315405.9100000011</v>
      </c>
    </row>
    <row r="2587" spans="1:6">
      <c r="A2587" s="221">
        <v>39224</v>
      </c>
      <c r="B2587" s="249">
        <v>5608</v>
      </c>
      <c r="C2587" s="2" t="s">
        <v>1998</v>
      </c>
      <c r="D2587" s="2"/>
      <c r="E2587" s="54">
        <v>3932.45</v>
      </c>
      <c r="F2587" s="14">
        <f t="shared" si="93"/>
        <v>5311473.4600000009</v>
      </c>
    </row>
    <row r="2588" spans="1:6">
      <c r="A2588" s="221">
        <v>39224</v>
      </c>
      <c r="B2588" s="249">
        <v>5609</v>
      </c>
      <c r="C2588" s="2" t="s">
        <v>1998</v>
      </c>
      <c r="D2588" s="2"/>
      <c r="E2588" s="54">
        <v>600</v>
      </c>
      <c r="F2588" s="14">
        <f t="shared" si="93"/>
        <v>5310873.4600000009</v>
      </c>
    </row>
    <row r="2589" spans="1:6">
      <c r="A2589" s="221">
        <v>39224</v>
      </c>
      <c r="B2589" s="249">
        <v>5610</v>
      </c>
      <c r="C2589" s="2" t="s">
        <v>1997</v>
      </c>
      <c r="D2589" s="2"/>
      <c r="E2589" s="54">
        <v>600</v>
      </c>
      <c r="F2589" s="14">
        <f t="shared" si="93"/>
        <v>5310273.4600000009</v>
      </c>
    </row>
    <row r="2590" spans="1:6">
      <c r="A2590" s="221">
        <v>39224</v>
      </c>
      <c r="B2590" s="249">
        <v>5611</v>
      </c>
      <c r="C2590" s="2" t="s">
        <v>285</v>
      </c>
      <c r="D2590" s="2"/>
      <c r="E2590" s="54">
        <v>22500</v>
      </c>
      <c r="F2590" s="14">
        <f t="shared" si="93"/>
        <v>5287773.4600000009</v>
      </c>
    </row>
    <row r="2591" spans="1:6">
      <c r="A2591" s="221">
        <v>39224</v>
      </c>
      <c r="B2591" s="249">
        <v>5612</v>
      </c>
      <c r="C2591" s="2" t="s">
        <v>1067</v>
      </c>
      <c r="D2591" s="2"/>
      <c r="E2591" s="54">
        <v>27000</v>
      </c>
      <c r="F2591" s="14">
        <f t="shared" si="93"/>
        <v>5260773.4600000009</v>
      </c>
    </row>
    <row r="2592" spans="1:6">
      <c r="A2592" s="221">
        <v>39224</v>
      </c>
      <c r="B2592" s="249">
        <v>5613</v>
      </c>
      <c r="C2592" s="2" t="s">
        <v>1878</v>
      </c>
      <c r="D2592" s="2"/>
      <c r="E2592" s="54">
        <v>34574.199999999997</v>
      </c>
      <c r="F2592" s="14">
        <f t="shared" si="93"/>
        <v>5226199.2600000007</v>
      </c>
    </row>
    <row r="2593" spans="1:6">
      <c r="A2593" s="221">
        <v>39224</v>
      </c>
      <c r="B2593" s="249">
        <v>5614</v>
      </c>
      <c r="C2593" s="2" t="s">
        <v>179</v>
      </c>
      <c r="D2593" s="2"/>
      <c r="E2593" s="54">
        <v>20000</v>
      </c>
      <c r="F2593" s="14">
        <f t="shared" si="93"/>
        <v>5206199.2600000007</v>
      </c>
    </row>
    <row r="2594" spans="1:6">
      <c r="A2594" s="221">
        <v>39224</v>
      </c>
      <c r="B2594" s="249">
        <v>5615</v>
      </c>
      <c r="C2594" s="2" t="s">
        <v>1804</v>
      </c>
      <c r="D2594" s="2"/>
      <c r="E2594" s="54">
        <v>0.01</v>
      </c>
      <c r="F2594" s="14">
        <f t="shared" si="93"/>
        <v>5206199.2500000009</v>
      </c>
    </row>
    <row r="2595" spans="1:6">
      <c r="A2595" s="221">
        <v>39224</v>
      </c>
      <c r="B2595" s="249">
        <v>5616</v>
      </c>
      <c r="C2595" s="2" t="s">
        <v>1800</v>
      </c>
      <c r="D2595" s="2"/>
      <c r="E2595" s="54">
        <v>8011.61</v>
      </c>
      <c r="F2595" s="14">
        <f t="shared" si="93"/>
        <v>5198187.6400000006</v>
      </c>
    </row>
    <row r="2596" spans="1:6">
      <c r="A2596" s="221">
        <v>39224</v>
      </c>
      <c r="B2596" s="249">
        <v>5617</v>
      </c>
      <c r="C2596" s="2" t="s">
        <v>1621</v>
      </c>
      <c r="D2596" s="2"/>
      <c r="E2596" s="54">
        <v>2000</v>
      </c>
      <c r="F2596" s="14">
        <f t="shared" si="93"/>
        <v>5196187.6400000006</v>
      </c>
    </row>
    <row r="2597" spans="1:6">
      <c r="A2597" s="221">
        <v>39224</v>
      </c>
      <c r="B2597" s="249">
        <v>5618</v>
      </c>
      <c r="C2597" s="2" t="s">
        <v>113</v>
      </c>
      <c r="D2597" s="2"/>
      <c r="E2597" s="54">
        <v>1000000</v>
      </c>
      <c r="F2597" s="14">
        <f t="shared" si="93"/>
        <v>4196187.6400000006</v>
      </c>
    </row>
    <row r="2598" spans="1:6">
      <c r="A2598" s="221">
        <v>39224</v>
      </c>
      <c r="B2598" s="249">
        <v>5619</v>
      </c>
      <c r="C2598" s="2" t="s">
        <v>180</v>
      </c>
      <c r="D2598" s="2"/>
      <c r="E2598" s="54">
        <v>828</v>
      </c>
      <c r="F2598" s="14">
        <f t="shared" si="93"/>
        <v>4195359.6400000006</v>
      </c>
    </row>
    <row r="2599" spans="1:6">
      <c r="A2599" s="221">
        <v>39225</v>
      </c>
      <c r="B2599" s="249">
        <v>5620</v>
      </c>
      <c r="C2599" s="2" t="s">
        <v>1804</v>
      </c>
      <c r="D2599" s="2"/>
      <c r="E2599" s="54">
        <v>0.01</v>
      </c>
      <c r="F2599" s="14">
        <f t="shared" si="93"/>
        <v>4195359.6300000008</v>
      </c>
    </row>
    <row r="2600" spans="1:6">
      <c r="A2600" s="221">
        <v>39225</v>
      </c>
      <c r="B2600" s="249">
        <v>5621</v>
      </c>
      <c r="C2600" s="2" t="s">
        <v>1810</v>
      </c>
      <c r="D2600" s="2"/>
      <c r="E2600" s="54">
        <v>14795.67</v>
      </c>
      <c r="F2600" s="14">
        <f t="shared" si="93"/>
        <v>4180563.9600000009</v>
      </c>
    </row>
    <row r="2601" spans="1:6">
      <c r="A2601" s="221">
        <v>39225</v>
      </c>
      <c r="B2601" s="249">
        <v>5622</v>
      </c>
      <c r="C2601" s="2" t="s">
        <v>370</v>
      </c>
      <c r="D2601" s="2"/>
      <c r="E2601" s="54">
        <v>3231</v>
      </c>
      <c r="F2601" s="14">
        <f t="shared" si="93"/>
        <v>4177332.9600000009</v>
      </c>
    </row>
    <row r="2602" spans="1:6">
      <c r="A2602" s="221">
        <v>39225</v>
      </c>
      <c r="B2602" s="249">
        <v>5623</v>
      </c>
      <c r="C2602" s="2" t="s">
        <v>1371</v>
      </c>
      <c r="D2602" s="2"/>
      <c r="E2602" s="54">
        <v>1500000</v>
      </c>
      <c r="F2602" s="14">
        <f t="shared" si="93"/>
        <v>2677332.9600000009</v>
      </c>
    </row>
    <row r="2603" spans="1:6">
      <c r="A2603" s="221">
        <v>39225</v>
      </c>
      <c r="B2603" s="249">
        <v>5624</v>
      </c>
      <c r="C2603" s="2" t="s">
        <v>1807</v>
      </c>
      <c r="D2603" s="2"/>
      <c r="E2603" s="54">
        <v>26420.57</v>
      </c>
      <c r="F2603" s="14">
        <f t="shared" si="93"/>
        <v>2650912.3900000011</v>
      </c>
    </row>
    <row r="2604" spans="1:6">
      <c r="A2604" s="221">
        <v>39225</v>
      </c>
      <c r="B2604" s="249">
        <v>5625</v>
      </c>
      <c r="C2604" s="2" t="s">
        <v>181</v>
      </c>
      <c r="D2604" s="2"/>
      <c r="E2604" s="54">
        <v>2000</v>
      </c>
      <c r="F2604" s="14">
        <f t="shared" si="93"/>
        <v>2648912.3900000011</v>
      </c>
    </row>
    <row r="2605" spans="1:6">
      <c r="A2605" s="221">
        <v>39225</v>
      </c>
      <c r="B2605" s="249">
        <v>5626</v>
      </c>
      <c r="C2605" s="2" t="s">
        <v>2699</v>
      </c>
      <c r="D2605" s="2"/>
      <c r="E2605" s="54">
        <v>16426</v>
      </c>
      <c r="F2605" s="14">
        <f t="shared" si="93"/>
        <v>2632486.3900000011</v>
      </c>
    </row>
    <row r="2606" spans="1:6">
      <c r="A2606" s="221">
        <v>39226</v>
      </c>
      <c r="B2606" s="249"/>
      <c r="C2606" s="2" t="s">
        <v>182</v>
      </c>
      <c r="D2606" s="2"/>
      <c r="E2606" s="54">
        <v>394542.45</v>
      </c>
      <c r="F2606" s="14">
        <f t="shared" si="93"/>
        <v>2237943.9400000009</v>
      </c>
    </row>
    <row r="2607" spans="1:6">
      <c r="A2607" s="221">
        <v>39226</v>
      </c>
      <c r="B2607" s="249">
        <v>5627</v>
      </c>
      <c r="C2607" s="2" t="s">
        <v>1090</v>
      </c>
      <c r="D2607" s="2"/>
      <c r="E2607" s="54">
        <v>2500</v>
      </c>
      <c r="F2607" s="14">
        <f t="shared" si="93"/>
        <v>2235443.9400000009</v>
      </c>
    </row>
    <row r="2608" spans="1:6">
      <c r="A2608" s="221">
        <v>39227</v>
      </c>
      <c r="B2608" s="249">
        <v>5628</v>
      </c>
      <c r="C2608" s="2" t="s">
        <v>386</v>
      </c>
      <c r="D2608" s="2"/>
      <c r="E2608" s="54">
        <v>11835.32</v>
      </c>
      <c r="F2608" s="14">
        <f t="shared" si="93"/>
        <v>2223608.620000001</v>
      </c>
    </row>
    <row r="2609" spans="1:6">
      <c r="A2609" s="221">
        <v>39227</v>
      </c>
      <c r="B2609" s="249">
        <v>5629</v>
      </c>
      <c r="C2609" s="2" t="s">
        <v>1371</v>
      </c>
      <c r="D2609" s="2"/>
      <c r="E2609" s="54">
        <v>42054.18</v>
      </c>
      <c r="F2609" s="14">
        <f t="shared" si="93"/>
        <v>2181554.4400000009</v>
      </c>
    </row>
    <row r="2610" spans="1:6">
      <c r="A2610" s="221">
        <v>39227</v>
      </c>
      <c r="B2610" s="249">
        <v>5630</v>
      </c>
      <c r="C2610" s="2" t="s">
        <v>220</v>
      </c>
      <c r="D2610" s="2"/>
      <c r="E2610" s="54">
        <v>11800</v>
      </c>
      <c r="F2610" s="14">
        <f t="shared" si="93"/>
        <v>2169754.4400000009</v>
      </c>
    </row>
    <row r="2611" spans="1:6">
      <c r="A2611" s="221">
        <v>39227</v>
      </c>
      <c r="B2611" s="249">
        <v>5631</v>
      </c>
      <c r="C2611" s="2" t="s">
        <v>220</v>
      </c>
      <c r="D2611" s="2"/>
      <c r="E2611" s="54">
        <v>10000</v>
      </c>
      <c r="F2611" s="14">
        <f t="shared" si="93"/>
        <v>2159754.4400000009</v>
      </c>
    </row>
    <row r="2612" spans="1:6">
      <c r="A2612" s="221">
        <v>39227</v>
      </c>
      <c r="B2612" s="249">
        <v>5632</v>
      </c>
      <c r="C2612" s="2" t="s">
        <v>1607</v>
      </c>
      <c r="D2612" s="39"/>
      <c r="E2612" s="54">
        <v>1265.4000000000001</v>
      </c>
      <c r="F2612" s="14">
        <f t="shared" si="93"/>
        <v>2158489.040000001</v>
      </c>
    </row>
    <row r="2613" spans="1:6">
      <c r="A2613" s="221">
        <v>39227</v>
      </c>
      <c r="B2613" s="249">
        <v>5633</v>
      </c>
      <c r="C2613" s="2" t="s">
        <v>2699</v>
      </c>
      <c r="D2613" s="39"/>
      <c r="E2613" s="54">
        <v>881</v>
      </c>
      <c r="F2613" s="14">
        <f t="shared" si="93"/>
        <v>2157608.040000001</v>
      </c>
    </row>
    <row r="2614" spans="1:6">
      <c r="A2614" s="221">
        <v>39230</v>
      </c>
      <c r="B2614" s="249">
        <v>5634</v>
      </c>
      <c r="C2614" s="2" t="s">
        <v>572</v>
      </c>
      <c r="D2614" s="39"/>
      <c r="E2614" s="54">
        <v>881</v>
      </c>
      <c r="F2614" s="14">
        <f t="shared" si="93"/>
        <v>2156727.040000001</v>
      </c>
    </row>
    <row r="2615" spans="1:6">
      <c r="A2615" s="221">
        <v>39230</v>
      </c>
      <c r="B2615" s="249">
        <v>5635</v>
      </c>
      <c r="C2615" s="2" t="s">
        <v>1090</v>
      </c>
      <c r="D2615" s="39"/>
      <c r="E2615" s="54">
        <v>3231</v>
      </c>
      <c r="F2615" s="14">
        <f t="shared" si="93"/>
        <v>2153496.040000001</v>
      </c>
    </row>
    <row r="2616" spans="1:6">
      <c r="A2616" s="221">
        <v>39230</v>
      </c>
      <c r="B2616" s="249">
        <v>5636</v>
      </c>
      <c r="C2616" s="2" t="s">
        <v>1804</v>
      </c>
      <c r="D2616" s="39"/>
      <c r="E2616" s="54">
        <v>0.01</v>
      </c>
      <c r="F2616" s="14">
        <f t="shared" si="93"/>
        <v>2153496.0300000012</v>
      </c>
    </row>
    <row r="2617" spans="1:6">
      <c r="A2617" s="221">
        <v>39230</v>
      </c>
      <c r="B2617" s="249">
        <v>5637</v>
      </c>
      <c r="C2617" s="2" t="s">
        <v>1389</v>
      </c>
      <c r="D2617" s="39"/>
      <c r="E2617" s="54">
        <v>25000</v>
      </c>
      <c r="F2617" s="14">
        <f t="shared" si="93"/>
        <v>2128496.0300000012</v>
      </c>
    </row>
    <row r="2618" spans="1:6">
      <c r="A2618" s="221">
        <v>39231</v>
      </c>
      <c r="B2618" s="249">
        <v>5638</v>
      </c>
      <c r="C2618" s="2" t="s">
        <v>1362</v>
      </c>
      <c r="D2618" s="39"/>
      <c r="E2618" s="54">
        <v>28376.5</v>
      </c>
      <c r="F2618" s="14">
        <f t="shared" si="93"/>
        <v>2100119.5300000012</v>
      </c>
    </row>
    <row r="2619" spans="1:6">
      <c r="A2619" s="221">
        <v>39231</v>
      </c>
      <c r="B2619" s="249">
        <v>5639</v>
      </c>
      <c r="C2619" s="2" t="s">
        <v>1390</v>
      </c>
      <c r="D2619" s="39"/>
      <c r="E2619" s="54">
        <v>2842</v>
      </c>
      <c r="F2619" s="14">
        <f t="shared" si="93"/>
        <v>2097277.5300000012</v>
      </c>
    </row>
    <row r="2620" spans="1:6">
      <c r="A2620" s="221">
        <v>39233</v>
      </c>
      <c r="B2620" s="249">
        <v>5640</v>
      </c>
      <c r="C2620" s="2" t="s">
        <v>2699</v>
      </c>
      <c r="D2620" s="39"/>
      <c r="E2620" s="54">
        <v>881</v>
      </c>
      <c r="F2620" s="14">
        <f t="shared" si="93"/>
        <v>2096396.5300000012</v>
      </c>
    </row>
    <row r="2621" spans="1:6">
      <c r="A2621" s="221">
        <v>39233</v>
      </c>
      <c r="B2621" s="249">
        <v>5641</v>
      </c>
      <c r="C2621" s="2" t="s">
        <v>2699</v>
      </c>
      <c r="D2621" s="39"/>
      <c r="E2621" s="54">
        <v>3231</v>
      </c>
      <c r="F2621" s="14">
        <f t="shared" si="93"/>
        <v>2093165.5300000012</v>
      </c>
    </row>
    <row r="2622" spans="1:6">
      <c r="A2622" s="221">
        <v>39233</v>
      </c>
      <c r="B2622" s="249"/>
      <c r="C2622" s="2" t="s">
        <v>184</v>
      </c>
      <c r="D2622" s="39"/>
      <c r="E2622" s="54">
        <v>382697.82</v>
      </c>
      <c r="F2622" s="14">
        <f t="shared" si="93"/>
        <v>1710467.7100000011</v>
      </c>
    </row>
    <row r="2623" spans="1:6">
      <c r="A2623" s="221">
        <v>39233</v>
      </c>
      <c r="B2623" s="249"/>
      <c r="C2623" s="2" t="s">
        <v>183</v>
      </c>
      <c r="D2623" s="39">
        <v>481860.34</v>
      </c>
      <c r="E2623" s="54"/>
      <c r="F2623" s="14">
        <f>+F2622+D2623</f>
        <v>2192328.0500000012</v>
      </c>
    </row>
    <row r="2624" spans="1:6">
      <c r="A2624" s="2"/>
      <c r="B2624" s="2"/>
      <c r="C2624" s="2" t="s">
        <v>2268</v>
      </c>
      <c r="D2624" s="39"/>
      <c r="E2624" s="54">
        <v>13293.96</v>
      </c>
      <c r="F2624" s="14">
        <f>+F2623-E2624</f>
        <v>2179034.0900000012</v>
      </c>
    </row>
    <row r="2625" spans="1:6">
      <c r="A2625" s="2"/>
      <c r="B2625" s="2"/>
      <c r="C2625" s="2"/>
      <c r="D2625" s="54">
        <f>SUM(D2531:D2623)</f>
        <v>4607475.34</v>
      </c>
      <c r="E2625" s="54">
        <f>SUM(E2531:E2624)</f>
        <v>8901172.0600000024</v>
      </c>
      <c r="F2625" s="14"/>
    </row>
    <row r="2626" spans="1:6">
      <c r="A2626" s="2"/>
      <c r="B2626" s="2"/>
      <c r="C2626" s="2" t="s">
        <v>2175</v>
      </c>
      <c r="D2626" s="39"/>
      <c r="E2626" s="54">
        <f>+E2625-E2624-E2622-E2606</f>
        <v>8110637.830000001</v>
      </c>
      <c r="F2626" s="2"/>
    </row>
    <row r="2627" spans="1:6">
      <c r="A2627" s="2"/>
      <c r="B2627" s="2"/>
      <c r="C2627" s="2" t="s">
        <v>1224</v>
      </c>
      <c r="D2627" s="39"/>
      <c r="E2627" s="54"/>
      <c r="F2627" s="2"/>
    </row>
    <row r="2628" spans="1:6">
      <c r="A2628" s="2"/>
      <c r="B2628" s="2"/>
      <c r="C2628" s="2"/>
      <c r="D2628" s="2"/>
      <c r="E2628" s="312"/>
      <c r="F2628" s="2"/>
    </row>
    <row r="2629" spans="1:6">
      <c r="A2629" s="2"/>
      <c r="B2629" s="2"/>
      <c r="C2629" s="27" t="s">
        <v>1770</v>
      </c>
      <c r="D2629" s="2"/>
      <c r="E2629" s="312"/>
      <c r="F2629" s="20">
        <v>2179034.09</v>
      </c>
    </row>
    <row r="2630" spans="1:6">
      <c r="A2630" s="221">
        <v>39234</v>
      </c>
      <c r="B2630" s="249">
        <v>5642</v>
      </c>
      <c r="C2630" s="2" t="s">
        <v>1363</v>
      </c>
      <c r="D2630" s="2"/>
      <c r="E2630" s="54">
        <v>1441.31</v>
      </c>
      <c r="F2630" s="14">
        <f t="shared" ref="F2630:F2661" si="94">+F2629-E2630</f>
        <v>2177592.7799999998</v>
      </c>
    </row>
    <row r="2631" spans="1:6">
      <c r="A2631" s="221">
        <v>39234</v>
      </c>
      <c r="B2631" s="249">
        <v>5643</v>
      </c>
      <c r="C2631" s="2" t="s">
        <v>1792</v>
      </c>
      <c r="D2631" s="2"/>
      <c r="E2631" s="54">
        <v>58368.63</v>
      </c>
      <c r="F2631" s="14">
        <f t="shared" si="94"/>
        <v>2119224.15</v>
      </c>
    </row>
    <row r="2632" spans="1:6">
      <c r="A2632" s="221">
        <v>39234</v>
      </c>
      <c r="B2632" s="249">
        <v>5644</v>
      </c>
      <c r="C2632" s="2" t="s">
        <v>414</v>
      </c>
      <c r="D2632" s="2"/>
      <c r="E2632" s="54">
        <v>40275</v>
      </c>
      <c r="F2632" s="14">
        <f t="shared" si="94"/>
        <v>2078949.15</v>
      </c>
    </row>
    <row r="2633" spans="1:6">
      <c r="A2633" s="221">
        <v>39234</v>
      </c>
      <c r="B2633" s="249">
        <v>5645</v>
      </c>
      <c r="C2633" s="2" t="s">
        <v>2746</v>
      </c>
      <c r="D2633" s="2"/>
      <c r="E2633" s="54">
        <v>6942.6</v>
      </c>
      <c r="F2633" s="14">
        <f t="shared" si="94"/>
        <v>2072006.5499999998</v>
      </c>
    </row>
    <row r="2634" spans="1:6">
      <c r="A2634" s="221">
        <v>39234</v>
      </c>
      <c r="B2634" s="249">
        <v>5646</v>
      </c>
      <c r="C2634" s="2" t="s">
        <v>1054</v>
      </c>
      <c r="D2634" s="2"/>
      <c r="E2634" s="54">
        <v>22765.27</v>
      </c>
      <c r="F2634" s="14">
        <f t="shared" si="94"/>
        <v>2049241.2799999998</v>
      </c>
    </row>
    <row r="2635" spans="1:6">
      <c r="A2635" s="221">
        <v>39235</v>
      </c>
      <c r="B2635" s="249">
        <v>5647</v>
      </c>
      <c r="C2635" s="2" t="s">
        <v>1739</v>
      </c>
      <c r="D2635" s="2"/>
      <c r="E2635" s="54">
        <v>3600</v>
      </c>
      <c r="F2635" s="14">
        <f t="shared" si="94"/>
        <v>2045641.2799999998</v>
      </c>
    </row>
    <row r="2636" spans="1:6">
      <c r="A2636" s="221">
        <v>39238</v>
      </c>
      <c r="B2636" s="249">
        <v>5648</v>
      </c>
      <c r="C2636" s="2" t="s">
        <v>1739</v>
      </c>
      <c r="D2636" s="2"/>
      <c r="E2636" s="54">
        <v>2790</v>
      </c>
      <c r="F2636" s="14">
        <f t="shared" si="94"/>
        <v>2042851.2799999998</v>
      </c>
    </row>
    <row r="2637" spans="1:6">
      <c r="A2637" s="221">
        <v>39238</v>
      </c>
      <c r="B2637" s="249">
        <v>5649</v>
      </c>
      <c r="C2637" s="2" t="s">
        <v>1768</v>
      </c>
      <c r="D2637" s="2"/>
      <c r="E2637" s="54">
        <v>6549.95</v>
      </c>
      <c r="F2637" s="14">
        <f t="shared" si="94"/>
        <v>2036301.3299999998</v>
      </c>
    </row>
    <row r="2638" spans="1:6">
      <c r="A2638" s="221">
        <v>39238</v>
      </c>
      <c r="B2638" s="249">
        <v>5650</v>
      </c>
      <c r="C2638" s="2" t="s">
        <v>1772</v>
      </c>
      <c r="D2638" s="2"/>
      <c r="E2638" s="54">
        <v>34259.61</v>
      </c>
      <c r="F2638" s="14">
        <f t="shared" si="94"/>
        <v>2002041.7199999997</v>
      </c>
    </row>
    <row r="2639" spans="1:6">
      <c r="A2639" s="221">
        <v>39239</v>
      </c>
      <c r="B2639" s="249">
        <v>5651</v>
      </c>
      <c r="C2639" s="2" t="s">
        <v>414</v>
      </c>
      <c r="D2639" s="2"/>
      <c r="E2639" s="54">
        <v>20938</v>
      </c>
      <c r="F2639" s="14">
        <f t="shared" si="94"/>
        <v>1981103.7199999997</v>
      </c>
    </row>
    <row r="2640" spans="1:6">
      <c r="A2640" s="221">
        <v>39239</v>
      </c>
      <c r="B2640" s="249">
        <v>5652</v>
      </c>
      <c r="C2640" s="2" t="s">
        <v>414</v>
      </c>
      <c r="D2640" s="2"/>
      <c r="E2640" s="54">
        <v>1392</v>
      </c>
      <c r="F2640" s="14">
        <f t="shared" si="94"/>
        <v>1979711.7199999997</v>
      </c>
    </row>
    <row r="2641" spans="1:6">
      <c r="A2641" s="221">
        <v>39239</v>
      </c>
      <c r="B2641" s="249">
        <v>5653</v>
      </c>
      <c r="C2641" s="2" t="s">
        <v>407</v>
      </c>
      <c r="D2641" s="2"/>
      <c r="E2641" s="54">
        <v>881</v>
      </c>
      <c r="F2641" s="14">
        <f t="shared" si="94"/>
        <v>1978830.7199999997</v>
      </c>
    </row>
    <row r="2642" spans="1:6">
      <c r="A2642" s="221">
        <v>39239</v>
      </c>
      <c r="B2642" s="249">
        <v>5654</v>
      </c>
      <c r="C2642" s="2" t="s">
        <v>1559</v>
      </c>
      <c r="D2642" s="2"/>
      <c r="E2642" s="54">
        <v>881</v>
      </c>
      <c r="F2642" s="14">
        <f t="shared" si="94"/>
        <v>1977949.7199999997</v>
      </c>
    </row>
    <row r="2643" spans="1:6">
      <c r="A2643" s="221">
        <v>39244</v>
      </c>
      <c r="B2643" s="249">
        <v>5655</v>
      </c>
      <c r="C2643" s="2" t="s">
        <v>1773</v>
      </c>
      <c r="D2643" s="2"/>
      <c r="E2643" s="54">
        <v>100000</v>
      </c>
      <c r="F2643" s="14">
        <f t="shared" si="94"/>
        <v>1877949.7199999997</v>
      </c>
    </row>
    <row r="2644" spans="1:6">
      <c r="A2644" s="221">
        <v>39244</v>
      </c>
      <c r="B2644" s="249">
        <v>5656</v>
      </c>
      <c r="C2644" s="2" t="s">
        <v>1739</v>
      </c>
      <c r="D2644" s="2"/>
      <c r="E2644" s="54">
        <v>1000</v>
      </c>
      <c r="F2644" s="14">
        <f t="shared" si="94"/>
        <v>1876949.7199999997</v>
      </c>
    </row>
    <row r="2645" spans="1:6">
      <c r="A2645" s="221">
        <v>39244</v>
      </c>
      <c r="B2645" s="249">
        <v>5657</v>
      </c>
      <c r="C2645" s="2" t="s">
        <v>1514</v>
      </c>
      <c r="D2645" s="2"/>
      <c r="E2645" s="54">
        <v>1106</v>
      </c>
      <c r="F2645" s="14">
        <f t="shared" si="94"/>
        <v>1875843.7199999997</v>
      </c>
    </row>
    <row r="2646" spans="1:6">
      <c r="A2646" s="221">
        <v>39244</v>
      </c>
      <c r="B2646" s="249">
        <v>5658</v>
      </c>
      <c r="C2646" s="2" t="s">
        <v>1515</v>
      </c>
      <c r="D2646" s="2"/>
      <c r="E2646" s="54">
        <v>776790</v>
      </c>
      <c r="F2646" s="14">
        <f t="shared" si="94"/>
        <v>1099053.7199999997</v>
      </c>
    </row>
    <row r="2647" spans="1:6">
      <c r="A2647" s="221">
        <v>39244</v>
      </c>
      <c r="B2647" s="249">
        <v>5659</v>
      </c>
      <c r="C2647" s="2" t="s">
        <v>1515</v>
      </c>
      <c r="D2647" s="2"/>
      <c r="E2647" s="54">
        <v>8942.07</v>
      </c>
      <c r="F2647" s="14">
        <f t="shared" si="94"/>
        <v>1090111.6499999997</v>
      </c>
    </row>
    <row r="2648" spans="1:6">
      <c r="A2648" s="221">
        <v>39244</v>
      </c>
      <c r="B2648" s="249">
        <v>5660</v>
      </c>
      <c r="C2648" s="2" t="s">
        <v>2247</v>
      </c>
      <c r="D2648" s="2"/>
      <c r="E2648" s="54">
        <v>145450</v>
      </c>
      <c r="F2648" s="14">
        <f t="shared" si="94"/>
        <v>944661.64999999967</v>
      </c>
    </row>
    <row r="2649" spans="1:6">
      <c r="A2649" s="221">
        <v>39244</v>
      </c>
      <c r="B2649" s="249">
        <v>5661</v>
      </c>
      <c r="C2649" s="2" t="s">
        <v>2247</v>
      </c>
      <c r="D2649" s="2"/>
      <c r="E2649" s="54">
        <v>5637.09</v>
      </c>
      <c r="F2649" s="14">
        <f t="shared" si="94"/>
        <v>939024.55999999971</v>
      </c>
    </row>
    <row r="2650" spans="1:6">
      <c r="A2650" s="221">
        <v>39245</v>
      </c>
      <c r="B2650" s="249">
        <v>5662</v>
      </c>
      <c r="C2650" s="2" t="s">
        <v>113</v>
      </c>
      <c r="D2650" s="2"/>
      <c r="E2650" s="54">
        <v>129600</v>
      </c>
      <c r="F2650" s="14">
        <f t="shared" si="94"/>
        <v>809424.55999999971</v>
      </c>
    </row>
    <row r="2651" spans="1:6">
      <c r="A2651" s="221">
        <v>39246</v>
      </c>
      <c r="B2651" s="249">
        <v>5663</v>
      </c>
      <c r="C2651" s="2" t="s">
        <v>1479</v>
      </c>
      <c r="D2651" s="2"/>
      <c r="E2651" s="54">
        <v>3724.39</v>
      </c>
      <c r="F2651" s="14">
        <f t="shared" si="94"/>
        <v>805700.16999999969</v>
      </c>
    </row>
    <row r="2652" spans="1:6">
      <c r="A2652" s="221">
        <v>39246</v>
      </c>
      <c r="B2652" s="249">
        <v>5664</v>
      </c>
      <c r="C2652" s="2" t="s">
        <v>538</v>
      </c>
      <c r="D2652" s="2"/>
      <c r="E2652" s="54">
        <v>19424</v>
      </c>
      <c r="F2652" s="14">
        <f t="shared" si="94"/>
        <v>786276.16999999969</v>
      </c>
    </row>
    <row r="2653" spans="1:6">
      <c r="A2653" s="221">
        <v>39246</v>
      </c>
      <c r="B2653" s="249">
        <v>5665</v>
      </c>
      <c r="C2653" s="2" t="s">
        <v>1362</v>
      </c>
      <c r="D2653" s="2"/>
      <c r="E2653" s="54">
        <v>21327.5</v>
      </c>
      <c r="F2653" s="14">
        <f t="shared" si="94"/>
        <v>764948.66999999969</v>
      </c>
    </row>
    <row r="2654" spans="1:6">
      <c r="A2654" s="221">
        <v>39246</v>
      </c>
      <c r="B2654" s="249">
        <v>5666</v>
      </c>
      <c r="C2654" s="2" t="s">
        <v>896</v>
      </c>
      <c r="D2654" s="2"/>
      <c r="E2654" s="54">
        <v>98275.6</v>
      </c>
      <c r="F2654" s="14">
        <f t="shared" si="94"/>
        <v>666673.06999999972</v>
      </c>
    </row>
    <row r="2655" spans="1:6">
      <c r="A2655" s="221">
        <v>39247</v>
      </c>
      <c r="B2655" s="249">
        <v>5667</v>
      </c>
      <c r="C2655" s="2" t="s">
        <v>1739</v>
      </c>
      <c r="D2655" s="2"/>
      <c r="E2655" s="54">
        <v>553</v>
      </c>
      <c r="F2655" s="14">
        <f t="shared" si="94"/>
        <v>666120.06999999972</v>
      </c>
    </row>
    <row r="2656" spans="1:6">
      <c r="A2656" s="221">
        <v>39247</v>
      </c>
      <c r="B2656" s="249">
        <v>5668</v>
      </c>
      <c r="C2656" s="2" t="s">
        <v>1090</v>
      </c>
      <c r="D2656" s="2"/>
      <c r="E2656" s="54">
        <v>553</v>
      </c>
      <c r="F2656" s="14">
        <f t="shared" si="94"/>
        <v>665567.06999999972</v>
      </c>
    </row>
    <row r="2657" spans="1:6">
      <c r="A2657" s="221">
        <v>39252</v>
      </c>
      <c r="B2657" s="249">
        <v>5669</v>
      </c>
      <c r="C2657" s="2" t="s">
        <v>1516</v>
      </c>
      <c r="D2657" s="2"/>
      <c r="E2657" s="54">
        <v>2775</v>
      </c>
      <c r="F2657" s="14">
        <f t="shared" si="94"/>
        <v>662792.06999999972</v>
      </c>
    </row>
    <row r="2658" spans="1:6">
      <c r="A2658" s="221">
        <v>39253</v>
      </c>
      <c r="B2658" s="249">
        <v>5670</v>
      </c>
      <c r="C2658" s="2" t="s">
        <v>1804</v>
      </c>
      <c r="D2658" s="2"/>
      <c r="E2658" s="54">
        <v>0.01</v>
      </c>
      <c r="F2658" s="14">
        <f t="shared" si="94"/>
        <v>662792.05999999971</v>
      </c>
    </row>
    <row r="2659" spans="1:6">
      <c r="A2659" s="221">
        <v>39253</v>
      </c>
      <c r="B2659" s="249">
        <v>5671</v>
      </c>
      <c r="C2659" s="2" t="s">
        <v>1739</v>
      </c>
      <c r="D2659" s="2"/>
      <c r="E2659" s="54">
        <v>5140</v>
      </c>
      <c r="F2659" s="14">
        <f t="shared" si="94"/>
        <v>657652.05999999971</v>
      </c>
    </row>
    <row r="2660" spans="1:6">
      <c r="A2660" s="221">
        <v>39253</v>
      </c>
      <c r="B2660" s="249">
        <v>5672</v>
      </c>
      <c r="C2660" s="2" t="s">
        <v>180</v>
      </c>
      <c r="D2660" s="2"/>
      <c r="E2660" s="54">
        <v>828</v>
      </c>
      <c r="F2660" s="14">
        <f t="shared" si="94"/>
        <v>656824.05999999971</v>
      </c>
    </row>
    <row r="2661" spans="1:6">
      <c r="A2661" s="221">
        <v>39253</v>
      </c>
      <c r="B2661" s="249">
        <v>5673</v>
      </c>
      <c r="C2661" s="2" t="s">
        <v>899</v>
      </c>
      <c r="D2661" s="2"/>
      <c r="E2661" s="54">
        <v>33250</v>
      </c>
      <c r="F2661" s="14">
        <f t="shared" si="94"/>
        <v>623574.05999999971</v>
      </c>
    </row>
    <row r="2662" spans="1:6">
      <c r="A2662" s="221">
        <v>39253</v>
      </c>
      <c r="B2662" s="249">
        <v>5674</v>
      </c>
      <c r="C2662" s="2" t="s">
        <v>2616</v>
      </c>
      <c r="D2662" s="2"/>
      <c r="E2662" s="54">
        <v>5230.87</v>
      </c>
      <c r="F2662" s="14">
        <f t="shared" ref="F2662:F2684" si="95">+F2661-E2662</f>
        <v>618343.18999999971</v>
      </c>
    </row>
    <row r="2663" spans="1:6">
      <c r="A2663" s="221">
        <v>39253</v>
      </c>
      <c r="B2663" s="249">
        <v>5675</v>
      </c>
      <c r="C2663" s="2" t="s">
        <v>1517</v>
      </c>
      <c r="D2663" s="2"/>
      <c r="E2663" s="54">
        <v>4862.91</v>
      </c>
      <c r="F2663" s="14">
        <f t="shared" si="95"/>
        <v>613480.27999999968</v>
      </c>
    </row>
    <row r="2664" spans="1:6">
      <c r="A2664" s="221">
        <v>39253</v>
      </c>
      <c r="B2664" s="249">
        <v>5676</v>
      </c>
      <c r="C2664" s="2" t="s">
        <v>1479</v>
      </c>
      <c r="D2664" s="2"/>
      <c r="E2664" s="54">
        <v>196640.11</v>
      </c>
      <c r="F2664" s="14">
        <f t="shared" si="95"/>
        <v>416840.16999999969</v>
      </c>
    </row>
    <row r="2665" spans="1:6">
      <c r="A2665" s="221">
        <v>39253</v>
      </c>
      <c r="B2665" s="249">
        <v>5677</v>
      </c>
      <c r="C2665" s="2" t="s">
        <v>113</v>
      </c>
      <c r="D2665" s="2"/>
      <c r="E2665" s="54">
        <v>1000000</v>
      </c>
      <c r="F2665" s="14">
        <f t="shared" si="95"/>
        <v>-583159.83000000031</v>
      </c>
    </row>
    <row r="2666" spans="1:6">
      <c r="A2666" s="221">
        <v>39253</v>
      </c>
      <c r="B2666" s="249">
        <v>5678</v>
      </c>
      <c r="C2666" s="2" t="s">
        <v>1518</v>
      </c>
      <c r="D2666" s="2"/>
      <c r="E2666" s="54">
        <v>51726</v>
      </c>
      <c r="F2666" s="14">
        <f t="shared" si="95"/>
        <v>-634885.83000000031</v>
      </c>
    </row>
    <row r="2667" spans="1:6">
      <c r="A2667" s="221">
        <v>39253</v>
      </c>
      <c r="B2667" s="249">
        <v>5679</v>
      </c>
      <c r="C2667" s="2" t="s">
        <v>386</v>
      </c>
      <c r="D2667" s="2"/>
      <c r="E2667" s="54">
        <v>11835.32</v>
      </c>
      <c r="F2667" s="14">
        <f t="shared" si="95"/>
        <v>-646721.15000000026</v>
      </c>
    </row>
    <row r="2668" spans="1:6">
      <c r="A2668" s="221">
        <v>39253</v>
      </c>
      <c r="B2668" s="249">
        <v>5680</v>
      </c>
      <c r="C2668" s="2" t="s">
        <v>1808</v>
      </c>
      <c r="D2668" s="2"/>
      <c r="E2668" s="54">
        <v>17282.5</v>
      </c>
      <c r="F2668" s="14">
        <f t="shared" si="95"/>
        <v>-664003.65000000026</v>
      </c>
    </row>
    <row r="2669" spans="1:6">
      <c r="A2669" s="221">
        <v>39253</v>
      </c>
      <c r="B2669" s="249">
        <v>5681</v>
      </c>
      <c r="C2669" s="2" t="s">
        <v>1810</v>
      </c>
      <c r="D2669" s="2"/>
      <c r="E2669" s="54">
        <v>11826.09</v>
      </c>
      <c r="F2669" s="14">
        <f t="shared" si="95"/>
        <v>-675829.74000000022</v>
      </c>
    </row>
    <row r="2670" spans="1:6">
      <c r="A2670" s="221">
        <v>39253</v>
      </c>
      <c r="B2670" s="249">
        <v>5682</v>
      </c>
      <c r="C2670" s="2" t="s">
        <v>788</v>
      </c>
      <c r="D2670" s="2"/>
      <c r="E2670" s="54">
        <v>7000</v>
      </c>
      <c r="F2670" s="14">
        <f t="shared" si="95"/>
        <v>-682829.74000000022</v>
      </c>
    </row>
    <row r="2671" spans="1:6">
      <c r="A2671" s="221">
        <v>39253</v>
      </c>
      <c r="B2671" s="249">
        <v>5683</v>
      </c>
      <c r="C2671" s="2" t="s">
        <v>1839</v>
      </c>
      <c r="D2671" s="2"/>
      <c r="E2671" s="54">
        <v>8500</v>
      </c>
      <c r="F2671" s="14">
        <f t="shared" si="95"/>
        <v>-691329.74000000022</v>
      </c>
    </row>
    <row r="2672" spans="1:6">
      <c r="A2672" s="221">
        <v>39253</v>
      </c>
      <c r="B2672" s="249">
        <v>5684</v>
      </c>
      <c r="C2672" s="2" t="s">
        <v>1800</v>
      </c>
      <c r="D2672" s="2"/>
      <c r="E2672" s="54">
        <v>6927.61</v>
      </c>
      <c r="F2672" s="14">
        <f t="shared" si="95"/>
        <v>-698257.35000000021</v>
      </c>
    </row>
    <row r="2673" spans="1:6">
      <c r="A2673" s="221">
        <v>39253</v>
      </c>
      <c r="B2673" s="249">
        <v>5685</v>
      </c>
      <c r="C2673" s="2" t="s">
        <v>1802</v>
      </c>
      <c r="D2673" s="2"/>
      <c r="E2673" s="54">
        <v>3900</v>
      </c>
      <c r="F2673" s="14">
        <f t="shared" si="95"/>
        <v>-702157.35000000021</v>
      </c>
    </row>
    <row r="2674" spans="1:6">
      <c r="A2674" s="221">
        <v>39253</v>
      </c>
      <c r="B2674" s="249">
        <v>5686</v>
      </c>
      <c r="C2674" s="2" t="s">
        <v>1803</v>
      </c>
      <c r="D2674" s="2"/>
      <c r="E2674" s="54">
        <v>3900</v>
      </c>
      <c r="F2674" s="14">
        <f t="shared" si="95"/>
        <v>-706057.35000000021</v>
      </c>
    </row>
    <row r="2675" spans="1:6">
      <c r="A2675" s="221">
        <v>39253</v>
      </c>
      <c r="B2675" s="249">
        <v>5687</v>
      </c>
      <c r="C2675" s="2" t="s">
        <v>1152</v>
      </c>
      <c r="D2675" s="2"/>
      <c r="E2675" s="54">
        <v>3887.52</v>
      </c>
      <c r="F2675" s="14">
        <f t="shared" si="95"/>
        <v>-709944.87000000023</v>
      </c>
    </row>
    <row r="2676" spans="1:6">
      <c r="A2676" s="221">
        <v>39253</v>
      </c>
      <c r="B2676" s="249">
        <v>5688</v>
      </c>
      <c r="C2676" s="2" t="s">
        <v>1997</v>
      </c>
      <c r="D2676" s="2"/>
      <c r="E2676" s="54">
        <v>5308.3</v>
      </c>
      <c r="F2676" s="14">
        <f t="shared" si="95"/>
        <v>-715253.17000000027</v>
      </c>
    </row>
    <row r="2677" spans="1:6">
      <c r="A2677" s="221">
        <v>39253</v>
      </c>
      <c r="B2677" s="249">
        <v>5689</v>
      </c>
      <c r="C2677" s="2" t="s">
        <v>1998</v>
      </c>
      <c r="D2677" s="2"/>
      <c r="E2677" s="54">
        <v>4149.3500000000004</v>
      </c>
      <c r="F2677" s="14">
        <f t="shared" si="95"/>
        <v>-719402.52000000025</v>
      </c>
    </row>
    <row r="2678" spans="1:6">
      <c r="A2678" s="221">
        <v>39253</v>
      </c>
      <c r="B2678" s="249">
        <v>5690</v>
      </c>
      <c r="C2678" s="2" t="s">
        <v>1998</v>
      </c>
      <c r="D2678" s="2"/>
      <c r="E2678" s="54">
        <v>600</v>
      </c>
      <c r="F2678" s="14">
        <f t="shared" si="95"/>
        <v>-720002.52000000025</v>
      </c>
    </row>
    <row r="2679" spans="1:6">
      <c r="A2679" s="221">
        <v>39253</v>
      </c>
      <c r="B2679" s="249">
        <v>5691</v>
      </c>
      <c r="C2679" s="2" t="s">
        <v>1997</v>
      </c>
      <c r="D2679" s="2"/>
      <c r="E2679" s="54">
        <v>600</v>
      </c>
      <c r="F2679" s="14">
        <f t="shared" si="95"/>
        <v>-720602.52000000025</v>
      </c>
    </row>
    <row r="2680" spans="1:6">
      <c r="A2680" s="221">
        <v>39253</v>
      </c>
      <c r="B2680" s="249">
        <v>5692</v>
      </c>
      <c r="C2680" s="2" t="s">
        <v>1621</v>
      </c>
      <c r="D2680" s="2"/>
      <c r="E2680" s="54">
        <v>2000</v>
      </c>
      <c r="F2680" s="14">
        <f t="shared" si="95"/>
        <v>-722602.52000000025</v>
      </c>
    </row>
    <row r="2681" spans="1:6">
      <c r="A2681" s="221">
        <v>39253</v>
      </c>
      <c r="B2681" s="249">
        <v>5693</v>
      </c>
      <c r="C2681" s="2" t="s">
        <v>1804</v>
      </c>
      <c r="D2681" s="2"/>
      <c r="E2681" s="54">
        <v>0.01</v>
      </c>
      <c r="F2681" s="14">
        <f t="shared" si="95"/>
        <v>-722602.53000000026</v>
      </c>
    </row>
    <row r="2682" spans="1:6">
      <c r="A2682" s="221">
        <v>39253</v>
      </c>
      <c r="B2682" s="249">
        <v>5694</v>
      </c>
      <c r="C2682" s="2" t="s">
        <v>1067</v>
      </c>
      <c r="D2682" s="2"/>
      <c r="E2682" s="54">
        <v>27000</v>
      </c>
      <c r="F2682" s="14">
        <f t="shared" si="95"/>
        <v>-749602.53000000026</v>
      </c>
    </row>
    <row r="2683" spans="1:6">
      <c r="A2683" s="221">
        <v>39253</v>
      </c>
      <c r="B2683" s="249">
        <v>5695</v>
      </c>
      <c r="C2683" s="2" t="s">
        <v>285</v>
      </c>
      <c r="D2683" s="2"/>
      <c r="E2683" s="54">
        <v>22500</v>
      </c>
      <c r="F2683" s="14">
        <f t="shared" si="95"/>
        <v>-772102.53000000026</v>
      </c>
    </row>
    <row r="2684" spans="1:6">
      <c r="A2684" s="221">
        <v>39254</v>
      </c>
      <c r="B2684" s="249">
        <v>5696</v>
      </c>
      <c r="C2684" s="2" t="s">
        <v>827</v>
      </c>
      <c r="D2684" s="2"/>
      <c r="E2684" s="54">
        <v>2000</v>
      </c>
      <c r="F2684" s="14">
        <f t="shared" si="95"/>
        <v>-774102.53000000026</v>
      </c>
    </row>
    <row r="2685" spans="1:6">
      <c r="A2685" s="221">
        <v>39254</v>
      </c>
      <c r="B2685" s="249"/>
      <c r="C2685" s="2" t="s">
        <v>1519</v>
      </c>
      <c r="D2685" s="39">
        <v>541194.93999999994</v>
      </c>
      <c r="E2685" s="312"/>
      <c r="F2685" s="14">
        <f>+F2684+D2685</f>
        <v>-232907.59000000032</v>
      </c>
    </row>
    <row r="2686" spans="1:6">
      <c r="A2686" s="268"/>
      <c r="B2686" s="249"/>
      <c r="C2686" s="2" t="s">
        <v>1520</v>
      </c>
      <c r="D2686" s="39">
        <v>0</v>
      </c>
      <c r="E2686" s="312"/>
      <c r="F2686" s="14">
        <f>+F2685+D2686</f>
        <v>-232907.59000000032</v>
      </c>
    </row>
    <row r="2687" spans="1:6">
      <c r="A2687" s="221">
        <v>39254</v>
      </c>
      <c r="B2687" s="249">
        <v>5697</v>
      </c>
      <c r="C2687" s="2" t="s">
        <v>1150</v>
      </c>
      <c r="D2687" s="39"/>
      <c r="E2687" s="312">
        <v>4324.75</v>
      </c>
      <c r="F2687" s="14">
        <f t="shared" ref="F2687:F2694" si="96">+F2686-E2687</f>
        <v>-237232.34000000032</v>
      </c>
    </row>
    <row r="2688" spans="1:6">
      <c r="A2688" s="221">
        <v>39254</v>
      </c>
      <c r="B2688" s="249">
        <v>5698</v>
      </c>
      <c r="C2688" s="2" t="s">
        <v>1362</v>
      </c>
      <c r="D2688" s="39"/>
      <c r="E2688" s="312">
        <v>31679.65</v>
      </c>
      <c r="F2688" s="14">
        <f t="shared" si="96"/>
        <v>-268911.99000000034</v>
      </c>
    </row>
    <row r="2689" spans="1:6">
      <c r="A2689" s="221">
        <v>39254</v>
      </c>
      <c r="B2689" s="249">
        <v>5699</v>
      </c>
      <c r="C2689" s="2" t="s">
        <v>2643</v>
      </c>
      <c r="D2689" s="39"/>
      <c r="E2689" s="312">
        <v>4538.72</v>
      </c>
      <c r="F2689" s="14">
        <f t="shared" si="96"/>
        <v>-273450.71000000031</v>
      </c>
    </row>
    <row r="2690" spans="1:6">
      <c r="A2690" s="221">
        <v>39254</v>
      </c>
      <c r="B2690" s="249">
        <v>5700</v>
      </c>
      <c r="C2690" s="2" t="s">
        <v>1517</v>
      </c>
      <c r="D2690" s="39"/>
      <c r="E2690" s="312">
        <v>2340.9899999999998</v>
      </c>
      <c r="F2690" s="14">
        <f t="shared" si="96"/>
        <v>-275791.7000000003</v>
      </c>
    </row>
    <row r="2691" spans="1:6">
      <c r="A2691" s="221">
        <v>39254</v>
      </c>
      <c r="B2691" s="249">
        <v>5701</v>
      </c>
      <c r="C2691" s="2" t="s">
        <v>1514</v>
      </c>
      <c r="D2691" s="39"/>
      <c r="E2691" s="312">
        <v>553</v>
      </c>
      <c r="F2691" s="14">
        <f t="shared" si="96"/>
        <v>-276344.7000000003</v>
      </c>
    </row>
    <row r="2692" spans="1:6">
      <c r="A2692" s="221">
        <v>39254</v>
      </c>
      <c r="B2692" s="249">
        <v>5702</v>
      </c>
      <c r="C2692" s="2" t="s">
        <v>1514</v>
      </c>
      <c r="D2692" s="39"/>
      <c r="E2692" s="312">
        <v>3231</v>
      </c>
      <c r="F2692" s="14">
        <f t="shared" si="96"/>
        <v>-279575.7000000003</v>
      </c>
    </row>
    <row r="2693" spans="1:6">
      <c r="A2693" s="221">
        <v>39254</v>
      </c>
      <c r="B2693" s="249">
        <v>5703</v>
      </c>
      <c r="C2693" s="2" t="s">
        <v>1768</v>
      </c>
      <c r="D2693" s="39"/>
      <c r="E2693" s="312">
        <v>6146.81</v>
      </c>
      <c r="F2693" s="14">
        <f t="shared" si="96"/>
        <v>-285722.5100000003</v>
      </c>
    </row>
    <row r="2694" spans="1:6">
      <c r="A2694" s="221">
        <v>39255</v>
      </c>
      <c r="B2694" s="249">
        <v>5704</v>
      </c>
      <c r="C2694" s="2" t="s">
        <v>2646</v>
      </c>
      <c r="D2694" s="39"/>
      <c r="E2694" s="312">
        <v>21613</v>
      </c>
      <c r="F2694" s="14">
        <f t="shared" si="96"/>
        <v>-307335.5100000003</v>
      </c>
    </row>
    <row r="2695" spans="1:6">
      <c r="A2695" s="221">
        <v>39255</v>
      </c>
      <c r="B2695" s="249"/>
      <c r="C2695" s="2" t="s">
        <v>2647</v>
      </c>
      <c r="D2695" s="39">
        <v>3584420.06</v>
      </c>
      <c r="E2695" s="312"/>
      <c r="F2695" s="14">
        <f>+F2694+D2695</f>
        <v>3277084.55</v>
      </c>
    </row>
    <row r="2696" spans="1:6">
      <c r="A2696" s="221">
        <v>39255</v>
      </c>
      <c r="B2696" s="249"/>
      <c r="C2696" s="2" t="s">
        <v>2072</v>
      </c>
      <c r="D2696" s="39"/>
      <c r="E2696" s="54">
        <v>322269.26</v>
      </c>
      <c r="F2696" s="14">
        <f t="shared" ref="F2696:F2702" si="97">+F2695-E2696</f>
        <v>2954815.29</v>
      </c>
    </row>
    <row r="2697" spans="1:6">
      <c r="A2697" s="221">
        <v>39255</v>
      </c>
      <c r="B2697" s="249"/>
      <c r="C2697" s="2" t="s">
        <v>1105</v>
      </c>
      <c r="D2697" s="39"/>
      <c r="E2697" s="54">
        <v>412407.22</v>
      </c>
      <c r="F2697" s="14">
        <f t="shared" si="97"/>
        <v>2542408.0700000003</v>
      </c>
    </row>
    <row r="2698" spans="1:6">
      <c r="A2698" s="221">
        <v>39259</v>
      </c>
      <c r="B2698" s="249">
        <v>5705</v>
      </c>
      <c r="C2698" s="2" t="s">
        <v>1371</v>
      </c>
      <c r="D2698" s="39"/>
      <c r="E2698" s="54">
        <v>41279.19</v>
      </c>
      <c r="F2698" s="14">
        <f t="shared" si="97"/>
        <v>2501128.8800000004</v>
      </c>
    </row>
    <row r="2699" spans="1:6">
      <c r="A2699" s="221">
        <v>39259</v>
      </c>
      <c r="B2699" s="249">
        <v>5706</v>
      </c>
      <c r="C2699" s="2" t="s">
        <v>2648</v>
      </c>
      <c r="D2699" s="39"/>
      <c r="E2699" s="54">
        <v>10000</v>
      </c>
      <c r="F2699" s="14">
        <f t="shared" si="97"/>
        <v>2491128.8800000004</v>
      </c>
    </row>
    <row r="2700" spans="1:6">
      <c r="A2700" s="221">
        <v>39259</v>
      </c>
      <c r="B2700" s="249">
        <v>5707</v>
      </c>
      <c r="C2700" s="2" t="s">
        <v>2648</v>
      </c>
      <c r="D2700" s="39"/>
      <c r="E2700" s="54">
        <v>11500</v>
      </c>
      <c r="F2700" s="14">
        <f t="shared" si="97"/>
        <v>2479628.8800000004</v>
      </c>
    </row>
    <row r="2701" spans="1:6">
      <c r="A2701" s="221">
        <v>39259</v>
      </c>
      <c r="B2701" s="249">
        <v>5708</v>
      </c>
      <c r="C2701" s="2" t="s">
        <v>2699</v>
      </c>
      <c r="D2701" s="39"/>
      <c r="E2701" s="54">
        <v>3231</v>
      </c>
      <c r="F2701" s="14">
        <f t="shared" si="97"/>
        <v>2476397.8800000004</v>
      </c>
    </row>
    <row r="2702" spans="1:6">
      <c r="A2702" s="221">
        <v>39259</v>
      </c>
      <c r="B2702" s="249">
        <v>5709</v>
      </c>
      <c r="C2702" s="2" t="s">
        <v>1363</v>
      </c>
      <c r="D2702" s="39"/>
      <c r="E2702" s="54">
        <v>1818.41</v>
      </c>
      <c r="F2702" s="14">
        <f t="shared" si="97"/>
        <v>2474579.4700000002</v>
      </c>
    </row>
    <row r="2703" spans="1:6">
      <c r="A2703" s="221">
        <v>39259</v>
      </c>
      <c r="B2703" s="249"/>
      <c r="C2703" s="2" t="s">
        <v>1520</v>
      </c>
      <c r="D2703" s="39">
        <v>478051.61</v>
      </c>
      <c r="E2703" s="54"/>
      <c r="F2703" s="14">
        <f>+F2702+D2703</f>
        <v>2952631.08</v>
      </c>
    </row>
    <row r="2704" spans="1:6">
      <c r="A2704" s="221">
        <v>39261</v>
      </c>
      <c r="B2704" s="249">
        <v>5710</v>
      </c>
      <c r="C2704" s="2" t="s">
        <v>1131</v>
      </c>
      <c r="D2704" s="39"/>
      <c r="E2704" s="54">
        <v>50259.77</v>
      </c>
      <c r="F2704" s="14">
        <f>+F2703-E2704</f>
        <v>2902371.31</v>
      </c>
    </row>
    <row r="2705" spans="1:6">
      <c r="A2705" s="221">
        <v>39261</v>
      </c>
      <c r="B2705" s="249">
        <v>5711</v>
      </c>
      <c r="C2705" s="2" t="s">
        <v>1792</v>
      </c>
      <c r="D2705" s="39"/>
      <c r="E2705" s="54">
        <v>65541.13</v>
      </c>
      <c r="F2705" s="14">
        <f>+F2704-E2705</f>
        <v>2836830.18</v>
      </c>
    </row>
    <row r="2706" spans="1:6">
      <c r="A2706" s="221">
        <v>39261</v>
      </c>
      <c r="B2706" s="249">
        <v>5712</v>
      </c>
      <c r="C2706" s="2" t="s">
        <v>2649</v>
      </c>
      <c r="D2706" s="39"/>
      <c r="E2706" s="54">
        <v>3444.83</v>
      </c>
      <c r="F2706" s="14">
        <f>+F2705-E2706</f>
        <v>2833385.35</v>
      </c>
    </row>
    <row r="2707" spans="1:6">
      <c r="A2707" s="221">
        <v>39262</v>
      </c>
      <c r="B2707" s="249"/>
      <c r="C2707" s="2" t="s">
        <v>2268</v>
      </c>
      <c r="D2707" s="39"/>
      <c r="E2707" s="54">
        <v>5473.43</v>
      </c>
      <c r="F2707" s="14">
        <f>+F2706-E2707</f>
        <v>2827911.92</v>
      </c>
    </row>
    <row r="2708" spans="1:6">
      <c r="A2708" s="221">
        <v>39263</v>
      </c>
      <c r="B2708" s="2"/>
      <c r="C2708" s="361" t="s">
        <v>3141</v>
      </c>
      <c r="D2708" s="39"/>
      <c r="E2708" s="54">
        <v>11351.86</v>
      </c>
      <c r="F2708" s="14">
        <f>+F2707-E2708</f>
        <v>2816560.06</v>
      </c>
    </row>
    <row r="2709" spans="1:6">
      <c r="A2709" s="221"/>
      <c r="B2709" s="2"/>
      <c r="C2709" s="2"/>
      <c r="D2709" s="39"/>
      <c r="E2709" s="54">
        <f>SUM(E2630:E2708)</f>
        <v>3966140.6399999997</v>
      </c>
      <c r="F2709" s="14" t="s">
        <v>1224</v>
      </c>
    </row>
    <row r="2710" spans="1:6">
      <c r="A2710" s="221"/>
      <c r="B2710" s="2"/>
      <c r="C2710" s="2" t="s">
        <v>2058</v>
      </c>
      <c r="D2710" s="39"/>
      <c r="E2710" s="54">
        <f>+E2709-E2696-E2697-E2707-E2708</f>
        <v>3214638.87</v>
      </c>
      <c r="F2710" s="2"/>
    </row>
    <row r="2711" spans="1:6">
      <c r="A2711" s="221"/>
      <c r="B2711" s="2"/>
      <c r="C2711" s="2"/>
      <c r="D2711" s="39"/>
      <c r="E2711" s="54"/>
      <c r="F2711" s="2"/>
    </row>
    <row r="2712" spans="1:6">
      <c r="A2712" s="2"/>
      <c r="B2712" s="2"/>
      <c r="C2712" s="27" t="s">
        <v>2650</v>
      </c>
      <c r="D2712" s="39"/>
      <c r="E2712" s="312"/>
      <c r="F2712" s="20">
        <v>2816560.06</v>
      </c>
    </row>
    <row r="2713" spans="1:6">
      <c r="A2713" s="221">
        <v>39265</v>
      </c>
      <c r="B2713" s="249">
        <v>5713</v>
      </c>
      <c r="C2713" s="2" t="s">
        <v>1090</v>
      </c>
      <c r="D2713" s="39"/>
      <c r="E2713" s="54">
        <v>1900</v>
      </c>
      <c r="F2713" s="14">
        <f t="shared" ref="F2713:F2749" si="98">+F2712-E2713</f>
        <v>2814660.06</v>
      </c>
    </row>
    <row r="2714" spans="1:6">
      <c r="A2714" s="221">
        <v>39265</v>
      </c>
      <c r="B2714" s="249">
        <v>5714</v>
      </c>
      <c r="C2714" s="2" t="s">
        <v>1054</v>
      </c>
      <c r="D2714" s="39"/>
      <c r="E2714" s="54">
        <v>23136.58</v>
      </c>
      <c r="F2714" s="14">
        <f t="shared" si="98"/>
        <v>2791523.48</v>
      </c>
    </row>
    <row r="2715" spans="1:6">
      <c r="A2715" s="221">
        <v>39265</v>
      </c>
      <c r="B2715" s="249">
        <v>5715</v>
      </c>
      <c r="C2715" s="2" t="s">
        <v>1878</v>
      </c>
      <c r="D2715" s="39"/>
      <c r="E2715" s="54">
        <v>28305</v>
      </c>
      <c r="F2715" s="14">
        <f t="shared" si="98"/>
        <v>2763218.48</v>
      </c>
    </row>
    <row r="2716" spans="1:6">
      <c r="A2716" s="221">
        <v>39265</v>
      </c>
      <c r="B2716" s="249">
        <v>5716</v>
      </c>
      <c r="C2716" s="2" t="s">
        <v>1479</v>
      </c>
      <c r="D2716" s="39"/>
      <c r="E2716" s="54">
        <v>3635.93</v>
      </c>
      <c r="F2716" s="14">
        <f t="shared" si="98"/>
        <v>2759582.55</v>
      </c>
    </row>
    <row r="2717" spans="1:6">
      <c r="A2717" s="221">
        <v>39265</v>
      </c>
      <c r="B2717" s="249">
        <v>5717</v>
      </c>
      <c r="C2717" s="2" t="s">
        <v>66</v>
      </c>
      <c r="D2717" s="39"/>
      <c r="E2717" s="54">
        <v>147762</v>
      </c>
      <c r="F2717" s="14">
        <f t="shared" si="98"/>
        <v>2611820.5499999998</v>
      </c>
    </row>
    <row r="2718" spans="1:6">
      <c r="A2718" s="221">
        <v>39265</v>
      </c>
      <c r="B2718" s="249">
        <v>5718</v>
      </c>
      <c r="C2718" s="2" t="s">
        <v>2746</v>
      </c>
      <c r="D2718" s="39"/>
      <c r="E2718" s="54">
        <v>6942.6</v>
      </c>
      <c r="F2718" s="14">
        <f t="shared" si="98"/>
        <v>2604877.9499999997</v>
      </c>
    </row>
    <row r="2719" spans="1:6">
      <c r="A2719" s="221">
        <v>39266</v>
      </c>
      <c r="B2719" s="249">
        <v>5719</v>
      </c>
      <c r="C2719" s="2" t="s">
        <v>1359</v>
      </c>
      <c r="D2719" s="39"/>
      <c r="E2719" s="54">
        <v>40675</v>
      </c>
      <c r="F2719" s="14">
        <f t="shared" si="98"/>
        <v>2564202.9499999997</v>
      </c>
    </row>
    <row r="2720" spans="1:6">
      <c r="A2720" s="221">
        <v>39266</v>
      </c>
      <c r="B2720" s="249">
        <v>5720</v>
      </c>
      <c r="C2720" s="2" t="s">
        <v>1284</v>
      </c>
      <c r="D2720" s="39"/>
      <c r="E2720" s="54">
        <v>244480</v>
      </c>
      <c r="F2720" s="14">
        <f t="shared" si="98"/>
        <v>2319722.9499999997</v>
      </c>
    </row>
    <row r="2721" spans="1:6">
      <c r="A2721" s="221">
        <v>39266</v>
      </c>
      <c r="B2721" s="249">
        <v>5721</v>
      </c>
      <c r="C2721" s="2" t="s">
        <v>1284</v>
      </c>
      <c r="D2721" s="39"/>
      <c r="E2721" s="54">
        <v>3867.15</v>
      </c>
      <c r="F2721" s="14">
        <f t="shared" si="98"/>
        <v>2315855.7999999998</v>
      </c>
    </row>
    <row r="2722" spans="1:6">
      <c r="A2722" s="221">
        <v>39267</v>
      </c>
      <c r="B2722" s="249">
        <v>5722</v>
      </c>
      <c r="C2722" s="2" t="s">
        <v>1359</v>
      </c>
      <c r="D2722" s="39"/>
      <c r="E2722" s="54">
        <v>20960</v>
      </c>
      <c r="F2722" s="14">
        <f t="shared" si="98"/>
        <v>2294895.7999999998</v>
      </c>
    </row>
    <row r="2723" spans="1:6">
      <c r="A2723" s="221">
        <v>39267</v>
      </c>
      <c r="B2723" s="249">
        <v>5723</v>
      </c>
      <c r="C2723" s="2" t="s">
        <v>896</v>
      </c>
      <c r="D2723" s="39"/>
      <c r="E2723" s="54">
        <v>98275.6</v>
      </c>
      <c r="F2723" s="14">
        <f t="shared" si="98"/>
        <v>2196620.1999999997</v>
      </c>
    </row>
    <row r="2724" spans="1:6">
      <c r="A2724" s="221">
        <v>39267</v>
      </c>
      <c r="B2724" s="249">
        <v>5724</v>
      </c>
      <c r="C2724" s="2" t="s">
        <v>1359</v>
      </c>
      <c r="D2724" s="39"/>
      <c r="E2724" s="54">
        <v>6992</v>
      </c>
      <c r="F2724" s="14">
        <f t="shared" si="98"/>
        <v>2189628.1999999997</v>
      </c>
    </row>
    <row r="2725" spans="1:6">
      <c r="A2725" s="221">
        <v>39267</v>
      </c>
      <c r="B2725" s="249">
        <v>5725</v>
      </c>
      <c r="C2725" s="2" t="s">
        <v>407</v>
      </c>
      <c r="D2725" s="39"/>
      <c r="E2725" s="54">
        <v>881</v>
      </c>
      <c r="F2725" s="14">
        <f t="shared" si="98"/>
        <v>2188747.1999999997</v>
      </c>
    </row>
    <row r="2726" spans="1:6">
      <c r="A2726" s="221">
        <v>39267</v>
      </c>
      <c r="B2726" s="249">
        <v>5726</v>
      </c>
      <c r="C2726" s="2" t="s">
        <v>1559</v>
      </c>
      <c r="D2726" s="39"/>
      <c r="E2726" s="54">
        <v>881</v>
      </c>
      <c r="F2726" s="14">
        <f t="shared" si="98"/>
        <v>2187866.1999999997</v>
      </c>
    </row>
    <row r="2727" spans="1:6">
      <c r="A2727" s="221">
        <v>39267</v>
      </c>
      <c r="B2727" s="249">
        <v>5727</v>
      </c>
      <c r="C2727" s="2" t="s">
        <v>1808</v>
      </c>
      <c r="D2727" s="39"/>
      <c r="E2727" s="54">
        <v>11700</v>
      </c>
      <c r="F2727" s="14">
        <f t="shared" si="98"/>
        <v>2176166.1999999997</v>
      </c>
    </row>
    <row r="2728" spans="1:6">
      <c r="A2728" s="221">
        <v>39268</v>
      </c>
      <c r="B2728" s="249">
        <v>5728</v>
      </c>
      <c r="C2728" s="2" t="s">
        <v>1804</v>
      </c>
      <c r="D2728" s="39"/>
      <c r="E2728" s="54">
        <v>0.01</v>
      </c>
      <c r="F2728" s="14">
        <f t="shared" si="98"/>
        <v>2176166.19</v>
      </c>
    </row>
    <row r="2729" spans="1:6">
      <c r="A2729" s="221">
        <v>39268</v>
      </c>
      <c r="B2729" s="249">
        <v>5729</v>
      </c>
      <c r="C2729" s="2" t="s">
        <v>1285</v>
      </c>
      <c r="D2729" s="39"/>
      <c r="E2729" s="54">
        <v>16602.29</v>
      </c>
      <c r="F2729" s="14">
        <f t="shared" si="98"/>
        <v>2159563.9</v>
      </c>
    </row>
    <row r="2730" spans="1:6">
      <c r="A2730" s="221">
        <v>39268</v>
      </c>
      <c r="B2730" s="249">
        <v>5730</v>
      </c>
      <c r="C2730" s="2" t="s">
        <v>1286</v>
      </c>
      <c r="D2730" s="39"/>
      <c r="E2730" s="54">
        <v>22500</v>
      </c>
      <c r="F2730" s="14">
        <f t="shared" si="98"/>
        <v>2137063.9</v>
      </c>
    </row>
    <row r="2731" spans="1:6">
      <c r="A2731" s="221">
        <v>39268</v>
      </c>
      <c r="B2731" s="249">
        <v>5731</v>
      </c>
      <c r="C2731" s="2" t="s">
        <v>1285</v>
      </c>
      <c r="D2731" s="39"/>
      <c r="E2731" s="54">
        <v>430300</v>
      </c>
      <c r="F2731" s="14">
        <f t="shared" si="98"/>
        <v>1706763.9</v>
      </c>
    </row>
    <row r="2732" spans="1:6">
      <c r="A2732" s="221">
        <v>39268</v>
      </c>
      <c r="B2732" s="249">
        <v>5732</v>
      </c>
      <c r="C2732" s="2" t="s">
        <v>2217</v>
      </c>
      <c r="D2732" s="39"/>
      <c r="E2732" s="54">
        <v>33308.660000000003</v>
      </c>
      <c r="F2732" s="14">
        <f t="shared" si="98"/>
        <v>1673455.24</v>
      </c>
    </row>
    <row r="2733" spans="1:6">
      <c r="A2733" s="221">
        <v>39272</v>
      </c>
      <c r="B2733" s="249">
        <v>5733</v>
      </c>
      <c r="C2733" s="2" t="s">
        <v>1287</v>
      </c>
      <c r="D2733" s="39"/>
      <c r="E2733" s="54">
        <v>5360</v>
      </c>
      <c r="F2733" s="14">
        <f t="shared" si="98"/>
        <v>1668095.24</v>
      </c>
    </row>
    <row r="2734" spans="1:6">
      <c r="A2734" s="221">
        <v>39274</v>
      </c>
      <c r="B2734" s="249">
        <v>5734</v>
      </c>
      <c r="C2734" s="2" t="s">
        <v>1805</v>
      </c>
      <c r="D2734" s="39"/>
      <c r="E2734" s="54">
        <v>2813.28</v>
      </c>
      <c r="F2734" s="14">
        <f t="shared" si="98"/>
        <v>1665281.96</v>
      </c>
    </row>
    <row r="2735" spans="1:6">
      <c r="A2735" s="221">
        <v>39274</v>
      </c>
      <c r="B2735" s="249">
        <v>5735</v>
      </c>
      <c r="C2735" s="2" t="s">
        <v>1433</v>
      </c>
      <c r="D2735" s="39"/>
      <c r="E2735" s="54">
        <v>2819.4</v>
      </c>
      <c r="F2735" s="14">
        <f t="shared" si="98"/>
        <v>1662462.56</v>
      </c>
    </row>
    <row r="2736" spans="1:6">
      <c r="A2736" s="221">
        <v>39274</v>
      </c>
      <c r="B2736" s="249">
        <v>5736</v>
      </c>
      <c r="C2736" s="2" t="s">
        <v>2466</v>
      </c>
      <c r="D2736" s="39"/>
      <c r="E2736" s="54">
        <v>0.01</v>
      </c>
      <c r="F2736" s="14">
        <f t="shared" si="98"/>
        <v>1662462.55</v>
      </c>
    </row>
    <row r="2737" spans="1:6">
      <c r="A2737" s="221">
        <v>39274</v>
      </c>
      <c r="B2737" s="249">
        <v>5737</v>
      </c>
      <c r="C2737" s="2" t="s">
        <v>1804</v>
      </c>
      <c r="D2737" s="39"/>
      <c r="E2737" s="54">
        <v>0.01</v>
      </c>
      <c r="F2737" s="14">
        <f t="shared" si="98"/>
        <v>1662462.54</v>
      </c>
    </row>
    <row r="2738" spans="1:6">
      <c r="A2738" s="221">
        <v>39274</v>
      </c>
      <c r="B2738" s="249">
        <v>5738</v>
      </c>
      <c r="C2738" s="2" t="s">
        <v>2466</v>
      </c>
      <c r="D2738" s="39"/>
      <c r="E2738" s="54">
        <v>46315.67</v>
      </c>
      <c r="F2738" s="14">
        <f t="shared" si="98"/>
        <v>1616146.87</v>
      </c>
    </row>
    <row r="2739" spans="1:6">
      <c r="A2739" s="221">
        <v>39275</v>
      </c>
      <c r="B2739" s="249">
        <v>5739</v>
      </c>
      <c r="C2739" s="2" t="s">
        <v>1362</v>
      </c>
      <c r="D2739" s="39"/>
      <c r="E2739" s="54">
        <v>27688.7</v>
      </c>
      <c r="F2739" s="14">
        <f t="shared" si="98"/>
        <v>1588458.1700000002</v>
      </c>
    </row>
    <row r="2740" spans="1:6">
      <c r="A2740" s="221">
        <v>39275</v>
      </c>
      <c r="B2740" s="249">
        <v>5740</v>
      </c>
      <c r="C2740" s="2" t="s">
        <v>1607</v>
      </c>
      <c r="D2740" s="39"/>
      <c r="E2740" s="54">
        <v>1265.4000000000001</v>
      </c>
      <c r="F2740" s="14">
        <f t="shared" si="98"/>
        <v>1587192.7700000003</v>
      </c>
    </row>
    <row r="2741" spans="1:6">
      <c r="A2741" s="221">
        <v>39275</v>
      </c>
      <c r="B2741" s="249">
        <v>5741</v>
      </c>
      <c r="C2741" s="2" t="s">
        <v>1768</v>
      </c>
      <c r="D2741" s="39"/>
      <c r="E2741" s="54">
        <v>8791.31</v>
      </c>
      <c r="F2741" s="14">
        <f t="shared" si="98"/>
        <v>1578401.4600000002</v>
      </c>
    </row>
    <row r="2742" spans="1:6">
      <c r="A2742" s="221">
        <v>39275</v>
      </c>
      <c r="B2742" s="249">
        <v>5742</v>
      </c>
      <c r="C2742" s="2" t="s">
        <v>538</v>
      </c>
      <c r="D2742" s="39"/>
      <c r="E2742" s="54">
        <v>19424</v>
      </c>
      <c r="F2742" s="14">
        <f t="shared" si="98"/>
        <v>1558977.4600000002</v>
      </c>
    </row>
    <row r="2743" spans="1:6">
      <c r="A2743" s="221">
        <v>39276</v>
      </c>
      <c r="B2743" s="249">
        <v>5743</v>
      </c>
      <c r="C2743" s="2" t="s">
        <v>1286</v>
      </c>
      <c r="D2743" s="39"/>
      <c r="E2743" s="54">
        <v>22500</v>
      </c>
      <c r="F2743" s="14">
        <f t="shared" si="98"/>
        <v>1536477.4600000002</v>
      </c>
    </row>
    <row r="2744" spans="1:6">
      <c r="A2744" s="221">
        <v>39276</v>
      </c>
      <c r="B2744" s="249">
        <v>5744</v>
      </c>
      <c r="C2744" s="2" t="s">
        <v>1288</v>
      </c>
      <c r="D2744" s="39"/>
      <c r="E2744" s="54">
        <v>7884.86</v>
      </c>
      <c r="F2744" s="14">
        <f t="shared" si="98"/>
        <v>1528592.6</v>
      </c>
    </row>
    <row r="2745" spans="1:6">
      <c r="A2745" s="221">
        <v>39276</v>
      </c>
      <c r="B2745" s="249">
        <v>5745</v>
      </c>
      <c r="C2745" s="2" t="s">
        <v>1804</v>
      </c>
      <c r="D2745" s="39"/>
      <c r="E2745" s="54">
        <v>0.01</v>
      </c>
      <c r="F2745" s="14">
        <f t="shared" si="98"/>
        <v>1528592.59</v>
      </c>
    </row>
    <row r="2746" spans="1:6">
      <c r="A2746" s="221">
        <v>39276</v>
      </c>
      <c r="B2746" s="249">
        <v>5746</v>
      </c>
      <c r="C2746" s="2" t="s">
        <v>1289</v>
      </c>
      <c r="D2746" s="39"/>
      <c r="E2746" s="54">
        <v>6993</v>
      </c>
      <c r="F2746" s="14">
        <f t="shared" si="98"/>
        <v>1521599.59</v>
      </c>
    </row>
    <row r="2747" spans="1:6">
      <c r="A2747" s="221">
        <v>39279</v>
      </c>
      <c r="B2747" s="249">
        <v>5747</v>
      </c>
      <c r="C2747" s="2" t="s">
        <v>1290</v>
      </c>
      <c r="D2747" s="39"/>
      <c r="E2747" s="54">
        <v>16174.57</v>
      </c>
      <c r="F2747" s="14">
        <f t="shared" si="98"/>
        <v>1505425.02</v>
      </c>
    </row>
    <row r="2748" spans="1:6">
      <c r="A2748" s="221">
        <v>39279</v>
      </c>
      <c r="B2748" s="249">
        <v>5748</v>
      </c>
      <c r="C2748" s="2" t="s">
        <v>1291</v>
      </c>
      <c r="D2748" s="39"/>
      <c r="E2748" s="54">
        <v>38850</v>
      </c>
      <c r="F2748" s="14">
        <f t="shared" si="98"/>
        <v>1466575.02</v>
      </c>
    </row>
    <row r="2749" spans="1:6">
      <c r="A2749" s="221">
        <v>39279</v>
      </c>
      <c r="B2749" s="249">
        <v>5749</v>
      </c>
      <c r="C2749" s="2" t="s">
        <v>1804</v>
      </c>
      <c r="D2749" s="39"/>
      <c r="E2749" s="54">
        <v>0.01</v>
      </c>
      <c r="F2749" s="14">
        <f t="shared" si="98"/>
        <v>1466575.01</v>
      </c>
    </row>
    <row r="2750" spans="1:6">
      <c r="A2750" s="221">
        <v>39279</v>
      </c>
      <c r="B2750" s="249"/>
      <c r="C2750" s="2" t="s">
        <v>1293</v>
      </c>
      <c r="D2750" s="39">
        <v>4125615</v>
      </c>
      <c r="E2750" s="312"/>
      <c r="F2750" s="14">
        <f>+F2749+D2750</f>
        <v>5592190.0099999998</v>
      </c>
    </row>
    <row r="2751" spans="1:6">
      <c r="A2751" s="221">
        <v>39279</v>
      </c>
      <c r="B2751" s="249">
        <v>5750</v>
      </c>
      <c r="C2751" s="2" t="s">
        <v>2466</v>
      </c>
      <c r="D2751" s="39"/>
      <c r="E2751" s="54">
        <v>42610.95</v>
      </c>
      <c r="F2751" s="14">
        <f t="shared" ref="F2751:F2798" si="99">+F2750-E2751</f>
        <v>5549579.0599999996</v>
      </c>
    </row>
    <row r="2752" spans="1:6">
      <c r="A2752" s="221">
        <v>39279</v>
      </c>
      <c r="B2752" s="249">
        <v>5751</v>
      </c>
      <c r="C2752" s="2" t="s">
        <v>1878</v>
      </c>
      <c r="D2752" s="39"/>
      <c r="E2752" s="54">
        <v>196640.12</v>
      </c>
      <c r="F2752" s="14">
        <f t="shared" si="99"/>
        <v>5352938.9399999995</v>
      </c>
    </row>
    <row r="2753" spans="1:6">
      <c r="A2753" s="221">
        <v>39279</v>
      </c>
      <c r="B2753" s="249">
        <v>5752</v>
      </c>
      <c r="C2753" s="2" t="s">
        <v>113</v>
      </c>
      <c r="D2753" s="39"/>
      <c r="E2753" s="54">
        <v>1000000</v>
      </c>
      <c r="F2753" s="14">
        <f t="shared" si="99"/>
        <v>4352938.9399999995</v>
      </c>
    </row>
    <row r="2754" spans="1:6">
      <c r="A2754" s="221">
        <v>39279</v>
      </c>
      <c r="B2754" s="249">
        <v>5753</v>
      </c>
      <c r="C2754" s="2" t="s">
        <v>1090</v>
      </c>
      <c r="D2754" s="39"/>
      <c r="E2754" s="54">
        <v>1900</v>
      </c>
      <c r="F2754" s="14">
        <f t="shared" si="99"/>
        <v>4351038.9399999995</v>
      </c>
    </row>
    <row r="2755" spans="1:6">
      <c r="A2755" s="221">
        <v>39280</v>
      </c>
      <c r="B2755" s="249">
        <v>5754</v>
      </c>
      <c r="C2755" s="2" t="s">
        <v>1292</v>
      </c>
      <c r="D2755" s="39"/>
      <c r="E2755" s="54">
        <v>10800</v>
      </c>
      <c r="F2755" s="14">
        <f t="shared" si="99"/>
        <v>4340238.9399999995</v>
      </c>
    </row>
    <row r="2756" spans="1:6">
      <c r="A2756" s="221">
        <v>39283</v>
      </c>
      <c r="B2756" s="249">
        <v>5755</v>
      </c>
      <c r="C2756" s="2" t="s">
        <v>386</v>
      </c>
      <c r="D2756" s="39"/>
      <c r="E2756" s="54">
        <v>11835.32</v>
      </c>
      <c r="F2756" s="14">
        <f t="shared" si="99"/>
        <v>4328403.6199999992</v>
      </c>
    </row>
    <row r="2757" spans="1:6">
      <c r="A2757" s="221">
        <v>39283</v>
      </c>
      <c r="B2757" s="249">
        <v>5756</v>
      </c>
      <c r="C2757" s="2" t="s">
        <v>1808</v>
      </c>
      <c r="D2757" s="39"/>
      <c r="E2757" s="54">
        <v>17282.5</v>
      </c>
      <c r="F2757" s="14">
        <f t="shared" si="99"/>
        <v>4311121.1199999992</v>
      </c>
    </row>
    <row r="2758" spans="1:6">
      <c r="A2758" s="221">
        <v>39283</v>
      </c>
      <c r="B2758" s="249">
        <v>5757</v>
      </c>
      <c r="C2758" s="2" t="s">
        <v>1810</v>
      </c>
      <c r="D2758" s="39"/>
      <c r="E2758" s="54">
        <v>11826.09</v>
      </c>
      <c r="F2758" s="14">
        <f t="shared" si="99"/>
        <v>4299295.0299999993</v>
      </c>
    </row>
    <row r="2759" spans="1:6">
      <c r="A2759" s="221">
        <v>39283</v>
      </c>
      <c r="B2759" s="249">
        <v>5758</v>
      </c>
      <c r="C2759" s="2" t="s">
        <v>1839</v>
      </c>
      <c r="D2759" s="39"/>
      <c r="E2759" s="54">
        <v>8500</v>
      </c>
      <c r="F2759" s="14">
        <f t="shared" si="99"/>
        <v>4290795.0299999993</v>
      </c>
    </row>
    <row r="2760" spans="1:6">
      <c r="A2760" s="221">
        <v>39283</v>
      </c>
      <c r="B2760" s="249">
        <v>5759</v>
      </c>
      <c r="C2760" s="2" t="s">
        <v>1800</v>
      </c>
      <c r="D2760" s="39"/>
      <c r="E2760" s="54">
        <v>6927.61</v>
      </c>
      <c r="F2760" s="14">
        <f t="shared" si="99"/>
        <v>4283867.419999999</v>
      </c>
    </row>
    <row r="2761" spans="1:6">
      <c r="A2761" s="221">
        <v>39283</v>
      </c>
      <c r="B2761" s="249">
        <v>5760</v>
      </c>
      <c r="C2761" s="2" t="s">
        <v>1802</v>
      </c>
      <c r="D2761" s="39"/>
      <c r="E2761" s="54">
        <v>3900</v>
      </c>
      <c r="F2761" s="14">
        <f t="shared" si="99"/>
        <v>4279967.419999999</v>
      </c>
    </row>
    <row r="2762" spans="1:6">
      <c r="A2762" s="221">
        <v>39283</v>
      </c>
      <c r="B2762" s="249">
        <v>5761</v>
      </c>
      <c r="C2762" s="2" t="s">
        <v>1803</v>
      </c>
      <c r="D2762" s="39"/>
      <c r="E2762" s="54">
        <v>3900</v>
      </c>
      <c r="F2762" s="14">
        <f t="shared" si="99"/>
        <v>4276067.419999999</v>
      </c>
    </row>
    <row r="2763" spans="1:6">
      <c r="A2763" s="221">
        <v>39283</v>
      </c>
      <c r="B2763" s="249">
        <v>5762</v>
      </c>
      <c r="C2763" s="2" t="s">
        <v>1152</v>
      </c>
      <c r="D2763" s="39"/>
      <c r="E2763" s="54">
        <v>3787.68</v>
      </c>
      <c r="F2763" s="14">
        <f t="shared" si="99"/>
        <v>4272279.7399999993</v>
      </c>
    </row>
    <row r="2764" spans="1:6">
      <c r="A2764" s="221">
        <v>39283</v>
      </c>
      <c r="B2764" s="249">
        <v>5763</v>
      </c>
      <c r="C2764" s="2" t="s">
        <v>1997</v>
      </c>
      <c r="D2764" s="39"/>
      <c r="E2764" s="54">
        <v>5154.7</v>
      </c>
      <c r="F2764" s="14">
        <f t="shared" si="99"/>
        <v>4267125.0399999991</v>
      </c>
    </row>
    <row r="2765" spans="1:6">
      <c r="A2765" s="221">
        <v>39283</v>
      </c>
      <c r="B2765" s="249">
        <v>5764</v>
      </c>
      <c r="C2765" s="2" t="s">
        <v>1998</v>
      </c>
      <c r="D2765" s="39"/>
      <c r="E2765" s="54">
        <v>4034.15</v>
      </c>
      <c r="F2765" s="14">
        <f t="shared" si="99"/>
        <v>4263090.8899999987</v>
      </c>
    </row>
    <row r="2766" spans="1:6">
      <c r="A2766" s="221">
        <v>39283</v>
      </c>
      <c r="B2766" s="249">
        <v>5765</v>
      </c>
      <c r="C2766" s="2" t="s">
        <v>788</v>
      </c>
      <c r="D2766" s="39"/>
      <c r="E2766" s="54">
        <v>7250</v>
      </c>
      <c r="F2766" s="14">
        <f t="shared" si="99"/>
        <v>4255840.8899999987</v>
      </c>
    </row>
    <row r="2767" spans="1:6">
      <c r="A2767" s="221">
        <v>39283</v>
      </c>
      <c r="B2767" s="249">
        <v>5766</v>
      </c>
      <c r="C2767" s="2" t="s">
        <v>1998</v>
      </c>
      <c r="D2767" s="39"/>
      <c r="E2767" s="54">
        <v>600</v>
      </c>
      <c r="F2767" s="14">
        <f t="shared" si="99"/>
        <v>4255240.8899999987</v>
      </c>
    </row>
    <row r="2768" spans="1:6">
      <c r="A2768" s="221">
        <v>39283</v>
      </c>
      <c r="B2768" s="249">
        <v>5767</v>
      </c>
      <c r="C2768" s="2" t="s">
        <v>1997</v>
      </c>
      <c r="D2768" s="39"/>
      <c r="E2768" s="54">
        <v>600</v>
      </c>
      <c r="F2768" s="14">
        <f t="shared" si="99"/>
        <v>4254640.8899999987</v>
      </c>
    </row>
    <row r="2769" spans="1:6">
      <c r="A2769" s="221">
        <v>39283</v>
      </c>
      <c r="B2769" s="249">
        <v>5768</v>
      </c>
      <c r="C2769" s="2" t="s">
        <v>1621</v>
      </c>
      <c r="D2769" s="39"/>
      <c r="E2769" s="54">
        <v>2000</v>
      </c>
      <c r="F2769" s="14">
        <f t="shared" si="99"/>
        <v>4252640.8899999987</v>
      </c>
    </row>
    <row r="2770" spans="1:6">
      <c r="A2770" s="221">
        <v>39283</v>
      </c>
      <c r="B2770" s="249">
        <v>5769</v>
      </c>
      <c r="C2770" s="2" t="s">
        <v>285</v>
      </c>
      <c r="D2770" s="39"/>
      <c r="E2770" s="54">
        <v>22500</v>
      </c>
      <c r="F2770" s="14">
        <f t="shared" si="99"/>
        <v>4230140.8899999987</v>
      </c>
    </row>
    <row r="2771" spans="1:6">
      <c r="A2771" s="221">
        <v>39283</v>
      </c>
      <c r="B2771" s="249">
        <v>5770</v>
      </c>
      <c r="C2771" s="2" t="s">
        <v>1067</v>
      </c>
      <c r="D2771" s="39"/>
      <c r="E2771" s="54">
        <v>27000</v>
      </c>
      <c r="F2771" s="14">
        <f t="shared" si="99"/>
        <v>4203140.8899999987</v>
      </c>
    </row>
    <row r="2772" spans="1:6">
      <c r="A2772" s="221">
        <v>39283</v>
      </c>
      <c r="B2772" s="296">
        <v>5771</v>
      </c>
      <c r="C2772" s="2" t="s">
        <v>382</v>
      </c>
      <c r="D2772" s="39"/>
      <c r="E2772" s="54">
        <v>2000</v>
      </c>
      <c r="F2772" s="14">
        <f t="shared" si="99"/>
        <v>4201140.8899999987</v>
      </c>
    </row>
    <row r="2773" spans="1:6">
      <c r="A2773" s="221">
        <v>39283</v>
      </c>
      <c r="B2773" s="296">
        <v>5772</v>
      </c>
      <c r="C2773" s="2" t="s">
        <v>1299</v>
      </c>
      <c r="D2773" s="39"/>
      <c r="E2773" s="54">
        <v>11542.89</v>
      </c>
      <c r="F2773" s="14">
        <f t="shared" si="99"/>
        <v>4189597.9999999986</v>
      </c>
    </row>
    <row r="2774" spans="1:6">
      <c r="A2774" s="221">
        <v>39283</v>
      </c>
      <c r="B2774" s="296">
        <v>5773</v>
      </c>
      <c r="C2774" s="2" t="s">
        <v>180</v>
      </c>
      <c r="D2774" s="39"/>
      <c r="E2774" s="54">
        <v>828</v>
      </c>
      <c r="F2774" s="14">
        <f t="shared" si="99"/>
        <v>4188769.9999999986</v>
      </c>
    </row>
    <row r="2775" spans="1:6">
      <c r="A2775" s="221">
        <v>39283</v>
      </c>
      <c r="B2775" s="249">
        <v>5774</v>
      </c>
      <c r="C2775" s="2" t="s">
        <v>1287</v>
      </c>
      <c r="D2775" s="39"/>
      <c r="E2775" s="54">
        <v>26520</v>
      </c>
      <c r="F2775" s="14">
        <f t="shared" si="99"/>
        <v>4162249.9999999986</v>
      </c>
    </row>
    <row r="2776" spans="1:6">
      <c r="A2776" s="221">
        <v>39283</v>
      </c>
      <c r="B2776" s="249">
        <v>5775</v>
      </c>
      <c r="C2776" s="2" t="s">
        <v>1298</v>
      </c>
      <c r="D2776" s="39"/>
      <c r="E2776" s="54">
        <v>6908.78</v>
      </c>
      <c r="F2776" s="14">
        <f t="shared" si="99"/>
        <v>4155341.2199999988</v>
      </c>
    </row>
    <row r="2777" spans="1:6">
      <c r="A2777" s="221">
        <v>39283</v>
      </c>
      <c r="B2777" s="249">
        <v>5776</v>
      </c>
      <c r="C2777" s="2" t="s">
        <v>1090</v>
      </c>
      <c r="D2777" s="39"/>
      <c r="E2777" s="54">
        <v>2200</v>
      </c>
      <c r="F2777" s="14">
        <f t="shared" si="99"/>
        <v>4153141.2199999988</v>
      </c>
    </row>
    <row r="2778" spans="1:6">
      <c r="A2778" s="221">
        <v>39283</v>
      </c>
      <c r="B2778" s="249">
        <v>5777</v>
      </c>
      <c r="C2778" s="2" t="s">
        <v>1290</v>
      </c>
      <c r="D2778" s="39"/>
      <c r="E2778" s="54">
        <v>3064.65</v>
      </c>
      <c r="F2778" s="14">
        <f t="shared" si="99"/>
        <v>4150076.5699999989</v>
      </c>
    </row>
    <row r="2779" spans="1:6">
      <c r="A2779" s="221">
        <v>39287</v>
      </c>
      <c r="B2779" s="249"/>
      <c r="C2779" s="2" t="s">
        <v>1300</v>
      </c>
      <c r="D2779" s="39"/>
      <c r="E2779" s="54">
        <v>412488.32</v>
      </c>
      <c r="F2779" s="14">
        <f t="shared" si="99"/>
        <v>3737588.2499999991</v>
      </c>
    </row>
    <row r="2780" spans="1:6">
      <c r="A2780" s="221">
        <v>39287</v>
      </c>
      <c r="B2780" s="249"/>
      <c r="C2780" s="2" t="s">
        <v>1301</v>
      </c>
      <c r="D2780" s="39"/>
      <c r="E2780" s="54">
        <v>322269.26</v>
      </c>
      <c r="F2780" s="14">
        <f t="shared" si="99"/>
        <v>3415318.9899999993</v>
      </c>
    </row>
    <row r="2781" spans="1:6">
      <c r="A2781" s="221">
        <v>39289</v>
      </c>
      <c r="B2781" s="249">
        <v>5778</v>
      </c>
      <c r="C2781" s="2" t="s">
        <v>1289</v>
      </c>
      <c r="D2781" s="39"/>
      <c r="E2781" s="54">
        <v>6993</v>
      </c>
      <c r="F2781" s="14">
        <f t="shared" si="99"/>
        <v>3408325.9899999993</v>
      </c>
    </row>
    <row r="2782" spans="1:6">
      <c r="A2782" s="221">
        <v>39289</v>
      </c>
      <c r="B2782" s="249">
        <v>5779</v>
      </c>
      <c r="C2782" s="2" t="s">
        <v>1371</v>
      </c>
      <c r="D2782" s="39"/>
      <c r="E2782" s="54">
        <v>40337.360000000001</v>
      </c>
      <c r="F2782" s="14">
        <f t="shared" si="99"/>
        <v>3367988.6299999994</v>
      </c>
    </row>
    <row r="2783" spans="1:6">
      <c r="A2783" s="221">
        <v>39289</v>
      </c>
      <c r="B2783" s="249">
        <v>5780</v>
      </c>
      <c r="C2783" s="2" t="s">
        <v>1878</v>
      </c>
      <c r="D2783" s="39"/>
      <c r="E2783" s="54">
        <v>43948.93</v>
      </c>
      <c r="F2783" s="14">
        <f t="shared" si="99"/>
        <v>3324039.6999999993</v>
      </c>
    </row>
    <row r="2784" spans="1:6">
      <c r="A2784" s="221">
        <v>39289</v>
      </c>
      <c r="B2784" s="249">
        <v>5781</v>
      </c>
      <c r="C2784" s="2" t="s">
        <v>996</v>
      </c>
      <c r="D2784" s="39"/>
      <c r="E2784" s="54">
        <v>10645</v>
      </c>
      <c r="F2784" s="14">
        <f t="shared" si="99"/>
        <v>3313394.6999999993</v>
      </c>
    </row>
    <row r="2785" spans="1:6">
      <c r="A2785" s="221">
        <v>39289</v>
      </c>
      <c r="B2785" s="249">
        <v>5782</v>
      </c>
      <c r="C2785" s="2" t="s">
        <v>1362</v>
      </c>
      <c r="D2785" s="39"/>
      <c r="E2785" s="54">
        <v>16055</v>
      </c>
      <c r="F2785" s="14">
        <f t="shared" si="99"/>
        <v>3297339.6999999993</v>
      </c>
    </row>
    <row r="2786" spans="1:6">
      <c r="A2786" s="221">
        <v>39289</v>
      </c>
      <c r="B2786" s="249">
        <v>5783</v>
      </c>
      <c r="C2786" s="2" t="s">
        <v>1291</v>
      </c>
      <c r="D2786" s="39"/>
      <c r="E2786" s="54">
        <v>2775</v>
      </c>
      <c r="F2786" s="14">
        <f t="shared" si="99"/>
        <v>3294564.6999999993</v>
      </c>
    </row>
    <row r="2787" spans="1:6">
      <c r="A2787" s="221">
        <v>39289</v>
      </c>
      <c r="B2787" s="249">
        <v>5784</v>
      </c>
      <c r="C2787" s="2" t="s">
        <v>1286</v>
      </c>
      <c r="D2787" s="39"/>
      <c r="E2787" s="54">
        <v>22500</v>
      </c>
      <c r="F2787" s="14">
        <f t="shared" si="99"/>
        <v>3272064.6999999993</v>
      </c>
    </row>
    <row r="2788" spans="1:6">
      <c r="A2788" s="221">
        <v>39289</v>
      </c>
      <c r="B2788" s="249">
        <v>5485</v>
      </c>
      <c r="C2788" s="2" t="s">
        <v>1363</v>
      </c>
      <c r="D2788" s="39"/>
      <c r="E2788" s="54">
        <v>3682.54</v>
      </c>
      <c r="F2788" s="14">
        <f t="shared" si="99"/>
        <v>3268382.1599999992</v>
      </c>
    </row>
    <row r="2789" spans="1:6">
      <c r="A2789" s="221">
        <v>39289</v>
      </c>
      <c r="B2789" s="249">
        <v>5486</v>
      </c>
      <c r="C2789" s="2" t="s">
        <v>1878</v>
      </c>
      <c r="D2789" s="39"/>
      <c r="E2789" s="54">
        <v>42807.25</v>
      </c>
      <c r="F2789" s="14">
        <f t="shared" si="99"/>
        <v>3225574.9099999992</v>
      </c>
    </row>
    <row r="2790" spans="1:6">
      <c r="A2790" s="221">
        <v>39289</v>
      </c>
      <c r="B2790" s="249">
        <v>5787</v>
      </c>
      <c r="C2790" s="2" t="s">
        <v>1298</v>
      </c>
      <c r="D2790" s="39"/>
      <c r="E2790" s="54">
        <v>777</v>
      </c>
      <c r="F2790" s="14">
        <f t="shared" si="99"/>
        <v>3224797.9099999992</v>
      </c>
    </row>
    <row r="2791" spans="1:6">
      <c r="A2791" s="221">
        <v>39289</v>
      </c>
      <c r="B2791" s="249">
        <v>5788</v>
      </c>
      <c r="C2791" s="2" t="s">
        <v>2466</v>
      </c>
      <c r="D2791" s="39"/>
      <c r="E2791" s="54">
        <v>14345.05</v>
      </c>
      <c r="F2791" s="14">
        <f t="shared" si="99"/>
        <v>3210452.8599999994</v>
      </c>
    </row>
    <row r="2792" spans="1:6">
      <c r="A2792" s="221">
        <v>39293</v>
      </c>
      <c r="B2792" s="249">
        <v>5789</v>
      </c>
      <c r="C2792" s="2" t="s">
        <v>2699</v>
      </c>
      <c r="D2792" s="39"/>
      <c r="E2792" s="54">
        <v>2650</v>
      </c>
      <c r="F2792" s="14">
        <f t="shared" si="99"/>
        <v>3207802.8599999994</v>
      </c>
    </row>
    <row r="2793" spans="1:6">
      <c r="A2793" s="221">
        <v>39293</v>
      </c>
      <c r="B2793" s="249">
        <v>5790</v>
      </c>
      <c r="C2793" s="2" t="s">
        <v>1792</v>
      </c>
      <c r="D2793" s="39"/>
      <c r="E2793" s="54">
        <v>65296.92</v>
      </c>
      <c r="F2793" s="14">
        <f t="shared" si="99"/>
        <v>3142505.9399999995</v>
      </c>
    </row>
    <row r="2794" spans="1:6">
      <c r="A2794" s="221">
        <v>39293</v>
      </c>
      <c r="B2794" s="249">
        <v>5791</v>
      </c>
      <c r="C2794" s="2" t="s">
        <v>1348</v>
      </c>
      <c r="D2794" s="39"/>
      <c r="E2794" s="54">
        <v>881</v>
      </c>
      <c r="F2794" s="14">
        <f t="shared" si="99"/>
        <v>3141624.9399999995</v>
      </c>
    </row>
    <row r="2795" spans="1:6">
      <c r="A2795" s="221">
        <v>39293</v>
      </c>
      <c r="B2795" s="249">
        <v>5792</v>
      </c>
      <c r="C2795" s="2" t="s">
        <v>2193</v>
      </c>
      <c r="D2795" s="39"/>
      <c r="E2795" s="54">
        <v>2650</v>
      </c>
      <c r="F2795" s="14">
        <f t="shared" si="99"/>
        <v>3138974.9399999995</v>
      </c>
    </row>
    <row r="2796" spans="1:6">
      <c r="A2796" s="221">
        <v>39293</v>
      </c>
      <c r="B2796" s="249">
        <v>5793</v>
      </c>
      <c r="C2796" s="2" t="s">
        <v>2194</v>
      </c>
      <c r="D2796" s="39"/>
      <c r="E2796" s="54">
        <v>2847.61</v>
      </c>
      <c r="F2796" s="14">
        <f t="shared" si="99"/>
        <v>3136127.3299999996</v>
      </c>
    </row>
    <row r="2797" spans="1:6">
      <c r="A2797" s="221">
        <v>39294</v>
      </c>
      <c r="B2797" s="249">
        <v>5794</v>
      </c>
      <c r="C2797" s="2" t="s">
        <v>913</v>
      </c>
      <c r="D2797" s="39"/>
      <c r="E2797" s="54">
        <v>881</v>
      </c>
      <c r="F2797" s="14">
        <f t="shared" si="99"/>
        <v>3135246.3299999996</v>
      </c>
    </row>
    <row r="2798" spans="1:6">
      <c r="A2798" s="221">
        <v>39294</v>
      </c>
      <c r="B2798" s="249">
        <v>5795</v>
      </c>
      <c r="C2798" s="2" t="s">
        <v>1292</v>
      </c>
      <c r="D2798" s="39"/>
      <c r="E2798" s="54">
        <v>16200</v>
      </c>
      <c r="F2798" s="14">
        <f t="shared" si="99"/>
        <v>3119046.3299999996</v>
      </c>
    </row>
    <row r="2799" spans="1:6">
      <c r="A2799" s="221">
        <v>39294</v>
      </c>
      <c r="B2799" s="249"/>
      <c r="C2799" s="2" t="s">
        <v>2196</v>
      </c>
      <c r="D2799" s="39">
        <v>467491.57</v>
      </c>
      <c r="E2799" s="312"/>
      <c r="F2799" s="14">
        <f>+F2798+D2799</f>
        <v>3586537.8999999994</v>
      </c>
    </row>
    <row r="2800" spans="1:6">
      <c r="A2800" s="221">
        <v>39294</v>
      </c>
      <c r="B2800" s="249"/>
      <c r="C2800" s="2" t="s">
        <v>2268</v>
      </c>
      <c r="D2800" s="39"/>
      <c r="E2800" s="312">
        <v>5376.71</v>
      </c>
      <c r="F2800" s="14">
        <f>+F2799-E2800</f>
        <v>3581161.1899999995</v>
      </c>
    </row>
    <row r="2801" spans="1:6">
      <c r="A2801" s="221"/>
      <c r="B2801" s="249"/>
      <c r="C2801" s="2"/>
      <c r="D2801" s="39"/>
      <c r="E2801" s="54"/>
      <c r="F2801" s="14"/>
    </row>
    <row r="2802" spans="1:6">
      <c r="A2802" s="221"/>
      <c r="B2802" s="249"/>
      <c r="C2802" s="2"/>
      <c r="D2802" s="39"/>
      <c r="E2802" s="54">
        <f>SUM(E2713:E2801)</f>
        <v>3828505.439999999</v>
      </c>
      <c r="F2802" s="14"/>
    </row>
    <row r="2803" spans="1:6">
      <c r="A2803" s="221"/>
      <c r="B2803" s="249"/>
      <c r="C2803" s="2" t="s">
        <v>2175</v>
      </c>
      <c r="D2803" s="39"/>
      <c r="E2803" s="54">
        <f>+E2802-E2800-E2780-E2779</f>
        <v>3088371.149999999</v>
      </c>
      <c r="F2803" s="14"/>
    </row>
    <row r="2804" spans="1:6">
      <c r="A2804" s="221"/>
      <c r="B2804" s="249"/>
      <c r="C2804" s="2"/>
      <c r="D2804" s="39"/>
      <c r="E2804" s="54"/>
      <c r="F2804" s="14"/>
    </row>
    <row r="2805" spans="1:6">
      <c r="A2805" s="2"/>
      <c r="B2805" s="249"/>
      <c r="C2805" s="2" t="s">
        <v>2199</v>
      </c>
      <c r="D2805" s="39"/>
      <c r="E2805" s="312"/>
      <c r="F2805" s="14">
        <f>+F2800</f>
        <v>3581161.1899999995</v>
      </c>
    </row>
    <row r="2806" spans="1:6">
      <c r="A2806" s="221">
        <v>39295</v>
      </c>
      <c r="B2806" s="249">
        <v>5796</v>
      </c>
      <c r="C2806" s="2" t="s">
        <v>2197</v>
      </c>
      <c r="D2806" s="39"/>
      <c r="E2806" s="54">
        <v>21373.11</v>
      </c>
      <c r="F2806" s="14">
        <f t="shared" ref="F2806:F2842" si="100">+F2805-E2806</f>
        <v>3559788.0799999996</v>
      </c>
    </row>
    <row r="2807" spans="1:6">
      <c r="A2807" s="221">
        <v>39295</v>
      </c>
      <c r="B2807" s="249">
        <v>5797</v>
      </c>
      <c r="C2807" s="2" t="s">
        <v>896</v>
      </c>
      <c r="D2807" s="39"/>
      <c r="E2807" s="54">
        <v>99553.35</v>
      </c>
      <c r="F2807" s="14">
        <f t="shared" si="100"/>
        <v>3460234.7299999995</v>
      </c>
    </row>
    <row r="2808" spans="1:6">
      <c r="A2808" s="221">
        <v>39295</v>
      </c>
      <c r="B2808" s="249">
        <v>5798</v>
      </c>
      <c r="C2808" s="2" t="s">
        <v>2745</v>
      </c>
      <c r="D2808" s="39"/>
      <c r="E2808" s="54">
        <v>4734.78</v>
      </c>
      <c r="F2808" s="14">
        <f t="shared" si="100"/>
        <v>3455499.9499999997</v>
      </c>
    </row>
    <row r="2809" spans="1:6">
      <c r="A2809" s="221">
        <v>39295</v>
      </c>
      <c r="B2809" s="249">
        <v>5799</v>
      </c>
      <c r="C2809" s="2" t="s">
        <v>2746</v>
      </c>
      <c r="D2809" s="39"/>
      <c r="E2809" s="54">
        <v>6942.6</v>
      </c>
      <c r="F2809" s="14">
        <f t="shared" si="100"/>
        <v>3448557.3499999996</v>
      </c>
    </row>
    <row r="2810" spans="1:6">
      <c r="A2810" s="221">
        <v>39295</v>
      </c>
      <c r="B2810" s="249">
        <v>5800</v>
      </c>
      <c r="C2810" s="2" t="s">
        <v>113</v>
      </c>
      <c r="D2810" s="39"/>
      <c r="E2810" s="54">
        <v>1000000</v>
      </c>
      <c r="F2810" s="14">
        <f t="shared" si="100"/>
        <v>2448557.3499999996</v>
      </c>
    </row>
    <row r="2811" spans="1:6">
      <c r="A2811" s="221">
        <v>39295</v>
      </c>
      <c r="B2811" s="249">
        <v>5801</v>
      </c>
      <c r="C2811" s="2" t="s">
        <v>2198</v>
      </c>
      <c r="D2811" s="39"/>
      <c r="E2811" s="54">
        <v>25000</v>
      </c>
      <c r="F2811" s="14">
        <f t="shared" si="100"/>
        <v>2423557.3499999996</v>
      </c>
    </row>
    <row r="2812" spans="1:6">
      <c r="A2812" s="221">
        <v>39295</v>
      </c>
      <c r="B2812" s="249">
        <v>5802</v>
      </c>
      <c r="C2812" s="2" t="s">
        <v>1804</v>
      </c>
      <c r="D2812" s="39"/>
      <c r="E2812" s="54">
        <v>0.01</v>
      </c>
      <c r="F2812" s="14">
        <f t="shared" si="100"/>
        <v>2423557.34</v>
      </c>
    </row>
    <row r="2813" spans="1:6">
      <c r="A2813" s="221">
        <v>39295</v>
      </c>
      <c r="B2813" s="249">
        <v>5803</v>
      </c>
      <c r="C2813" s="2" t="s">
        <v>393</v>
      </c>
      <c r="D2813" s="39"/>
      <c r="E2813" s="54">
        <v>11250</v>
      </c>
      <c r="F2813" s="14">
        <f t="shared" si="100"/>
        <v>2412307.34</v>
      </c>
    </row>
    <row r="2814" spans="1:6">
      <c r="A2814" s="221">
        <v>39295</v>
      </c>
      <c r="B2814" s="249">
        <v>5804</v>
      </c>
      <c r="C2814" s="2" t="s">
        <v>393</v>
      </c>
      <c r="D2814" s="39"/>
      <c r="E2814" s="54">
        <v>10000</v>
      </c>
      <c r="F2814" s="14">
        <f t="shared" si="100"/>
        <v>2402307.34</v>
      </c>
    </row>
    <row r="2815" spans="1:6">
      <c r="A2815" s="221">
        <v>39296</v>
      </c>
      <c r="B2815" s="249">
        <v>5805</v>
      </c>
      <c r="C2815" s="2" t="s">
        <v>1433</v>
      </c>
      <c r="D2815" s="39"/>
      <c r="E2815" s="54">
        <v>1731.6</v>
      </c>
      <c r="F2815" s="14">
        <f t="shared" si="100"/>
        <v>2400575.7399999998</v>
      </c>
    </row>
    <row r="2816" spans="1:6">
      <c r="A2816" s="221">
        <v>39296</v>
      </c>
      <c r="B2816" s="249">
        <v>5806</v>
      </c>
      <c r="C2816" s="2" t="s">
        <v>1768</v>
      </c>
      <c r="D2816" s="39"/>
      <c r="E2816" s="54">
        <v>7183.92</v>
      </c>
      <c r="F2816" s="14">
        <f t="shared" si="100"/>
        <v>2393391.8199999998</v>
      </c>
    </row>
    <row r="2817" spans="1:6">
      <c r="A2817" s="221">
        <v>39300</v>
      </c>
      <c r="B2817" s="249">
        <v>5807</v>
      </c>
      <c r="C2817" s="2" t="s">
        <v>2200</v>
      </c>
      <c r="D2817" s="39"/>
      <c r="E2817" s="54">
        <v>245</v>
      </c>
      <c r="F2817" s="14">
        <f t="shared" si="100"/>
        <v>2393146.8199999998</v>
      </c>
    </row>
    <row r="2818" spans="1:6">
      <c r="A2818" s="221">
        <v>39300</v>
      </c>
      <c r="B2818" s="249">
        <v>5808</v>
      </c>
      <c r="C2818" s="2" t="s">
        <v>1896</v>
      </c>
      <c r="D2818" s="39"/>
      <c r="E2818" s="54">
        <v>40675</v>
      </c>
      <c r="F2818" s="14">
        <f t="shared" si="100"/>
        <v>2352471.8199999998</v>
      </c>
    </row>
    <row r="2819" spans="1:6">
      <c r="A2819" s="221">
        <v>39300</v>
      </c>
      <c r="B2819" s="249">
        <v>5809</v>
      </c>
      <c r="C2819" s="2" t="s">
        <v>1090</v>
      </c>
      <c r="D2819" s="39"/>
      <c r="E2819" s="54">
        <v>1900</v>
      </c>
      <c r="F2819" s="14">
        <f t="shared" si="100"/>
        <v>2350571.8199999998</v>
      </c>
    </row>
    <row r="2820" spans="1:6">
      <c r="A2820" s="221">
        <v>39300</v>
      </c>
      <c r="B2820" s="249">
        <v>5810</v>
      </c>
      <c r="C2820" s="2" t="s">
        <v>1896</v>
      </c>
      <c r="D2820" s="39"/>
      <c r="E2820" s="54">
        <v>34972</v>
      </c>
      <c r="F2820" s="14">
        <f t="shared" si="100"/>
        <v>2315599.8199999998</v>
      </c>
    </row>
    <row r="2821" spans="1:6">
      <c r="A2821" s="221">
        <v>39300</v>
      </c>
      <c r="B2821" s="249">
        <v>5811</v>
      </c>
      <c r="C2821" s="2" t="s">
        <v>1896</v>
      </c>
      <c r="D2821" s="39"/>
      <c r="E2821" s="54">
        <v>4736.83</v>
      </c>
      <c r="F2821" s="14">
        <f t="shared" si="100"/>
        <v>2310862.9899999998</v>
      </c>
    </row>
    <row r="2822" spans="1:6">
      <c r="A2822" s="221">
        <v>39300</v>
      </c>
      <c r="B2822" s="249">
        <v>5812</v>
      </c>
      <c r="C2822" s="2" t="s">
        <v>2197</v>
      </c>
      <c r="D2822" s="39"/>
      <c r="E2822" s="54">
        <v>4745.67</v>
      </c>
      <c r="F2822" s="14">
        <f t="shared" si="100"/>
        <v>2306117.3199999998</v>
      </c>
    </row>
    <row r="2823" spans="1:6">
      <c r="A2823" s="221">
        <v>39300</v>
      </c>
      <c r="B2823" s="249">
        <v>5813</v>
      </c>
      <c r="C2823" s="2" t="s">
        <v>1479</v>
      </c>
      <c r="D2823" s="39"/>
      <c r="E2823" s="54">
        <v>4749.3999999999996</v>
      </c>
      <c r="F2823" s="14">
        <f t="shared" si="100"/>
        <v>2301367.92</v>
      </c>
    </row>
    <row r="2824" spans="1:6">
      <c r="A2824" s="221">
        <v>39300</v>
      </c>
      <c r="B2824" s="294">
        <v>5814</v>
      </c>
      <c r="C2824" s="4" t="s">
        <v>2040</v>
      </c>
      <c r="D2824" s="39"/>
      <c r="E2824" s="54">
        <v>7931</v>
      </c>
      <c r="F2824" s="14">
        <f t="shared" si="100"/>
        <v>2293436.92</v>
      </c>
    </row>
    <row r="2825" spans="1:6">
      <c r="A2825" s="221">
        <v>39301</v>
      </c>
      <c r="B2825" s="294">
        <v>5815</v>
      </c>
      <c r="C2825" s="4" t="s">
        <v>1897</v>
      </c>
      <c r="D2825" s="39"/>
      <c r="E2825" s="54">
        <v>32582.49</v>
      </c>
      <c r="F2825" s="14">
        <f t="shared" si="100"/>
        <v>2260854.4299999997</v>
      </c>
    </row>
    <row r="2826" spans="1:6">
      <c r="A2826" s="221">
        <v>39303</v>
      </c>
      <c r="B2826" s="249">
        <v>5816</v>
      </c>
      <c r="C2826" s="2" t="s">
        <v>1804</v>
      </c>
      <c r="D2826" s="39"/>
      <c r="E2826" s="54">
        <v>0.01</v>
      </c>
      <c r="F2826" s="14">
        <f t="shared" si="100"/>
        <v>2260854.42</v>
      </c>
    </row>
    <row r="2827" spans="1:6">
      <c r="A2827" s="221">
        <v>39303</v>
      </c>
      <c r="B2827" s="249">
        <v>5817</v>
      </c>
      <c r="C2827" s="2" t="s">
        <v>1898</v>
      </c>
      <c r="D2827" s="39"/>
      <c r="E2827" s="54">
        <v>28305</v>
      </c>
      <c r="F2827" s="14">
        <f t="shared" si="100"/>
        <v>2232549.42</v>
      </c>
    </row>
    <row r="2828" spans="1:6">
      <c r="A2828" s="221">
        <v>39303</v>
      </c>
      <c r="B2828" s="249">
        <v>5818</v>
      </c>
      <c r="C2828" s="2" t="s">
        <v>1899</v>
      </c>
      <c r="D2828" s="39"/>
      <c r="E2828" s="54">
        <v>10000</v>
      </c>
      <c r="F2828" s="14">
        <f t="shared" si="100"/>
        <v>2222549.42</v>
      </c>
    </row>
    <row r="2829" spans="1:6">
      <c r="A2829" s="221">
        <v>39303</v>
      </c>
      <c r="B2829" s="249">
        <v>5819</v>
      </c>
      <c r="C2829" s="2" t="s">
        <v>1349</v>
      </c>
      <c r="D2829" s="39"/>
      <c r="E2829" s="54">
        <v>54083.03</v>
      </c>
      <c r="F2829" s="14">
        <f t="shared" si="100"/>
        <v>2168466.39</v>
      </c>
    </row>
    <row r="2830" spans="1:6">
      <c r="A2830" s="221">
        <v>39303</v>
      </c>
      <c r="B2830" s="249">
        <v>5820</v>
      </c>
      <c r="C2830" s="2" t="s">
        <v>797</v>
      </c>
      <c r="D2830" s="39"/>
      <c r="E2830" s="54">
        <v>114552</v>
      </c>
      <c r="F2830" s="14">
        <f t="shared" si="100"/>
        <v>2053914.3900000001</v>
      </c>
    </row>
    <row r="2831" spans="1:6">
      <c r="A2831" s="221">
        <v>39307</v>
      </c>
      <c r="B2831" s="249">
        <v>5821</v>
      </c>
      <c r="C2831" s="2" t="s">
        <v>1714</v>
      </c>
      <c r="D2831" s="39"/>
      <c r="E2831" s="54">
        <v>12510</v>
      </c>
      <c r="F2831" s="14">
        <f t="shared" si="100"/>
        <v>2041404.3900000001</v>
      </c>
    </row>
    <row r="2832" spans="1:6">
      <c r="A2832" s="221">
        <v>39307</v>
      </c>
      <c r="B2832" s="249">
        <v>5822</v>
      </c>
      <c r="C2832" s="2" t="s">
        <v>798</v>
      </c>
      <c r="D2832" s="39"/>
      <c r="E2832" s="54">
        <v>18912</v>
      </c>
      <c r="F2832" s="14">
        <f t="shared" si="100"/>
        <v>2022492.3900000001</v>
      </c>
    </row>
    <row r="2833" spans="1:6">
      <c r="A2833" s="221">
        <v>39307</v>
      </c>
      <c r="B2833" s="249">
        <v>5823</v>
      </c>
      <c r="C2833" s="2" t="s">
        <v>1362</v>
      </c>
      <c r="D2833" s="39"/>
      <c r="E2833" s="54">
        <v>38641.25</v>
      </c>
      <c r="F2833" s="14">
        <f t="shared" si="100"/>
        <v>1983851.1400000001</v>
      </c>
    </row>
    <row r="2834" spans="1:6">
      <c r="A2834" s="221">
        <v>39307</v>
      </c>
      <c r="B2834" s="249">
        <v>5824</v>
      </c>
      <c r="C2834" s="2" t="s">
        <v>1878</v>
      </c>
      <c r="D2834" s="39"/>
      <c r="E2834" s="54">
        <v>42807.25</v>
      </c>
      <c r="F2834" s="14">
        <f t="shared" si="100"/>
        <v>1941043.8900000001</v>
      </c>
    </row>
    <row r="2835" spans="1:6">
      <c r="A2835" s="221">
        <v>39308</v>
      </c>
      <c r="B2835" s="249">
        <v>5825</v>
      </c>
      <c r="C2835" s="2" t="s">
        <v>1848</v>
      </c>
      <c r="D2835" s="39"/>
      <c r="E2835" s="54">
        <v>10007.629999999999</v>
      </c>
      <c r="F2835" s="14">
        <f t="shared" si="100"/>
        <v>1931036.2600000002</v>
      </c>
    </row>
    <row r="2836" spans="1:6">
      <c r="A2836" s="221">
        <v>39308</v>
      </c>
      <c r="B2836" s="249">
        <v>5826</v>
      </c>
      <c r="C2836" s="2" t="s">
        <v>1804</v>
      </c>
      <c r="D2836" s="39"/>
      <c r="E2836" s="54">
        <v>0.01</v>
      </c>
      <c r="F2836" s="14">
        <f t="shared" si="100"/>
        <v>1931036.2500000002</v>
      </c>
    </row>
    <row r="2837" spans="1:6">
      <c r="A2837" s="221">
        <v>39308</v>
      </c>
      <c r="B2837" s="249">
        <v>5827</v>
      </c>
      <c r="C2837" s="2" t="s">
        <v>2634</v>
      </c>
      <c r="D2837" s="39"/>
      <c r="E2837" s="54">
        <v>6184.97</v>
      </c>
      <c r="F2837" s="14">
        <f t="shared" si="100"/>
        <v>1924851.2800000003</v>
      </c>
    </row>
    <row r="2838" spans="1:6">
      <c r="A2838" s="221">
        <v>39308</v>
      </c>
      <c r="B2838" s="249">
        <v>5828</v>
      </c>
      <c r="C2838" s="2" t="s">
        <v>1848</v>
      </c>
      <c r="D2838" s="39"/>
      <c r="E2838" s="54">
        <v>6861.09</v>
      </c>
      <c r="F2838" s="14">
        <f t="shared" si="100"/>
        <v>1917990.1900000002</v>
      </c>
    </row>
    <row r="2839" spans="1:6">
      <c r="A2839" s="221">
        <v>39308</v>
      </c>
      <c r="B2839" s="249">
        <v>5829</v>
      </c>
      <c r="C2839" s="2" t="s">
        <v>113</v>
      </c>
      <c r="D2839" s="39"/>
      <c r="E2839" s="54">
        <v>78863</v>
      </c>
      <c r="F2839" s="14">
        <f t="shared" si="100"/>
        <v>1839127.1900000002</v>
      </c>
    </row>
    <row r="2840" spans="1:6">
      <c r="A2840" s="221">
        <v>39308</v>
      </c>
      <c r="B2840" s="249">
        <v>5830</v>
      </c>
      <c r="C2840" s="2" t="s">
        <v>1848</v>
      </c>
      <c r="D2840" s="39"/>
      <c r="E2840" s="54">
        <v>582159.6</v>
      </c>
      <c r="F2840" s="14">
        <f t="shared" si="100"/>
        <v>1256967.5900000003</v>
      </c>
    </row>
    <row r="2841" spans="1:6">
      <c r="A2841" s="221">
        <v>39308</v>
      </c>
      <c r="B2841" s="249">
        <v>5831</v>
      </c>
      <c r="C2841" s="2" t="s">
        <v>1848</v>
      </c>
      <c r="D2841" s="39"/>
      <c r="E2841" s="54">
        <v>996187.5</v>
      </c>
      <c r="F2841" s="14">
        <f t="shared" si="100"/>
        <v>260780.09000000032</v>
      </c>
    </row>
    <row r="2842" spans="1:6">
      <c r="A2842" s="221">
        <v>39308</v>
      </c>
      <c r="B2842" s="249">
        <v>5832</v>
      </c>
      <c r="C2842" s="2" t="s">
        <v>2634</v>
      </c>
      <c r="D2842" s="39"/>
      <c r="E2842" s="54">
        <v>419832.8</v>
      </c>
      <c r="F2842" s="14">
        <f t="shared" si="100"/>
        <v>-159052.70999999967</v>
      </c>
    </row>
    <row r="2843" spans="1:6">
      <c r="A2843" s="221">
        <v>39308</v>
      </c>
      <c r="B2843" s="249"/>
      <c r="C2843" s="2" t="s">
        <v>799</v>
      </c>
      <c r="D2843" s="39">
        <v>541194.93999999994</v>
      </c>
      <c r="E2843" s="54"/>
      <c r="F2843" s="14">
        <f>+F2842+D2843</f>
        <v>382142.23000000027</v>
      </c>
    </row>
    <row r="2844" spans="1:6">
      <c r="A2844" s="221">
        <v>39309</v>
      </c>
      <c r="B2844" s="249"/>
      <c r="C2844" s="2" t="s">
        <v>800</v>
      </c>
      <c r="D2844" s="39">
        <v>0</v>
      </c>
      <c r="E2844" s="54"/>
      <c r="F2844" s="37">
        <f>+F2843+D2844</f>
        <v>382142.23000000027</v>
      </c>
    </row>
    <row r="2845" spans="1:6">
      <c r="A2845" s="221">
        <v>39310</v>
      </c>
      <c r="B2845" s="249"/>
      <c r="C2845" s="2" t="s">
        <v>2647</v>
      </c>
      <c r="D2845" s="39">
        <v>3584420.06</v>
      </c>
      <c r="E2845" s="54"/>
      <c r="F2845" s="14">
        <f>+F2844+D2845</f>
        <v>3966562.2900000005</v>
      </c>
    </row>
    <row r="2846" spans="1:6">
      <c r="A2846" s="221">
        <v>39310</v>
      </c>
      <c r="B2846" s="249">
        <v>5833</v>
      </c>
      <c r="C2846" s="2" t="s">
        <v>2529</v>
      </c>
      <c r="D2846" s="39"/>
      <c r="E2846" s="54">
        <v>56600.1</v>
      </c>
      <c r="F2846" s="14">
        <f t="shared" ref="F2846:F2884" si="101">+F2845-E2846</f>
        <v>3909962.1900000004</v>
      </c>
    </row>
    <row r="2847" spans="1:6">
      <c r="A2847" s="221">
        <v>39310</v>
      </c>
      <c r="B2847" s="249">
        <v>5834</v>
      </c>
      <c r="C2847" s="2" t="s">
        <v>1368</v>
      </c>
      <c r="D2847" s="39"/>
      <c r="E2847" s="54">
        <v>2000</v>
      </c>
      <c r="F2847" s="14">
        <f t="shared" si="101"/>
        <v>3907962.1900000004</v>
      </c>
    </row>
    <row r="2848" spans="1:6">
      <c r="A2848" s="221">
        <v>39310</v>
      </c>
      <c r="B2848" s="249">
        <v>5835</v>
      </c>
      <c r="C2848" s="2" t="s">
        <v>2530</v>
      </c>
      <c r="D2848" s="39"/>
      <c r="E2848" s="54">
        <v>4455</v>
      </c>
      <c r="F2848" s="14">
        <f t="shared" si="101"/>
        <v>3903507.1900000004</v>
      </c>
    </row>
    <row r="2849" spans="1:6">
      <c r="A2849" s="221">
        <v>39310</v>
      </c>
      <c r="B2849" s="249">
        <v>5836</v>
      </c>
      <c r="C2849" s="2" t="s">
        <v>180</v>
      </c>
      <c r="D2849" s="39"/>
      <c r="E2849" s="54">
        <v>828</v>
      </c>
      <c r="F2849" s="14">
        <f t="shared" si="101"/>
        <v>3902679.1900000004</v>
      </c>
    </row>
    <row r="2850" spans="1:6">
      <c r="A2850" s="221">
        <v>39310</v>
      </c>
      <c r="B2850" s="249">
        <v>5837</v>
      </c>
      <c r="C2850" s="2" t="s">
        <v>113</v>
      </c>
      <c r="D2850" s="39"/>
      <c r="E2850" s="54">
        <v>1000000</v>
      </c>
      <c r="F2850" s="14">
        <f t="shared" si="101"/>
        <v>2902679.1900000004</v>
      </c>
    </row>
    <row r="2851" spans="1:6">
      <c r="A2851" s="221">
        <v>39316</v>
      </c>
      <c r="B2851" s="249">
        <v>5838</v>
      </c>
      <c r="C2851" s="2" t="s">
        <v>386</v>
      </c>
      <c r="D2851" s="39"/>
      <c r="E2851" s="54">
        <v>11835.32</v>
      </c>
      <c r="F2851" s="14">
        <f t="shared" si="101"/>
        <v>2890843.8700000006</v>
      </c>
    </row>
    <row r="2852" spans="1:6">
      <c r="A2852" s="221">
        <v>39316</v>
      </c>
      <c r="B2852" s="249">
        <v>5839</v>
      </c>
      <c r="C2852" s="2" t="s">
        <v>1808</v>
      </c>
      <c r="D2852" s="39"/>
      <c r="E2852" s="54">
        <v>17282.5</v>
      </c>
      <c r="F2852" s="14">
        <f t="shared" si="101"/>
        <v>2873561.3700000006</v>
      </c>
    </row>
    <row r="2853" spans="1:6">
      <c r="A2853" s="221">
        <v>39316</v>
      </c>
      <c r="B2853" s="249">
        <v>5840</v>
      </c>
      <c r="C2853" s="2" t="s">
        <v>1810</v>
      </c>
      <c r="D2853" s="39"/>
      <c r="E2853" s="54">
        <v>11826.09</v>
      </c>
      <c r="F2853" s="14">
        <f t="shared" si="101"/>
        <v>2861735.2800000007</v>
      </c>
    </row>
    <row r="2854" spans="1:6">
      <c r="A2854" s="221">
        <v>39316</v>
      </c>
      <c r="B2854" s="249">
        <v>5841</v>
      </c>
      <c r="C2854" s="2" t="s">
        <v>651</v>
      </c>
      <c r="D2854" s="39"/>
      <c r="E2854" s="54">
        <v>7000</v>
      </c>
      <c r="F2854" s="14">
        <f t="shared" si="101"/>
        <v>2854735.2800000007</v>
      </c>
    </row>
    <row r="2855" spans="1:6">
      <c r="A2855" s="221">
        <v>39316</v>
      </c>
      <c r="B2855" s="249">
        <v>5842</v>
      </c>
      <c r="C2855" s="2" t="s">
        <v>1839</v>
      </c>
      <c r="D2855" s="39"/>
      <c r="E2855" s="54">
        <v>8500</v>
      </c>
      <c r="F2855" s="14">
        <f t="shared" si="101"/>
        <v>2846235.2800000007</v>
      </c>
    </row>
    <row r="2856" spans="1:6">
      <c r="A2856" s="221">
        <v>39316</v>
      </c>
      <c r="B2856" s="249">
        <v>5843</v>
      </c>
      <c r="C2856" s="2" t="s">
        <v>1800</v>
      </c>
      <c r="D2856" s="39"/>
      <c r="E2856" s="54">
        <v>6927.61</v>
      </c>
      <c r="F2856" s="14">
        <f t="shared" si="101"/>
        <v>2839307.6700000009</v>
      </c>
    </row>
    <row r="2857" spans="1:6">
      <c r="A2857" s="221">
        <v>39316</v>
      </c>
      <c r="B2857" s="249">
        <v>5844</v>
      </c>
      <c r="C2857" s="2" t="s">
        <v>1804</v>
      </c>
      <c r="D2857" s="39"/>
      <c r="E2857" s="54">
        <v>0.01</v>
      </c>
      <c r="F2857" s="14">
        <f t="shared" si="101"/>
        <v>2839307.6600000011</v>
      </c>
    </row>
    <row r="2858" spans="1:6">
      <c r="A2858" s="221">
        <v>39316</v>
      </c>
      <c r="B2858" s="249">
        <v>5845</v>
      </c>
      <c r="C2858" s="2" t="s">
        <v>1803</v>
      </c>
      <c r="D2858" s="39"/>
      <c r="E2858" s="54">
        <v>3900</v>
      </c>
      <c r="F2858" s="14">
        <f t="shared" si="101"/>
        <v>2835407.6600000011</v>
      </c>
    </row>
    <row r="2859" spans="1:6">
      <c r="A2859" s="221">
        <v>39316</v>
      </c>
      <c r="B2859" s="249">
        <v>5846</v>
      </c>
      <c r="C2859" s="2" t="s">
        <v>1804</v>
      </c>
      <c r="D2859" s="39"/>
      <c r="E2859" s="54">
        <v>0.01</v>
      </c>
      <c r="F2859" s="14">
        <f t="shared" si="101"/>
        <v>2835407.6500000013</v>
      </c>
    </row>
    <row r="2860" spans="1:6">
      <c r="A2860" s="221">
        <v>39316</v>
      </c>
      <c r="B2860" s="249">
        <v>5847</v>
      </c>
      <c r="C2860" s="2" t="s">
        <v>1997</v>
      </c>
      <c r="D2860" s="39"/>
      <c r="E2860" s="54">
        <v>5001.1000000000004</v>
      </c>
      <c r="F2860" s="14">
        <f t="shared" si="101"/>
        <v>2830406.5500000012</v>
      </c>
    </row>
    <row r="2861" spans="1:6">
      <c r="A2861" s="221">
        <v>39316</v>
      </c>
      <c r="B2861" s="249">
        <v>5848</v>
      </c>
      <c r="C2861" s="2" t="s">
        <v>1996</v>
      </c>
      <c r="D2861" s="39"/>
      <c r="E2861" s="54">
        <v>3918.95</v>
      </c>
      <c r="F2861" s="14">
        <f t="shared" si="101"/>
        <v>2826487.600000001</v>
      </c>
    </row>
    <row r="2862" spans="1:6">
      <c r="A2862" s="221">
        <v>39316</v>
      </c>
      <c r="B2862" s="249">
        <v>5849</v>
      </c>
      <c r="C2862" s="2" t="s">
        <v>1998</v>
      </c>
      <c r="D2862" s="39"/>
      <c r="E2862" s="54">
        <v>600</v>
      </c>
      <c r="F2862" s="14">
        <f t="shared" si="101"/>
        <v>2825887.600000001</v>
      </c>
    </row>
    <row r="2863" spans="1:6">
      <c r="A2863" s="221">
        <v>39316</v>
      </c>
      <c r="B2863" s="249">
        <v>5850</v>
      </c>
      <c r="C2863" s="2" t="s">
        <v>1997</v>
      </c>
      <c r="D2863" s="39"/>
      <c r="E2863" s="54">
        <v>600</v>
      </c>
      <c r="F2863" s="14">
        <f t="shared" si="101"/>
        <v>2825287.600000001</v>
      </c>
    </row>
    <row r="2864" spans="1:6">
      <c r="A2864" s="221">
        <v>39316</v>
      </c>
      <c r="B2864" s="249">
        <v>5851</v>
      </c>
      <c r="C2864" s="2" t="s">
        <v>1621</v>
      </c>
      <c r="D2864" s="39"/>
      <c r="E2864" s="54">
        <v>2000</v>
      </c>
      <c r="F2864" s="14">
        <f t="shared" si="101"/>
        <v>2823287.600000001</v>
      </c>
    </row>
    <row r="2865" spans="1:6">
      <c r="A2865" s="221">
        <v>39316</v>
      </c>
      <c r="B2865" s="249">
        <v>5852</v>
      </c>
      <c r="C2865" s="2" t="s">
        <v>285</v>
      </c>
      <c r="D2865" s="39"/>
      <c r="E2865" s="54">
        <v>22500</v>
      </c>
      <c r="F2865" s="14">
        <f t="shared" si="101"/>
        <v>2800787.600000001</v>
      </c>
    </row>
    <row r="2866" spans="1:6">
      <c r="A2866" s="221">
        <v>39316</v>
      </c>
      <c r="B2866" s="249">
        <v>5853</v>
      </c>
      <c r="C2866" s="2" t="s">
        <v>1067</v>
      </c>
      <c r="D2866" s="39"/>
      <c r="E2866" s="54">
        <v>27000</v>
      </c>
      <c r="F2866" s="14">
        <f t="shared" si="101"/>
        <v>2773787.600000001</v>
      </c>
    </row>
    <row r="2867" spans="1:6">
      <c r="A2867" s="221">
        <v>39316</v>
      </c>
      <c r="B2867" s="249">
        <v>5854</v>
      </c>
      <c r="C2867" s="2" t="s">
        <v>2200</v>
      </c>
      <c r="D2867" s="39"/>
      <c r="E2867" s="54">
        <v>2000</v>
      </c>
      <c r="F2867" s="14">
        <f t="shared" si="101"/>
        <v>2771787.600000001</v>
      </c>
    </row>
    <row r="2868" spans="1:6">
      <c r="A2868" s="221">
        <v>39316</v>
      </c>
      <c r="B2868" s="249">
        <v>5855</v>
      </c>
      <c r="C2868" s="2" t="s">
        <v>1802</v>
      </c>
      <c r="D2868" s="39"/>
      <c r="E2868" s="54">
        <v>3900</v>
      </c>
      <c r="F2868" s="14">
        <f t="shared" si="101"/>
        <v>2767887.600000001</v>
      </c>
    </row>
    <row r="2869" spans="1:6">
      <c r="A2869" s="221">
        <v>39316</v>
      </c>
      <c r="B2869" s="249">
        <v>5856</v>
      </c>
      <c r="C2869" s="2" t="s">
        <v>1152</v>
      </c>
      <c r="D2869" s="39"/>
      <c r="E2869" s="54">
        <v>3687.84</v>
      </c>
      <c r="F2869" s="14">
        <f t="shared" si="101"/>
        <v>2764199.7600000012</v>
      </c>
    </row>
    <row r="2870" spans="1:6">
      <c r="A2870" s="221">
        <v>39316</v>
      </c>
      <c r="B2870" s="249">
        <v>5857</v>
      </c>
      <c r="C2870" s="2" t="s">
        <v>1997</v>
      </c>
      <c r="D2870" s="39"/>
      <c r="E2870" s="54">
        <v>2250</v>
      </c>
      <c r="F2870" s="14">
        <f t="shared" si="101"/>
        <v>2761949.7600000012</v>
      </c>
    </row>
    <row r="2871" spans="1:6">
      <c r="A2871" s="221">
        <v>39316</v>
      </c>
      <c r="B2871" s="249">
        <v>5858</v>
      </c>
      <c r="C2871" s="2" t="s">
        <v>1723</v>
      </c>
      <c r="D2871" s="39"/>
      <c r="E2871" s="54">
        <v>881</v>
      </c>
      <c r="F2871" s="14">
        <f t="shared" si="101"/>
        <v>2761068.7600000012</v>
      </c>
    </row>
    <row r="2872" spans="1:6">
      <c r="A2872" s="221">
        <v>39317</v>
      </c>
      <c r="B2872" s="249">
        <v>5859</v>
      </c>
      <c r="C2872" s="2" t="s">
        <v>792</v>
      </c>
      <c r="D2872" s="39"/>
      <c r="E2872" s="54">
        <v>2000</v>
      </c>
      <c r="F2872" s="14">
        <f t="shared" si="101"/>
        <v>2759068.7600000012</v>
      </c>
    </row>
    <row r="2873" spans="1:6">
      <c r="A2873" s="221">
        <v>39317</v>
      </c>
      <c r="B2873" s="249">
        <v>5860</v>
      </c>
      <c r="C2873" s="2" t="s">
        <v>2531</v>
      </c>
      <c r="D2873" s="39"/>
      <c r="E2873" s="54">
        <v>3106.89</v>
      </c>
      <c r="F2873" s="14">
        <f t="shared" si="101"/>
        <v>2755961.870000001</v>
      </c>
    </row>
    <row r="2874" spans="1:6">
      <c r="A2874" s="221">
        <v>39317</v>
      </c>
      <c r="B2874" s="249">
        <v>5861</v>
      </c>
      <c r="C2874" s="2" t="s">
        <v>571</v>
      </c>
      <c r="D2874" s="39"/>
      <c r="E2874" s="54">
        <v>1741.57</v>
      </c>
      <c r="F2874" s="14">
        <f t="shared" si="101"/>
        <v>2754220.3000000012</v>
      </c>
    </row>
    <row r="2875" spans="1:6">
      <c r="A2875" s="221">
        <v>39318</v>
      </c>
      <c r="B2875" s="249"/>
      <c r="C2875" s="2" t="s">
        <v>2532</v>
      </c>
      <c r="D2875" s="39"/>
      <c r="E2875" s="54">
        <v>403843.47</v>
      </c>
      <c r="F2875" s="14">
        <f t="shared" si="101"/>
        <v>2350376.830000001</v>
      </c>
    </row>
    <row r="2876" spans="1:6">
      <c r="A2876" s="221">
        <v>39321</v>
      </c>
      <c r="B2876" s="249"/>
      <c r="C2876" s="2" t="s">
        <v>2533</v>
      </c>
      <c r="D2876" s="39"/>
      <c r="E2876" s="54">
        <v>322269.26</v>
      </c>
      <c r="F2876" s="14">
        <f t="shared" si="101"/>
        <v>2028107.570000001</v>
      </c>
    </row>
    <row r="2877" spans="1:6">
      <c r="A2877" s="221">
        <v>39321</v>
      </c>
      <c r="B2877" s="249">
        <v>5862</v>
      </c>
      <c r="C2877" s="2" t="s">
        <v>1371</v>
      </c>
      <c r="D2877" s="39"/>
      <c r="E2877" s="54">
        <v>40337.360000000001</v>
      </c>
      <c r="F2877" s="14">
        <f t="shared" si="101"/>
        <v>1987770.2100000009</v>
      </c>
    </row>
    <row r="2878" spans="1:6">
      <c r="A2878" s="221">
        <v>39321</v>
      </c>
      <c r="B2878" s="249">
        <v>5863</v>
      </c>
      <c r="C2878" s="2" t="s">
        <v>1804</v>
      </c>
      <c r="D2878" s="39"/>
      <c r="E2878" s="54">
        <v>0.01</v>
      </c>
      <c r="F2878" s="14">
        <f t="shared" si="101"/>
        <v>1987770.2000000009</v>
      </c>
    </row>
    <row r="2879" spans="1:6">
      <c r="A2879" s="221">
        <v>39321</v>
      </c>
      <c r="B2879" s="249">
        <v>5864</v>
      </c>
      <c r="C2879" s="2" t="s">
        <v>220</v>
      </c>
      <c r="D2879" s="39"/>
      <c r="E2879" s="54">
        <v>12500</v>
      </c>
      <c r="F2879" s="14">
        <f t="shared" si="101"/>
        <v>1975270.2000000009</v>
      </c>
    </row>
    <row r="2880" spans="1:6">
      <c r="A2880" s="221">
        <v>39321</v>
      </c>
      <c r="B2880" s="249">
        <v>5865</v>
      </c>
      <c r="C2880" s="2" t="s">
        <v>220</v>
      </c>
      <c r="D2880" s="39"/>
      <c r="E2880" s="54">
        <v>10000</v>
      </c>
      <c r="F2880" s="14">
        <f t="shared" si="101"/>
        <v>1965270.2000000009</v>
      </c>
    </row>
    <row r="2881" spans="1:6">
      <c r="A2881" s="221">
        <v>39322</v>
      </c>
      <c r="B2881" s="249">
        <v>5866</v>
      </c>
      <c r="C2881" s="2" t="s">
        <v>1804</v>
      </c>
      <c r="D2881" s="39"/>
      <c r="E2881" s="54">
        <v>0.01</v>
      </c>
      <c r="F2881" s="14">
        <f t="shared" si="101"/>
        <v>1965270.1900000009</v>
      </c>
    </row>
    <row r="2882" spans="1:6">
      <c r="A2882" s="221">
        <v>39322</v>
      </c>
      <c r="B2882" s="249">
        <v>5867</v>
      </c>
      <c r="C2882" s="2" t="s">
        <v>2141</v>
      </c>
      <c r="D2882" s="39"/>
      <c r="E2882" s="54">
        <v>2828</v>
      </c>
      <c r="F2882" s="14">
        <f t="shared" si="101"/>
        <v>1962442.1900000009</v>
      </c>
    </row>
    <row r="2883" spans="1:6">
      <c r="A2883" s="221">
        <v>39322</v>
      </c>
      <c r="B2883" s="249">
        <v>5868</v>
      </c>
      <c r="C2883" s="2" t="s">
        <v>1090</v>
      </c>
      <c r="D2883" s="39"/>
      <c r="E2883" s="54">
        <v>881</v>
      </c>
      <c r="F2883" s="14">
        <f t="shared" si="101"/>
        <v>1961561.1900000009</v>
      </c>
    </row>
    <row r="2884" spans="1:6">
      <c r="A2884" s="221">
        <v>39322</v>
      </c>
      <c r="B2884" s="249">
        <v>5869</v>
      </c>
      <c r="C2884" s="2" t="s">
        <v>2142</v>
      </c>
      <c r="D2884" s="39"/>
      <c r="E2884" s="54">
        <v>118997.05</v>
      </c>
      <c r="F2884" s="14">
        <f t="shared" si="101"/>
        <v>1842564.1400000008</v>
      </c>
    </row>
    <row r="2885" spans="1:6">
      <c r="A2885" s="221">
        <v>39322</v>
      </c>
      <c r="B2885" s="249"/>
      <c r="C2885" s="2" t="s">
        <v>1369</v>
      </c>
      <c r="D2885" s="39">
        <v>458950.91</v>
      </c>
      <c r="E2885" s="54"/>
      <c r="F2885" s="14">
        <f>+F2884+D2885</f>
        <v>2301515.0500000007</v>
      </c>
    </row>
    <row r="2886" spans="1:6">
      <c r="A2886" s="221">
        <v>39323</v>
      </c>
      <c r="B2886" s="249">
        <v>5870</v>
      </c>
      <c r="C2886" s="2" t="s">
        <v>1768</v>
      </c>
      <c r="D2886" s="39"/>
      <c r="E2886" s="54">
        <v>7264.4</v>
      </c>
      <c r="F2886" s="14">
        <f>+F2885-E2886</f>
        <v>2294250.6500000008</v>
      </c>
    </row>
    <row r="2887" spans="1:6">
      <c r="A2887" s="221">
        <v>39323</v>
      </c>
      <c r="B2887" s="249">
        <v>5871</v>
      </c>
      <c r="C2887" s="2" t="s">
        <v>1808</v>
      </c>
      <c r="D2887" s="39"/>
      <c r="E2887" s="54">
        <v>3800</v>
      </c>
      <c r="F2887" s="14">
        <f>+F2886-E2887</f>
        <v>2290450.6500000008</v>
      </c>
    </row>
    <row r="2888" spans="1:6">
      <c r="A2888" s="6" t="s">
        <v>2143</v>
      </c>
      <c r="B2888" s="249">
        <v>5872</v>
      </c>
      <c r="C2888" s="2" t="s">
        <v>1362</v>
      </c>
      <c r="D2888" s="39"/>
      <c r="E2888" s="54">
        <v>15743.4</v>
      </c>
      <c r="F2888" s="14">
        <f>+F2887-E2888</f>
        <v>2274707.2500000009</v>
      </c>
    </row>
    <row r="2889" spans="1:6">
      <c r="A2889" s="6" t="s">
        <v>1050</v>
      </c>
      <c r="B2889" s="249"/>
      <c r="C2889" s="2" t="s">
        <v>2268</v>
      </c>
      <c r="D2889" s="39"/>
      <c r="E2889" s="54">
        <v>6209.15</v>
      </c>
      <c r="F2889" s="14">
        <f>+F2888-E2889</f>
        <v>2268498.100000001</v>
      </c>
    </row>
    <row r="2890" spans="1:6">
      <c r="A2890" s="6"/>
      <c r="B2890" s="249"/>
      <c r="C2890" s="2"/>
      <c r="D2890" s="39"/>
      <c r="E2890" s="54">
        <f>SUM(E2806:E2889)</f>
        <v>5897229</v>
      </c>
      <c r="F2890" s="14"/>
    </row>
    <row r="2891" spans="1:6">
      <c r="A2891" s="2"/>
      <c r="B2891" s="249"/>
      <c r="C2891" s="2" t="s">
        <v>2175</v>
      </c>
      <c r="D2891" s="39"/>
      <c r="E2891" s="54">
        <f>+E2890-E2875-E2876-E2889</f>
        <v>5164907.12</v>
      </c>
      <c r="F2891" s="2"/>
    </row>
    <row r="2892" spans="1:6">
      <c r="A2892" s="2"/>
      <c r="B2892" s="249"/>
      <c r="C2892" s="2"/>
      <c r="D2892" s="39"/>
      <c r="E2892" s="54"/>
      <c r="F2892" s="2"/>
    </row>
    <row r="2893" spans="1:6">
      <c r="A2893" s="2"/>
      <c r="B2893" s="249"/>
      <c r="C2893" s="27" t="s">
        <v>2144</v>
      </c>
      <c r="D2893" s="39"/>
      <c r="E2893" s="54"/>
      <c r="F2893" s="14">
        <f>+F2889</f>
        <v>2268498.100000001</v>
      </c>
    </row>
    <row r="2894" spans="1:6">
      <c r="A2894" s="221">
        <v>39328</v>
      </c>
      <c r="B2894" s="249">
        <v>5873</v>
      </c>
      <c r="C2894" s="2" t="s">
        <v>1804</v>
      </c>
      <c r="D2894" s="39"/>
      <c r="E2894" s="54">
        <v>0.01</v>
      </c>
      <c r="F2894" s="14">
        <f t="shared" ref="F2894:F2908" si="102">+F2893-E2894</f>
        <v>2268498.0900000012</v>
      </c>
    </row>
    <row r="2895" spans="1:6">
      <c r="A2895" s="221">
        <v>39328</v>
      </c>
      <c r="B2895" s="249">
        <v>5874</v>
      </c>
      <c r="C2895" s="2" t="s">
        <v>1804</v>
      </c>
      <c r="D2895" s="39"/>
      <c r="E2895" s="54">
        <v>0.01</v>
      </c>
      <c r="F2895" s="14">
        <f t="shared" si="102"/>
        <v>2268498.0800000015</v>
      </c>
    </row>
    <row r="2896" spans="1:6">
      <c r="A2896" s="221">
        <v>39328</v>
      </c>
      <c r="B2896" s="249">
        <v>5875</v>
      </c>
      <c r="C2896" s="2" t="s">
        <v>896</v>
      </c>
      <c r="D2896" s="39"/>
      <c r="E2896" s="54">
        <v>99553.35</v>
      </c>
      <c r="F2896" s="14">
        <f t="shared" si="102"/>
        <v>2168944.7300000014</v>
      </c>
    </row>
    <row r="2897" spans="1:6">
      <c r="A2897" s="221">
        <v>39328</v>
      </c>
      <c r="B2897" s="249">
        <v>5876</v>
      </c>
      <c r="C2897" s="2" t="s">
        <v>2197</v>
      </c>
      <c r="D2897" s="39"/>
      <c r="E2897" s="54">
        <v>24426.880000000001</v>
      </c>
      <c r="F2897" s="14">
        <f t="shared" si="102"/>
        <v>2144517.8500000015</v>
      </c>
    </row>
    <row r="2898" spans="1:6">
      <c r="A2898" s="221">
        <v>39328</v>
      </c>
      <c r="B2898" s="249">
        <v>5877</v>
      </c>
      <c r="C2898" s="2" t="s">
        <v>414</v>
      </c>
      <c r="D2898" s="39"/>
      <c r="E2898" s="54">
        <v>37879</v>
      </c>
      <c r="F2898" s="14">
        <f t="shared" si="102"/>
        <v>2106638.8500000015</v>
      </c>
    </row>
    <row r="2899" spans="1:6">
      <c r="A2899" s="221">
        <v>39329</v>
      </c>
      <c r="B2899" s="249">
        <v>5878</v>
      </c>
      <c r="C2899" s="2" t="s">
        <v>2746</v>
      </c>
      <c r="D2899" s="39"/>
      <c r="E2899" s="54">
        <v>6942.6</v>
      </c>
      <c r="F2899" s="14">
        <f t="shared" si="102"/>
        <v>2099696.2500000014</v>
      </c>
    </row>
    <row r="2900" spans="1:6">
      <c r="A2900" s="221">
        <v>39329</v>
      </c>
      <c r="B2900" s="249">
        <v>5879</v>
      </c>
      <c r="C2900" s="2" t="s">
        <v>1363</v>
      </c>
      <c r="D2900" s="39"/>
      <c r="E2900" s="54">
        <v>1563.14</v>
      </c>
      <c r="F2900" s="14">
        <f t="shared" si="102"/>
        <v>2098133.1100000013</v>
      </c>
    </row>
    <row r="2901" spans="1:6">
      <c r="A2901" s="221">
        <v>39329</v>
      </c>
      <c r="B2901" s="249">
        <v>5880</v>
      </c>
      <c r="C2901" s="2" t="s">
        <v>571</v>
      </c>
      <c r="D2901" s="39"/>
      <c r="E2901" s="54">
        <v>2955.25</v>
      </c>
      <c r="F2901" s="14">
        <f t="shared" si="102"/>
        <v>2095177.8600000013</v>
      </c>
    </row>
    <row r="2902" spans="1:6">
      <c r="A2902" s="221">
        <v>39329</v>
      </c>
      <c r="B2902" s="249">
        <v>5881</v>
      </c>
      <c r="C2902" s="2" t="s">
        <v>791</v>
      </c>
      <c r="D2902" s="39"/>
      <c r="E2902" s="54">
        <v>25000</v>
      </c>
      <c r="F2902" s="14">
        <f t="shared" si="102"/>
        <v>2070177.8600000013</v>
      </c>
    </row>
    <row r="2903" spans="1:6">
      <c r="A2903" s="221">
        <v>39330</v>
      </c>
      <c r="B2903" s="249">
        <v>5882</v>
      </c>
      <c r="C2903" s="2" t="s">
        <v>1359</v>
      </c>
      <c r="D2903" s="39"/>
      <c r="E2903" s="54">
        <v>29742</v>
      </c>
      <c r="F2903" s="14">
        <f t="shared" si="102"/>
        <v>2040435.8600000013</v>
      </c>
    </row>
    <row r="2904" spans="1:6">
      <c r="A2904" s="221">
        <v>39330</v>
      </c>
      <c r="B2904" s="249">
        <v>5883</v>
      </c>
      <c r="C2904" s="2" t="s">
        <v>1359</v>
      </c>
      <c r="D2904" s="39"/>
      <c r="E2904" s="54">
        <v>4408</v>
      </c>
      <c r="F2904" s="14">
        <f t="shared" si="102"/>
        <v>2036027.8600000013</v>
      </c>
    </row>
    <row r="2905" spans="1:6">
      <c r="A2905" s="221">
        <v>39330</v>
      </c>
      <c r="B2905" s="249">
        <v>5884</v>
      </c>
      <c r="C2905" s="2" t="s">
        <v>1479</v>
      </c>
      <c r="D2905" s="39"/>
      <c r="E2905" s="54">
        <v>4192.67</v>
      </c>
      <c r="F2905" s="14">
        <f t="shared" si="102"/>
        <v>2031835.1900000013</v>
      </c>
    </row>
    <row r="2906" spans="1:6">
      <c r="A2906" s="221">
        <v>39330</v>
      </c>
      <c r="B2906" s="249">
        <v>5885</v>
      </c>
      <c r="C2906" s="2" t="s">
        <v>517</v>
      </c>
      <c r="D2906" s="39"/>
      <c r="E2906" s="54">
        <v>10035</v>
      </c>
      <c r="F2906" s="14">
        <f t="shared" si="102"/>
        <v>2021800.1900000013</v>
      </c>
    </row>
    <row r="2907" spans="1:6">
      <c r="A2907" s="221">
        <v>39335</v>
      </c>
      <c r="B2907" s="249">
        <v>5886</v>
      </c>
      <c r="C2907" s="2" t="s">
        <v>899</v>
      </c>
      <c r="D2907" s="39"/>
      <c r="E2907" s="54">
        <v>33250</v>
      </c>
      <c r="F2907" s="14">
        <f t="shared" si="102"/>
        <v>1988550.1900000013</v>
      </c>
    </row>
    <row r="2908" spans="1:6">
      <c r="A2908" s="221">
        <v>39335</v>
      </c>
      <c r="B2908" s="249">
        <v>5887</v>
      </c>
      <c r="C2908" s="2" t="s">
        <v>441</v>
      </c>
      <c r="D2908" s="39"/>
      <c r="E2908" s="54">
        <v>33663.11</v>
      </c>
      <c r="F2908" s="14">
        <f t="shared" si="102"/>
        <v>1954887.0800000012</v>
      </c>
    </row>
    <row r="2909" spans="1:6">
      <c r="A2909" s="221">
        <v>39337</v>
      </c>
      <c r="B2909" s="249"/>
      <c r="C2909" s="2" t="s">
        <v>1587</v>
      </c>
      <c r="D2909" s="39">
        <v>3584420.06</v>
      </c>
      <c r="E2909" s="312"/>
      <c r="F2909" s="14">
        <f>+F2908+D2909</f>
        <v>5539307.1400000015</v>
      </c>
    </row>
    <row r="2910" spans="1:6">
      <c r="A2910" s="221">
        <v>39338</v>
      </c>
      <c r="B2910" s="249">
        <v>5888</v>
      </c>
      <c r="C2910" s="2" t="s">
        <v>1804</v>
      </c>
      <c r="D2910" s="39"/>
      <c r="E2910" s="313">
        <v>0.01</v>
      </c>
      <c r="F2910" s="14">
        <f t="shared" ref="F2910:F2941" si="103">+F2909-E2910</f>
        <v>5539307.1300000018</v>
      </c>
    </row>
    <row r="2911" spans="1:6">
      <c r="A2911" s="221">
        <v>39338</v>
      </c>
      <c r="B2911" s="249">
        <v>5889</v>
      </c>
      <c r="C2911" s="2" t="s">
        <v>1362</v>
      </c>
      <c r="D2911" s="39"/>
      <c r="E2911" s="313">
        <v>29662.799999999999</v>
      </c>
      <c r="F2911" s="14">
        <f t="shared" si="103"/>
        <v>5509644.3300000019</v>
      </c>
    </row>
    <row r="2912" spans="1:6">
      <c r="A2912" s="221">
        <v>39338</v>
      </c>
      <c r="B2912" s="249">
        <v>5890</v>
      </c>
      <c r="C2912" s="2" t="s">
        <v>1740</v>
      </c>
      <c r="D2912" s="39"/>
      <c r="E2912" s="313">
        <v>11960.25</v>
      </c>
      <c r="F2912" s="14">
        <f t="shared" si="103"/>
        <v>5497684.0800000019</v>
      </c>
    </row>
    <row r="2913" spans="1:6">
      <c r="A2913" s="221">
        <v>39338</v>
      </c>
      <c r="B2913" s="249">
        <v>5891</v>
      </c>
      <c r="C2913" s="2" t="s">
        <v>538</v>
      </c>
      <c r="D2913" s="39"/>
      <c r="E2913" s="313">
        <v>18912</v>
      </c>
      <c r="F2913" s="14">
        <f t="shared" si="103"/>
        <v>5478772.0800000019</v>
      </c>
    </row>
    <row r="2914" spans="1:6">
      <c r="A2914" s="221">
        <v>39339</v>
      </c>
      <c r="B2914" s="249">
        <v>5892</v>
      </c>
      <c r="C2914" s="2" t="s">
        <v>517</v>
      </c>
      <c r="D2914" s="39"/>
      <c r="E2914" s="313">
        <v>57290</v>
      </c>
      <c r="F2914" s="14">
        <f t="shared" si="103"/>
        <v>5421482.0800000019</v>
      </c>
    </row>
    <row r="2915" spans="1:6">
      <c r="A2915" s="221">
        <v>39343</v>
      </c>
      <c r="B2915" s="249">
        <v>5893</v>
      </c>
      <c r="C2915" s="2" t="s">
        <v>386</v>
      </c>
      <c r="D2915" s="39"/>
      <c r="E2915" s="313">
        <v>11842.2</v>
      </c>
      <c r="F2915" s="14">
        <f t="shared" si="103"/>
        <v>5409639.8800000018</v>
      </c>
    </row>
    <row r="2916" spans="1:6">
      <c r="A2916" s="221">
        <v>39343</v>
      </c>
      <c r="B2916" s="249">
        <v>5894</v>
      </c>
      <c r="C2916" s="2" t="s">
        <v>1808</v>
      </c>
      <c r="D2916" s="39"/>
      <c r="E2916" s="313">
        <v>17282.5</v>
      </c>
      <c r="F2916" s="14">
        <f t="shared" si="103"/>
        <v>5392357.3800000018</v>
      </c>
    </row>
    <row r="2917" spans="1:6">
      <c r="A2917" s="221">
        <v>39343</v>
      </c>
      <c r="B2917" s="249">
        <v>5895</v>
      </c>
      <c r="C2917" s="2" t="s">
        <v>1810</v>
      </c>
      <c r="D2917" s="39"/>
      <c r="E2917" s="313">
        <v>11826.09</v>
      </c>
      <c r="F2917" s="14">
        <f t="shared" si="103"/>
        <v>5380531.2900000019</v>
      </c>
    </row>
    <row r="2918" spans="1:6">
      <c r="A2918" s="221">
        <v>39343</v>
      </c>
      <c r="B2918" s="249">
        <v>5896</v>
      </c>
      <c r="C2918" s="2" t="s">
        <v>651</v>
      </c>
      <c r="D2918" s="39"/>
      <c r="E2918" s="313">
        <v>7000</v>
      </c>
      <c r="F2918" s="14">
        <f t="shared" si="103"/>
        <v>5373531.2900000019</v>
      </c>
    </row>
    <row r="2919" spans="1:6">
      <c r="A2919" s="221">
        <v>39343</v>
      </c>
      <c r="B2919" s="249">
        <v>5897</v>
      </c>
      <c r="C2919" s="2" t="s">
        <v>1839</v>
      </c>
      <c r="D2919" s="39"/>
      <c r="E2919" s="313">
        <v>8500</v>
      </c>
      <c r="F2919" s="14">
        <f t="shared" si="103"/>
        <v>5365031.2900000019</v>
      </c>
    </row>
    <row r="2920" spans="1:6">
      <c r="A2920" s="221">
        <v>39343</v>
      </c>
      <c r="B2920" s="249">
        <v>5898</v>
      </c>
      <c r="C2920" s="2" t="s">
        <v>1800</v>
      </c>
      <c r="D2920" s="39"/>
      <c r="E2920" s="313">
        <v>6927.61</v>
      </c>
      <c r="F2920" s="14">
        <f t="shared" si="103"/>
        <v>5358103.6800000016</v>
      </c>
    </row>
    <row r="2921" spans="1:6">
      <c r="A2921" s="221">
        <v>39343</v>
      </c>
      <c r="B2921" s="249">
        <v>5899</v>
      </c>
      <c r="C2921" s="2" t="s">
        <v>1802</v>
      </c>
      <c r="D2921" s="39"/>
      <c r="E2921" s="313">
        <v>3900</v>
      </c>
      <c r="F2921" s="14">
        <f t="shared" si="103"/>
        <v>5354203.6800000016</v>
      </c>
    </row>
    <row r="2922" spans="1:6">
      <c r="A2922" s="221">
        <v>39343</v>
      </c>
      <c r="B2922" s="249">
        <v>5900</v>
      </c>
      <c r="C2922" s="2" t="s">
        <v>1803</v>
      </c>
      <c r="D2922" s="39"/>
      <c r="E2922" s="313">
        <v>3900</v>
      </c>
      <c r="F2922" s="14">
        <f t="shared" si="103"/>
        <v>5350303.6800000016</v>
      </c>
    </row>
    <row r="2923" spans="1:6">
      <c r="A2923" s="221">
        <v>39343</v>
      </c>
      <c r="B2923" s="249">
        <v>5901</v>
      </c>
      <c r="C2923" s="2" t="s">
        <v>1152</v>
      </c>
      <c r="D2923" s="39"/>
      <c r="E2923" s="313">
        <v>3687.84</v>
      </c>
      <c r="F2923" s="14">
        <f t="shared" si="103"/>
        <v>5346615.8400000017</v>
      </c>
    </row>
    <row r="2924" spans="1:6">
      <c r="A2924" s="221">
        <v>39343</v>
      </c>
      <c r="B2924" s="249">
        <v>5902</v>
      </c>
      <c r="C2924" s="2" t="s">
        <v>1997</v>
      </c>
      <c r="D2924" s="39"/>
      <c r="E2924" s="313">
        <v>5001.1000000000004</v>
      </c>
      <c r="F2924" s="14">
        <f t="shared" si="103"/>
        <v>5341614.7400000021</v>
      </c>
    </row>
    <row r="2925" spans="1:6">
      <c r="A2925" s="221">
        <v>39343</v>
      </c>
      <c r="B2925" s="249">
        <v>5903</v>
      </c>
      <c r="C2925" s="2" t="s">
        <v>1996</v>
      </c>
      <c r="D2925" s="39"/>
      <c r="E2925" s="313">
        <v>3918.95</v>
      </c>
      <c r="F2925" s="14">
        <f t="shared" si="103"/>
        <v>5337695.7900000019</v>
      </c>
    </row>
    <row r="2926" spans="1:6">
      <c r="A2926" s="221">
        <v>39343</v>
      </c>
      <c r="B2926" s="249">
        <v>5904</v>
      </c>
      <c r="C2926" s="2" t="s">
        <v>1996</v>
      </c>
      <c r="D2926" s="39"/>
      <c r="E2926" s="313">
        <v>600</v>
      </c>
      <c r="F2926" s="14">
        <f t="shared" si="103"/>
        <v>5337095.7900000019</v>
      </c>
    </row>
    <row r="2927" spans="1:6">
      <c r="A2927" s="221">
        <v>39343</v>
      </c>
      <c r="B2927" s="249">
        <v>5905</v>
      </c>
      <c r="C2927" s="2" t="s">
        <v>1997</v>
      </c>
      <c r="D2927" s="39"/>
      <c r="E2927" s="313">
        <v>600</v>
      </c>
      <c r="F2927" s="14">
        <f t="shared" si="103"/>
        <v>5336495.7900000019</v>
      </c>
    </row>
    <row r="2928" spans="1:6">
      <c r="A2928" s="221">
        <v>39343</v>
      </c>
      <c r="B2928" s="249">
        <v>5906</v>
      </c>
      <c r="C2928" s="2" t="s">
        <v>1621</v>
      </c>
      <c r="D2928" s="39"/>
      <c r="E2928" s="313">
        <v>2000</v>
      </c>
      <c r="F2928" s="14">
        <f t="shared" si="103"/>
        <v>5334495.7900000019</v>
      </c>
    </row>
    <row r="2929" spans="1:6">
      <c r="A2929" s="221">
        <v>39343</v>
      </c>
      <c r="B2929" s="249">
        <v>5907</v>
      </c>
      <c r="C2929" s="2" t="s">
        <v>285</v>
      </c>
      <c r="D2929" s="39"/>
      <c r="E2929" s="313">
        <v>22500</v>
      </c>
      <c r="F2929" s="14">
        <f t="shared" si="103"/>
        <v>5311995.7900000019</v>
      </c>
    </row>
    <row r="2930" spans="1:6">
      <c r="A2930" s="221">
        <v>39343</v>
      </c>
      <c r="B2930" s="249">
        <v>5908</v>
      </c>
      <c r="C2930" s="2" t="s">
        <v>1067</v>
      </c>
      <c r="D2930" s="39"/>
      <c r="E2930" s="313">
        <v>27000</v>
      </c>
      <c r="F2930" s="14">
        <f t="shared" si="103"/>
        <v>5284995.7900000019</v>
      </c>
    </row>
    <row r="2931" spans="1:6">
      <c r="A2931" s="221">
        <v>39343</v>
      </c>
      <c r="B2931" s="249">
        <v>5909</v>
      </c>
      <c r="C2931" s="2" t="s">
        <v>382</v>
      </c>
      <c r="D2931" s="39"/>
      <c r="E2931" s="313">
        <v>2000</v>
      </c>
      <c r="F2931" s="14">
        <f t="shared" si="103"/>
        <v>5282995.7900000019</v>
      </c>
    </row>
    <row r="2932" spans="1:6">
      <c r="A2932" s="221">
        <v>39343</v>
      </c>
      <c r="B2932" s="249">
        <v>5910</v>
      </c>
      <c r="C2932" s="2" t="s">
        <v>1370</v>
      </c>
      <c r="D2932" s="39"/>
      <c r="E2932" s="313">
        <v>11004.32</v>
      </c>
      <c r="F2932" s="14">
        <f t="shared" si="103"/>
        <v>5271991.4700000016</v>
      </c>
    </row>
    <row r="2933" spans="1:6">
      <c r="A2933" s="221">
        <v>39343</v>
      </c>
      <c r="B2933" s="249">
        <v>5911</v>
      </c>
      <c r="C2933" s="2" t="s">
        <v>518</v>
      </c>
      <c r="D2933" s="39"/>
      <c r="E2933" s="313">
        <v>828</v>
      </c>
      <c r="F2933" s="14">
        <f t="shared" si="103"/>
        <v>5271163.4700000016</v>
      </c>
    </row>
    <row r="2934" spans="1:6">
      <c r="A2934" s="221">
        <v>39343</v>
      </c>
      <c r="B2934" s="249">
        <v>5912</v>
      </c>
      <c r="C2934" s="2" t="s">
        <v>2248</v>
      </c>
      <c r="D2934" s="39"/>
      <c r="E2934" s="313">
        <v>139500</v>
      </c>
      <c r="F2934" s="14">
        <f t="shared" si="103"/>
        <v>5131663.4700000016</v>
      </c>
    </row>
    <row r="2935" spans="1:6">
      <c r="A2935" s="221">
        <v>39343</v>
      </c>
      <c r="B2935" s="249">
        <v>5913</v>
      </c>
      <c r="C2935" s="2" t="s">
        <v>2248</v>
      </c>
      <c r="D2935" s="39"/>
      <c r="E2935" s="313">
        <v>4951.43</v>
      </c>
      <c r="F2935" s="14">
        <f t="shared" si="103"/>
        <v>5126712.0400000019</v>
      </c>
    </row>
    <row r="2936" spans="1:6">
      <c r="A2936" s="221">
        <v>39343</v>
      </c>
      <c r="B2936" s="249">
        <v>5914</v>
      </c>
      <c r="C2936" s="2" t="s">
        <v>1150</v>
      </c>
      <c r="D2936" s="39"/>
      <c r="E2936" s="313">
        <v>3188.81</v>
      </c>
      <c r="F2936" s="14">
        <f t="shared" si="103"/>
        <v>5123523.2300000023</v>
      </c>
    </row>
    <row r="2937" spans="1:6">
      <c r="A2937" s="221">
        <v>39346</v>
      </c>
      <c r="B2937" s="249">
        <v>5915</v>
      </c>
      <c r="C2937" s="2" t="s">
        <v>1804</v>
      </c>
      <c r="D2937" s="39"/>
      <c r="E2937" s="313">
        <v>0.01</v>
      </c>
      <c r="F2937" s="14">
        <f t="shared" si="103"/>
        <v>5123523.2200000025</v>
      </c>
    </row>
    <row r="2938" spans="1:6">
      <c r="A2938" s="221">
        <v>39346</v>
      </c>
      <c r="B2938" s="249">
        <v>5916</v>
      </c>
      <c r="C2938" s="2" t="s">
        <v>1804</v>
      </c>
      <c r="D2938" s="39"/>
      <c r="E2938" s="313">
        <v>0.01</v>
      </c>
      <c r="F2938" s="14">
        <f t="shared" si="103"/>
        <v>5123523.2100000028</v>
      </c>
    </row>
    <row r="2939" spans="1:6">
      <c r="A2939" s="221">
        <v>39346</v>
      </c>
      <c r="B2939" s="249">
        <v>5917</v>
      </c>
      <c r="C2939" s="2" t="s">
        <v>519</v>
      </c>
      <c r="D2939" s="2"/>
      <c r="E2939" s="313">
        <v>2000</v>
      </c>
      <c r="F2939" s="14">
        <f t="shared" si="103"/>
        <v>5121523.2100000028</v>
      </c>
    </row>
    <row r="2940" spans="1:6">
      <c r="A2940" s="221">
        <v>39346</v>
      </c>
      <c r="B2940" s="249">
        <v>5918</v>
      </c>
      <c r="C2940" s="2" t="s">
        <v>517</v>
      </c>
      <c r="D2940" s="2"/>
      <c r="E2940" s="313">
        <v>25718</v>
      </c>
      <c r="F2940" s="14">
        <f t="shared" si="103"/>
        <v>5095805.2100000028</v>
      </c>
    </row>
    <row r="2941" spans="1:6">
      <c r="A2941" s="221">
        <v>39346</v>
      </c>
      <c r="B2941" s="249">
        <v>5919</v>
      </c>
      <c r="C2941" s="2" t="s">
        <v>517</v>
      </c>
      <c r="D2941" s="2"/>
      <c r="E2941" s="313">
        <v>21042</v>
      </c>
      <c r="F2941" s="14">
        <f t="shared" si="103"/>
        <v>5074763.2100000028</v>
      </c>
    </row>
    <row r="2942" spans="1:6">
      <c r="A2942" s="221">
        <v>39346</v>
      </c>
      <c r="B2942" s="249" t="s">
        <v>1224</v>
      </c>
      <c r="C2942" s="2" t="s">
        <v>520</v>
      </c>
      <c r="D2942" s="39">
        <v>541194.93999999994</v>
      </c>
      <c r="E2942" s="313"/>
      <c r="F2942" s="14">
        <f>+F2941+D2942</f>
        <v>5615958.1500000022</v>
      </c>
    </row>
    <row r="2943" spans="1:6">
      <c r="A2943" s="221">
        <v>39346</v>
      </c>
      <c r="B2943" s="249"/>
      <c r="C2943" s="2" t="s">
        <v>1105</v>
      </c>
      <c r="D2943" s="20"/>
      <c r="E2943" s="313">
        <v>398722.93</v>
      </c>
      <c r="F2943" s="14">
        <f t="shared" ref="F2943:F2956" si="104">+F2942-E2943</f>
        <v>5217235.2200000025</v>
      </c>
    </row>
    <row r="2944" spans="1:6">
      <c r="A2944" s="221">
        <v>39350</v>
      </c>
      <c r="B2944" s="249">
        <v>5920</v>
      </c>
      <c r="C2944" s="2" t="s">
        <v>382</v>
      </c>
      <c r="D2944" s="20"/>
      <c r="E2944" s="313">
        <v>3818.71</v>
      </c>
      <c r="F2944" s="14">
        <f t="shared" si="104"/>
        <v>5213416.5100000026</v>
      </c>
    </row>
    <row r="2945" spans="1:6">
      <c r="A2945" s="221">
        <v>39350</v>
      </c>
      <c r="B2945" s="249">
        <v>5921</v>
      </c>
      <c r="C2945" s="2" t="s">
        <v>1362</v>
      </c>
      <c r="D2945" s="20"/>
      <c r="E2945" s="313">
        <v>21707.5</v>
      </c>
      <c r="F2945" s="14">
        <f t="shared" si="104"/>
        <v>5191709.0100000026</v>
      </c>
    </row>
    <row r="2946" spans="1:6">
      <c r="A2946" s="221">
        <v>39350</v>
      </c>
      <c r="B2946" s="249">
        <v>5922</v>
      </c>
      <c r="C2946" s="2" t="s">
        <v>1371</v>
      </c>
      <c r="D2946" s="20"/>
      <c r="E2946" s="313">
        <v>46864.44</v>
      </c>
      <c r="F2946" s="14">
        <f t="shared" si="104"/>
        <v>5144844.5700000022</v>
      </c>
    </row>
    <row r="2947" spans="1:6">
      <c r="A2947" s="221">
        <v>39350</v>
      </c>
      <c r="B2947" s="249">
        <v>5923</v>
      </c>
      <c r="C2947" s="2" t="s">
        <v>220</v>
      </c>
      <c r="D2947" s="20"/>
      <c r="E2947" s="313">
        <v>10000</v>
      </c>
      <c r="F2947" s="14">
        <f t="shared" si="104"/>
        <v>5134844.5700000022</v>
      </c>
    </row>
    <row r="2948" spans="1:6">
      <c r="A2948" s="221">
        <v>39350</v>
      </c>
      <c r="B2948" s="249">
        <v>5924</v>
      </c>
      <c r="C2948" s="2" t="s">
        <v>220</v>
      </c>
      <c r="D2948" s="20"/>
      <c r="E2948" s="313">
        <v>12800</v>
      </c>
      <c r="F2948" s="14">
        <f t="shared" si="104"/>
        <v>5122044.5700000022</v>
      </c>
    </row>
    <row r="2949" spans="1:6">
      <c r="A2949" s="221">
        <v>39352</v>
      </c>
      <c r="B2949" s="249">
        <v>5925</v>
      </c>
      <c r="C2949" s="2" t="s">
        <v>1371</v>
      </c>
      <c r="D2949" s="2"/>
      <c r="E2949" s="313">
        <v>1418.39</v>
      </c>
      <c r="F2949" s="14">
        <f t="shared" si="104"/>
        <v>5120626.1800000025</v>
      </c>
    </row>
    <row r="2950" spans="1:6">
      <c r="A2950" s="221">
        <v>39352</v>
      </c>
      <c r="B2950" s="249">
        <v>5926</v>
      </c>
      <c r="C2950" s="2" t="s">
        <v>1792</v>
      </c>
      <c r="D2950" s="2"/>
      <c r="E2950" s="313">
        <v>119389.65</v>
      </c>
      <c r="F2950" s="14">
        <f t="shared" si="104"/>
        <v>5001236.5300000021</v>
      </c>
    </row>
    <row r="2951" spans="1:6">
      <c r="A2951" s="221">
        <v>39352</v>
      </c>
      <c r="B2951" s="249">
        <v>5927</v>
      </c>
      <c r="C2951" s="2" t="s">
        <v>113</v>
      </c>
      <c r="D2951" s="2"/>
      <c r="E2951" s="313">
        <v>70000</v>
      </c>
      <c r="F2951" s="14">
        <f t="shared" si="104"/>
        <v>4931236.5300000021</v>
      </c>
    </row>
    <row r="2952" spans="1:6">
      <c r="A2952" s="221">
        <v>39353</v>
      </c>
      <c r="B2952" s="249">
        <v>5928</v>
      </c>
      <c r="C2952" s="2" t="s">
        <v>522</v>
      </c>
      <c r="D2952" s="2"/>
      <c r="E2952" s="313">
        <v>11400</v>
      </c>
      <c r="F2952" s="14">
        <f t="shared" si="104"/>
        <v>4919836.5300000021</v>
      </c>
    </row>
    <row r="2953" spans="1:6">
      <c r="A2953" s="221">
        <v>39353</v>
      </c>
      <c r="B2953" s="249">
        <v>5929</v>
      </c>
      <c r="C2953" s="2" t="s">
        <v>523</v>
      </c>
      <c r="D2953" s="2"/>
      <c r="E2953" s="313">
        <v>20100</v>
      </c>
      <c r="F2953" s="14">
        <f t="shared" si="104"/>
        <v>4899736.5300000021</v>
      </c>
    </row>
    <row r="2954" spans="1:6">
      <c r="A2954" s="221">
        <v>39353</v>
      </c>
      <c r="B2954" s="249">
        <v>5930</v>
      </c>
      <c r="C2954" s="2" t="s">
        <v>28</v>
      </c>
      <c r="D2954" s="2"/>
      <c r="E2954" s="313">
        <v>26358.35</v>
      </c>
      <c r="F2954" s="14">
        <f t="shared" si="104"/>
        <v>4873378.1800000025</v>
      </c>
    </row>
    <row r="2955" spans="1:6">
      <c r="A2955" s="221">
        <v>39353</v>
      </c>
      <c r="B2955" s="249"/>
      <c r="C2955" s="2" t="s">
        <v>2072</v>
      </c>
      <c r="D2955" s="2"/>
      <c r="E2955" s="313">
        <v>322269.26</v>
      </c>
      <c r="F2955" s="14">
        <f t="shared" si="104"/>
        <v>4551108.9200000027</v>
      </c>
    </row>
    <row r="2956" spans="1:6">
      <c r="A2956" s="221">
        <v>39353</v>
      </c>
      <c r="B2956" s="249"/>
      <c r="C2956" s="2" t="s">
        <v>2268</v>
      </c>
      <c r="D2956" s="2"/>
      <c r="E2956" s="313">
        <v>4407.2700000000004</v>
      </c>
      <c r="F2956" s="14">
        <f t="shared" si="104"/>
        <v>4546701.6500000032</v>
      </c>
    </row>
    <row r="2957" spans="1:6">
      <c r="A2957" s="221">
        <v>39353</v>
      </c>
      <c r="B2957" s="249"/>
      <c r="C2957" s="2" t="s">
        <v>524</v>
      </c>
      <c r="D2957" s="39">
        <v>445443.96</v>
      </c>
      <c r="E2957" s="313"/>
      <c r="F2957" s="14">
        <f>+F2956+D2957</f>
        <v>4992145.6100000031</v>
      </c>
    </row>
    <row r="2958" spans="1:6">
      <c r="A2958" s="221"/>
      <c r="B2958" s="249"/>
      <c r="C2958" s="2"/>
      <c r="D2958" s="2"/>
      <c r="E2958" s="313">
        <f>SUM(E2894:E2956)</f>
        <v>1847411.45</v>
      </c>
      <c r="F2958" s="14"/>
    </row>
    <row r="2959" spans="1:6">
      <c r="A2959" s="221"/>
      <c r="B2959" s="249"/>
      <c r="C2959" s="2" t="s">
        <v>2175</v>
      </c>
      <c r="D2959" s="2"/>
      <c r="E2959" s="313">
        <f>+E2958-E2956-E2955-E2943</f>
        <v>1122011.99</v>
      </c>
      <c r="F2959" s="14"/>
    </row>
    <row r="2960" spans="1:6">
      <c r="A2960" s="221"/>
      <c r="B2960" s="249"/>
      <c r="C2960" s="2"/>
      <c r="D2960" s="2"/>
      <c r="E2960" s="313"/>
      <c r="F2960" s="14"/>
    </row>
    <row r="2961" spans="1:6">
      <c r="A2961" s="6"/>
      <c r="B2961" s="249"/>
      <c r="C2961" s="2" t="s">
        <v>521</v>
      </c>
      <c r="D2961" s="2"/>
      <c r="E2961" s="313"/>
      <c r="F2961" s="14">
        <f>+F2957</f>
        <v>4992145.6100000031</v>
      </c>
    </row>
    <row r="2962" spans="1:6">
      <c r="A2962" s="221">
        <v>39356</v>
      </c>
      <c r="B2962" s="249">
        <v>5931</v>
      </c>
      <c r="C2962" s="2" t="s">
        <v>1090</v>
      </c>
      <c r="D2962" s="2"/>
      <c r="E2962" s="313">
        <v>1750</v>
      </c>
      <c r="F2962" s="14">
        <f t="shared" ref="F2962:F2982" si="105">+F2961-E2962</f>
        <v>4990395.6100000031</v>
      </c>
    </row>
    <row r="2963" spans="1:6">
      <c r="A2963" s="221">
        <v>39356</v>
      </c>
      <c r="B2963" s="249">
        <v>5932</v>
      </c>
      <c r="C2963" s="2" t="s">
        <v>517</v>
      </c>
      <c r="D2963" s="2"/>
      <c r="E2963" s="313">
        <v>9380</v>
      </c>
      <c r="F2963" s="14">
        <f t="shared" si="105"/>
        <v>4981015.6100000031</v>
      </c>
    </row>
    <row r="2964" spans="1:6">
      <c r="A2964" s="221">
        <v>39356</v>
      </c>
      <c r="B2964" s="249">
        <v>5933</v>
      </c>
      <c r="C2964" s="2" t="s">
        <v>525</v>
      </c>
      <c r="D2964" s="2"/>
      <c r="E2964" s="313">
        <v>24227.75</v>
      </c>
      <c r="F2964" s="14">
        <f t="shared" si="105"/>
        <v>4956787.8600000031</v>
      </c>
    </row>
    <row r="2965" spans="1:6">
      <c r="A2965" s="221">
        <v>39356</v>
      </c>
      <c r="B2965" s="249">
        <v>5934</v>
      </c>
      <c r="C2965" s="2" t="s">
        <v>1359</v>
      </c>
      <c r="D2965" s="2"/>
      <c r="E2965" s="313">
        <v>20099</v>
      </c>
      <c r="F2965" s="14">
        <f t="shared" si="105"/>
        <v>4936688.8600000031</v>
      </c>
    </row>
    <row r="2966" spans="1:6">
      <c r="A2966" s="221">
        <v>39358</v>
      </c>
      <c r="B2966" s="249">
        <v>5935</v>
      </c>
      <c r="C2966" s="2" t="s">
        <v>414</v>
      </c>
      <c r="D2966" s="2"/>
      <c r="E2966" s="313">
        <v>37879</v>
      </c>
      <c r="F2966" s="14">
        <f t="shared" si="105"/>
        <v>4898809.8600000031</v>
      </c>
    </row>
    <row r="2967" spans="1:6">
      <c r="A2967" s="221">
        <v>39358</v>
      </c>
      <c r="B2967" s="249">
        <v>5936</v>
      </c>
      <c r="C2967" s="2" t="s">
        <v>526</v>
      </c>
      <c r="D2967" s="2"/>
      <c r="E2967" s="313">
        <v>1750</v>
      </c>
      <c r="F2967" s="14">
        <f t="shared" si="105"/>
        <v>4897059.8600000031</v>
      </c>
    </row>
    <row r="2968" spans="1:6">
      <c r="A2968" s="221">
        <v>39360</v>
      </c>
      <c r="B2968" s="249">
        <v>5937</v>
      </c>
      <c r="C2968" s="2" t="s">
        <v>1742</v>
      </c>
      <c r="D2968" s="2"/>
      <c r="E2968" s="313">
        <v>3778.74</v>
      </c>
      <c r="F2968" s="14">
        <f t="shared" si="105"/>
        <v>4893281.1200000029</v>
      </c>
    </row>
    <row r="2969" spans="1:6">
      <c r="A2969" s="221">
        <v>39360</v>
      </c>
      <c r="B2969" s="249">
        <v>5938</v>
      </c>
      <c r="C2969" s="2" t="s">
        <v>663</v>
      </c>
      <c r="D2969" s="2"/>
      <c r="E2969" s="313">
        <v>1030</v>
      </c>
      <c r="F2969" s="14">
        <f t="shared" si="105"/>
        <v>4892251.1200000029</v>
      </c>
    </row>
    <row r="2970" spans="1:6">
      <c r="A2970" s="221">
        <v>39360</v>
      </c>
      <c r="B2970" s="249">
        <v>5939</v>
      </c>
      <c r="C2970" s="2" t="s">
        <v>1479</v>
      </c>
      <c r="D2970" s="2"/>
      <c r="E2970" s="313">
        <v>4192.66</v>
      </c>
      <c r="F2970" s="14">
        <f t="shared" si="105"/>
        <v>4888058.4600000028</v>
      </c>
    </row>
    <row r="2971" spans="1:6">
      <c r="A2971" s="221">
        <v>39360</v>
      </c>
      <c r="B2971" s="249">
        <v>5940</v>
      </c>
      <c r="C2971" s="2" t="s">
        <v>2217</v>
      </c>
      <c r="D2971" s="2"/>
      <c r="E2971" s="313">
        <v>33479.800000000003</v>
      </c>
      <c r="F2971" s="14">
        <f t="shared" si="105"/>
        <v>4854578.6600000029</v>
      </c>
    </row>
    <row r="2972" spans="1:6">
      <c r="A2972" s="221">
        <v>39363</v>
      </c>
      <c r="B2972" s="249">
        <v>5941</v>
      </c>
      <c r="C2972" s="2" t="s">
        <v>2746</v>
      </c>
      <c r="D2972" s="2"/>
      <c r="E2972" s="313">
        <v>6577.2</v>
      </c>
      <c r="F2972" s="14">
        <f t="shared" si="105"/>
        <v>4848001.4600000028</v>
      </c>
    </row>
    <row r="2973" spans="1:6">
      <c r="A2973" s="221">
        <v>39365</v>
      </c>
      <c r="B2973" s="249">
        <v>5942</v>
      </c>
      <c r="C2973" s="2" t="s">
        <v>1804</v>
      </c>
      <c r="D2973" s="2"/>
      <c r="E2973" s="313">
        <v>0.01</v>
      </c>
      <c r="F2973" s="14">
        <f t="shared" si="105"/>
        <v>4848001.450000003</v>
      </c>
    </row>
    <row r="2974" spans="1:6">
      <c r="A2974" s="221">
        <v>39365</v>
      </c>
      <c r="B2974" s="249">
        <v>5943</v>
      </c>
      <c r="C2974" s="2" t="s">
        <v>1359</v>
      </c>
      <c r="D2974" s="2"/>
      <c r="E2974" s="313">
        <v>6992</v>
      </c>
      <c r="F2974" s="14">
        <f t="shared" si="105"/>
        <v>4841009.450000003</v>
      </c>
    </row>
    <row r="2975" spans="1:6">
      <c r="A2975" s="221">
        <v>39365</v>
      </c>
      <c r="B2975" s="249">
        <v>5944</v>
      </c>
      <c r="C2975" s="2" t="s">
        <v>1362</v>
      </c>
      <c r="D2975" s="2"/>
      <c r="E2975" s="313">
        <v>14535</v>
      </c>
      <c r="F2975" s="14">
        <f t="shared" si="105"/>
        <v>4826474.450000003</v>
      </c>
    </row>
    <row r="2976" spans="1:6">
      <c r="A2976" s="221">
        <v>39365</v>
      </c>
      <c r="B2976" s="249">
        <v>5945</v>
      </c>
      <c r="C2976" s="2" t="s">
        <v>113</v>
      </c>
      <c r="D2976" s="2"/>
      <c r="E2976" s="313">
        <v>1000000</v>
      </c>
      <c r="F2976" s="14">
        <f t="shared" si="105"/>
        <v>3826474.450000003</v>
      </c>
    </row>
    <row r="2977" spans="1:6">
      <c r="A2977" s="221">
        <v>39365</v>
      </c>
      <c r="B2977" s="249">
        <v>5946</v>
      </c>
      <c r="C2977" s="2" t="s">
        <v>827</v>
      </c>
      <c r="D2977" s="2"/>
      <c r="E2977" s="313">
        <v>3700</v>
      </c>
      <c r="F2977" s="14">
        <f t="shared" si="105"/>
        <v>3822774.450000003</v>
      </c>
    </row>
    <row r="2978" spans="1:6">
      <c r="A2978" s="221">
        <v>39367</v>
      </c>
      <c r="B2978" s="249">
        <v>5947</v>
      </c>
      <c r="C2978" s="2" t="s">
        <v>538</v>
      </c>
      <c r="D2978" s="2"/>
      <c r="E2978" s="313">
        <v>18912</v>
      </c>
      <c r="F2978" s="14">
        <f t="shared" si="105"/>
        <v>3803862.450000003</v>
      </c>
    </row>
    <row r="2979" spans="1:6">
      <c r="A2979" s="221">
        <v>39367</v>
      </c>
      <c r="B2979" s="249">
        <v>5948</v>
      </c>
      <c r="C2979" s="2" t="s">
        <v>1804</v>
      </c>
      <c r="D2979" s="2"/>
      <c r="E2979" s="313">
        <v>0.01</v>
      </c>
      <c r="F2979" s="14">
        <f t="shared" si="105"/>
        <v>3803862.4400000032</v>
      </c>
    </row>
    <row r="2980" spans="1:6">
      <c r="A2980" s="221">
        <v>39370</v>
      </c>
      <c r="B2980" s="249">
        <v>5949</v>
      </c>
      <c r="C2980" s="2" t="s">
        <v>664</v>
      </c>
      <c r="D2980" s="2"/>
      <c r="E2980" s="313">
        <v>8500</v>
      </c>
      <c r="F2980" s="14">
        <f t="shared" si="105"/>
        <v>3795362.4400000032</v>
      </c>
    </row>
    <row r="2981" spans="1:6">
      <c r="A2981" s="221">
        <v>39370</v>
      </c>
      <c r="B2981" s="249">
        <v>5950</v>
      </c>
      <c r="C2981" s="2" t="s">
        <v>1526</v>
      </c>
      <c r="D2981" s="2"/>
      <c r="E2981" s="313">
        <v>10000</v>
      </c>
      <c r="F2981" s="14">
        <f t="shared" si="105"/>
        <v>3785362.4400000032</v>
      </c>
    </row>
    <row r="2982" spans="1:6">
      <c r="A2982" s="221">
        <v>39370</v>
      </c>
      <c r="B2982" s="249">
        <v>5951</v>
      </c>
      <c r="C2982" s="2" t="s">
        <v>665</v>
      </c>
      <c r="D2982" s="2"/>
      <c r="E2982" s="313">
        <v>30192</v>
      </c>
      <c r="F2982" s="14">
        <f t="shared" si="105"/>
        <v>3755170.4400000032</v>
      </c>
    </row>
    <row r="2983" spans="1:6">
      <c r="A2983" s="221">
        <v>39371</v>
      </c>
      <c r="B2983" s="249"/>
      <c r="C2983" s="2" t="s">
        <v>666</v>
      </c>
      <c r="D2983" s="39">
        <v>3584420.06</v>
      </c>
      <c r="E2983" s="313"/>
      <c r="F2983" s="14">
        <f>+F2982+D2983</f>
        <v>7339590.5000000037</v>
      </c>
    </row>
    <row r="2984" spans="1:6">
      <c r="A2984" s="221">
        <v>39372</v>
      </c>
      <c r="B2984" s="249">
        <v>5952</v>
      </c>
      <c r="C2984" s="2" t="s">
        <v>2531</v>
      </c>
      <c r="D2984" s="39"/>
      <c r="E2984" s="313">
        <v>6143.85</v>
      </c>
      <c r="F2984" s="14">
        <f>+F2983-E2984</f>
        <v>7333446.6500000041</v>
      </c>
    </row>
    <row r="2985" spans="1:6">
      <c r="A2985" s="221">
        <v>39372</v>
      </c>
      <c r="B2985" s="249">
        <v>5953</v>
      </c>
      <c r="C2985" s="2" t="s">
        <v>896</v>
      </c>
      <c r="D2985" s="39"/>
      <c r="E2985" s="313">
        <v>91240.85</v>
      </c>
      <c r="F2985" s="14">
        <f>+F2984-E2985</f>
        <v>7242205.8000000045</v>
      </c>
    </row>
    <row r="2986" spans="1:6">
      <c r="A2986" s="221">
        <v>39373</v>
      </c>
      <c r="B2986" s="249">
        <v>5954</v>
      </c>
      <c r="C2986" s="2" t="s">
        <v>1733</v>
      </c>
      <c r="D2986" s="39"/>
      <c r="E2986" s="313">
        <v>4947.1499999999996</v>
      </c>
      <c r="F2986" s="14">
        <f>+F2985-E2986</f>
        <v>7237258.6500000041</v>
      </c>
    </row>
    <row r="2987" spans="1:6">
      <c r="A2987" s="221">
        <v>39373</v>
      </c>
      <c r="B2987" s="249">
        <v>5955</v>
      </c>
      <c r="C2987" s="2" t="s">
        <v>1809</v>
      </c>
      <c r="D2987" s="39"/>
      <c r="E2987" s="313">
        <v>7813.98</v>
      </c>
      <c r="F2987" s="14">
        <f>+F2986-E2987</f>
        <v>7229444.6700000037</v>
      </c>
    </row>
    <row r="2988" spans="1:6">
      <c r="A2988" s="221">
        <v>39377</v>
      </c>
      <c r="B2988" s="249"/>
      <c r="C2988" s="2" t="s">
        <v>1734</v>
      </c>
      <c r="D2988" s="39">
        <v>541194.93999999994</v>
      </c>
      <c r="E2988" s="313"/>
      <c r="F2988" s="14">
        <f>+F2987+D2988</f>
        <v>7770639.6100000031</v>
      </c>
    </row>
    <row r="2989" spans="1:6">
      <c r="A2989" s="221">
        <v>39377</v>
      </c>
      <c r="B2989" s="249">
        <v>5956</v>
      </c>
      <c r="C2989" s="2" t="s">
        <v>1020</v>
      </c>
      <c r="D2989" s="39"/>
      <c r="E2989" s="313">
        <v>14297.82</v>
      </c>
      <c r="F2989" s="14">
        <f t="shared" ref="F2989:F3022" si="106">+F2988-E2989</f>
        <v>7756341.7900000028</v>
      </c>
    </row>
    <row r="2990" spans="1:6">
      <c r="A2990" s="221">
        <v>39377</v>
      </c>
      <c r="B2990" s="249">
        <v>5957</v>
      </c>
      <c r="C2990" s="2" t="s">
        <v>1808</v>
      </c>
      <c r="D2990" s="39"/>
      <c r="E2990" s="313">
        <v>17595</v>
      </c>
      <c r="F2990" s="14">
        <f t="shared" si="106"/>
        <v>7738746.7900000028</v>
      </c>
    </row>
    <row r="2991" spans="1:6">
      <c r="A2991" s="221">
        <v>39377</v>
      </c>
      <c r="B2991" s="249">
        <v>5958</v>
      </c>
      <c r="C2991" s="2" t="s">
        <v>1810</v>
      </c>
      <c r="D2991" s="39"/>
      <c r="E2991" s="313">
        <v>11888.59</v>
      </c>
      <c r="F2991" s="14">
        <f t="shared" si="106"/>
        <v>7726858.200000003</v>
      </c>
    </row>
    <row r="2992" spans="1:6">
      <c r="A2992" s="221">
        <v>39377</v>
      </c>
      <c r="B2992" s="249">
        <v>5959</v>
      </c>
      <c r="C2992" s="2" t="s">
        <v>1839</v>
      </c>
      <c r="D2992" s="2"/>
      <c r="E2992" s="313">
        <v>8500</v>
      </c>
      <c r="F2992" s="14">
        <f t="shared" si="106"/>
        <v>7718358.200000003</v>
      </c>
    </row>
    <row r="2993" spans="1:6">
      <c r="A2993" s="221">
        <v>39377</v>
      </c>
      <c r="B2993" s="249">
        <v>5960</v>
      </c>
      <c r="C2993" s="2" t="s">
        <v>651</v>
      </c>
      <c r="D2993" s="2"/>
      <c r="E2993" s="313">
        <v>7000</v>
      </c>
      <c r="F2993" s="14">
        <f t="shared" si="106"/>
        <v>7711358.200000003</v>
      </c>
    </row>
    <row r="2994" spans="1:6">
      <c r="A2994" s="221">
        <v>39377</v>
      </c>
      <c r="B2994" s="249">
        <v>5961</v>
      </c>
      <c r="C2994" s="2" t="s">
        <v>1800</v>
      </c>
      <c r="D2994" s="2"/>
      <c r="E2994" s="313">
        <v>6927.61</v>
      </c>
      <c r="F2994" s="14">
        <f t="shared" si="106"/>
        <v>7704430.5900000026</v>
      </c>
    </row>
    <row r="2995" spans="1:6">
      <c r="A2995" s="221">
        <v>39377</v>
      </c>
      <c r="B2995" s="249">
        <v>5962</v>
      </c>
      <c r="C2995" s="2" t="s">
        <v>1802</v>
      </c>
      <c r="D2995" s="2"/>
      <c r="E2995" s="313">
        <v>3900</v>
      </c>
      <c r="F2995" s="14">
        <f t="shared" si="106"/>
        <v>7700530.5900000026</v>
      </c>
    </row>
    <row r="2996" spans="1:6">
      <c r="A2996" s="221">
        <v>39377</v>
      </c>
      <c r="B2996" s="249">
        <v>5963</v>
      </c>
      <c r="C2996" s="2" t="s">
        <v>1803</v>
      </c>
      <c r="D2996" s="2"/>
      <c r="E2996" s="313">
        <v>3900</v>
      </c>
      <c r="F2996" s="14">
        <f t="shared" si="106"/>
        <v>7696630.5900000026</v>
      </c>
    </row>
    <row r="2997" spans="1:6">
      <c r="A2997" s="221">
        <v>39377</v>
      </c>
      <c r="B2997" s="249">
        <v>5964</v>
      </c>
      <c r="C2997" s="2" t="s">
        <v>1152</v>
      </c>
      <c r="D2997" s="2"/>
      <c r="E2997" s="313">
        <v>3687.84</v>
      </c>
      <c r="F2997" s="14">
        <f t="shared" si="106"/>
        <v>7692942.7500000028</v>
      </c>
    </row>
    <row r="2998" spans="1:6">
      <c r="A2998" s="221">
        <v>39377</v>
      </c>
      <c r="B2998" s="249">
        <v>5965</v>
      </c>
      <c r="C2998" s="2" t="s">
        <v>1997</v>
      </c>
      <c r="D2998" s="2"/>
      <c r="E2998" s="313">
        <v>5001.1000000000004</v>
      </c>
      <c r="F2998" s="14">
        <f t="shared" si="106"/>
        <v>7687941.6500000032</v>
      </c>
    </row>
    <row r="2999" spans="1:6">
      <c r="A2999" s="221">
        <v>39377</v>
      </c>
      <c r="B2999" s="249">
        <v>5966</v>
      </c>
      <c r="C2999" s="2" t="s">
        <v>1998</v>
      </c>
      <c r="D2999" s="2"/>
      <c r="E2999" s="313">
        <v>3918.95</v>
      </c>
      <c r="F2999" s="14">
        <f t="shared" si="106"/>
        <v>7684022.700000003</v>
      </c>
    </row>
    <row r="3000" spans="1:6">
      <c r="A3000" s="221">
        <v>39377</v>
      </c>
      <c r="B3000" s="249">
        <v>5967</v>
      </c>
      <c r="C3000" s="2" t="s">
        <v>1021</v>
      </c>
      <c r="D3000" s="2"/>
      <c r="E3000" s="313">
        <v>2000</v>
      </c>
      <c r="F3000" s="14">
        <f t="shared" si="106"/>
        <v>7682022.700000003</v>
      </c>
    </row>
    <row r="3001" spans="1:6">
      <c r="A3001" s="221">
        <v>39377</v>
      </c>
      <c r="B3001" s="249">
        <v>5968</v>
      </c>
      <c r="C3001" s="2" t="s">
        <v>827</v>
      </c>
      <c r="D3001" s="2"/>
      <c r="E3001" s="313">
        <v>2000</v>
      </c>
      <c r="F3001" s="14">
        <f t="shared" si="106"/>
        <v>7680022.700000003</v>
      </c>
    </row>
    <row r="3002" spans="1:6">
      <c r="A3002" s="221">
        <v>39377</v>
      </c>
      <c r="B3002" s="249">
        <v>5969</v>
      </c>
      <c r="C3002" s="2" t="s">
        <v>1998</v>
      </c>
      <c r="D3002" s="2"/>
      <c r="E3002" s="313">
        <v>600</v>
      </c>
      <c r="F3002" s="14">
        <f t="shared" si="106"/>
        <v>7679422.700000003</v>
      </c>
    </row>
    <row r="3003" spans="1:6">
      <c r="A3003" s="221">
        <v>39377</v>
      </c>
      <c r="B3003" s="249">
        <v>5970</v>
      </c>
      <c r="C3003" s="2" t="s">
        <v>1997</v>
      </c>
      <c r="D3003" s="2"/>
      <c r="E3003" s="313">
        <v>600</v>
      </c>
      <c r="F3003" s="14">
        <f t="shared" si="106"/>
        <v>7678822.700000003</v>
      </c>
    </row>
    <row r="3004" spans="1:6">
      <c r="A3004" s="221">
        <v>39377</v>
      </c>
      <c r="B3004" s="249">
        <v>5971</v>
      </c>
      <c r="C3004" s="2" t="s">
        <v>285</v>
      </c>
      <c r="D3004" s="2"/>
      <c r="E3004" s="313">
        <v>22500</v>
      </c>
      <c r="F3004" s="14">
        <f t="shared" si="106"/>
        <v>7656322.700000003</v>
      </c>
    </row>
    <row r="3005" spans="1:6">
      <c r="A3005" s="221">
        <v>39377</v>
      </c>
      <c r="B3005" s="249">
        <v>5972</v>
      </c>
      <c r="C3005" s="361" t="s">
        <v>1067</v>
      </c>
      <c r="D3005" s="2"/>
      <c r="E3005" s="313">
        <v>27000</v>
      </c>
      <c r="F3005" s="14">
        <f t="shared" si="106"/>
        <v>7629322.700000003</v>
      </c>
    </row>
    <row r="3006" spans="1:6">
      <c r="A3006" s="221">
        <v>39377</v>
      </c>
      <c r="B3006" s="249">
        <v>5973</v>
      </c>
      <c r="C3006" s="361" t="s">
        <v>454</v>
      </c>
      <c r="D3006" s="2"/>
      <c r="E3006" s="313">
        <v>2000</v>
      </c>
      <c r="F3006" s="14">
        <f t="shared" si="106"/>
        <v>7627322.700000003</v>
      </c>
    </row>
    <row r="3007" spans="1:6">
      <c r="A3007" s="221">
        <v>39377</v>
      </c>
      <c r="B3007" s="249">
        <v>5974</v>
      </c>
      <c r="C3007" s="2" t="s">
        <v>1363</v>
      </c>
      <c r="D3007" s="2"/>
      <c r="E3007" s="313">
        <v>1267.49</v>
      </c>
      <c r="F3007" s="14">
        <f t="shared" si="106"/>
        <v>7626055.2100000028</v>
      </c>
    </row>
    <row r="3008" spans="1:6">
      <c r="A3008" s="221">
        <v>39377</v>
      </c>
      <c r="B3008" s="249">
        <v>5975</v>
      </c>
      <c r="C3008" s="2" t="s">
        <v>180</v>
      </c>
      <c r="D3008" s="2"/>
      <c r="E3008" s="313">
        <v>828</v>
      </c>
      <c r="F3008" s="14">
        <f t="shared" si="106"/>
        <v>7625227.2100000028</v>
      </c>
    </row>
    <row r="3009" spans="1:6">
      <c r="A3009" s="221">
        <v>39377</v>
      </c>
      <c r="B3009" s="249">
        <v>5976</v>
      </c>
      <c r="C3009" s="2" t="s">
        <v>1090</v>
      </c>
      <c r="D3009" s="2"/>
      <c r="E3009" s="313">
        <v>1400</v>
      </c>
      <c r="F3009" s="14">
        <f t="shared" si="106"/>
        <v>7623827.2100000028</v>
      </c>
    </row>
    <row r="3010" spans="1:6">
      <c r="A3010" s="221">
        <v>39377</v>
      </c>
      <c r="B3010" s="249">
        <v>5977</v>
      </c>
      <c r="C3010" s="2" t="s">
        <v>1733</v>
      </c>
      <c r="D3010" s="2"/>
      <c r="E3010" s="313">
        <v>3021.65</v>
      </c>
      <c r="F3010" s="14">
        <f t="shared" si="106"/>
        <v>7620805.5600000024</v>
      </c>
    </row>
    <row r="3011" spans="1:6">
      <c r="A3011" s="221">
        <v>39377</v>
      </c>
      <c r="B3011" s="249">
        <v>5978</v>
      </c>
      <c r="C3011" s="2" t="s">
        <v>1090</v>
      </c>
      <c r="D3011" s="2"/>
      <c r="E3011" s="313">
        <v>2500</v>
      </c>
      <c r="F3011" s="14">
        <f t="shared" si="106"/>
        <v>7618305.5600000024</v>
      </c>
    </row>
    <row r="3012" spans="1:6">
      <c r="A3012" s="221">
        <v>39380</v>
      </c>
      <c r="B3012" s="249">
        <v>5979</v>
      </c>
      <c r="C3012" s="2" t="s">
        <v>1371</v>
      </c>
      <c r="D3012" s="2"/>
      <c r="E3012" s="313">
        <v>48755.17</v>
      </c>
      <c r="F3012" s="14">
        <f t="shared" si="106"/>
        <v>7569550.3900000025</v>
      </c>
    </row>
    <row r="3013" spans="1:6">
      <c r="A3013" s="221">
        <v>39380</v>
      </c>
      <c r="B3013" s="249">
        <v>5980</v>
      </c>
      <c r="C3013" s="2" t="s">
        <v>659</v>
      </c>
      <c r="D3013" s="2"/>
      <c r="E3013" s="313">
        <v>10000</v>
      </c>
      <c r="F3013" s="14">
        <f t="shared" si="106"/>
        <v>7559550.3900000025</v>
      </c>
    </row>
    <row r="3014" spans="1:6">
      <c r="A3014" s="221">
        <v>39380</v>
      </c>
      <c r="B3014" s="249">
        <v>5981</v>
      </c>
      <c r="C3014" s="2" t="s">
        <v>659</v>
      </c>
      <c r="D3014" s="2"/>
      <c r="E3014" s="313">
        <v>12500</v>
      </c>
      <c r="F3014" s="14">
        <f t="shared" si="106"/>
        <v>7547050.3900000025</v>
      </c>
    </row>
    <row r="3015" spans="1:6">
      <c r="A3015" s="221">
        <v>39380</v>
      </c>
      <c r="B3015" s="249">
        <v>5982</v>
      </c>
      <c r="C3015" s="2" t="s">
        <v>2625</v>
      </c>
      <c r="D3015" s="2"/>
      <c r="E3015" s="313">
        <v>25000</v>
      </c>
      <c r="F3015" s="14">
        <f t="shared" si="106"/>
        <v>7522050.3900000025</v>
      </c>
    </row>
    <row r="3016" spans="1:6">
      <c r="A3016" s="221">
        <v>39380</v>
      </c>
      <c r="B3016" s="249">
        <v>5983</v>
      </c>
      <c r="C3016" s="2" t="s">
        <v>1349</v>
      </c>
      <c r="D3016" s="2"/>
      <c r="E3016" s="313">
        <v>82850</v>
      </c>
      <c r="F3016" s="14">
        <f t="shared" si="106"/>
        <v>7439200.3900000025</v>
      </c>
    </row>
    <row r="3017" spans="1:6">
      <c r="A3017" s="221">
        <v>39380</v>
      </c>
      <c r="B3017" s="249">
        <v>5984</v>
      </c>
      <c r="C3017" s="2" t="s">
        <v>1349</v>
      </c>
      <c r="D3017" s="2"/>
      <c r="E3017" s="313">
        <v>380223.6</v>
      </c>
      <c r="F3017" s="14">
        <f t="shared" si="106"/>
        <v>7058976.7900000028</v>
      </c>
    </row>
    <row r="3018" spans="1:6">
      <c r="A3018" s="221">
        <v>39380</v>
      </c>
      <c r="B3018" s="249">
        <v>5985</v>
      </c>
      <c r="C3018" s="2" t="s">
        <v>1349</v>
      </c>
      <c r="D3018" s="2"/>
      <c r="E3018" s="313">
        <v>273419.2</v>
      </c>
      <c r="F3018" s="14">
        <f t="shared" si="106"/>
        <v>6785557.5900000026</v>
      </c>
    </row>
    <row r="3019" spans="1:6">
      <c r="A3019" s="221">
        <v>39380</v>
      </c>
      <c r="B3019" s="249">
        <v>5986</v>
      </c>
      <c r="C3019" s="2" t="s">
        <v>1349</v>
      </c>
      <c r="D3019" s="2"/>
      <c r="E3019" s="313">
        <v>272250</v>
      </c>
      <c r="F3019" s="14">
        <f t="shared" si="106"/>
        <v>6513307.5900000026</v>
      </c>
    </row>
    <row r="3020" spans="1:6">
      <c r="A3020" s="221">
        <v>39380</v>
      </c>
      <c r="B3020" s="249">
        <v>5987</v>
      </c>
      <c r="C3020" s="2" t="s">
        <v>1349</v>
      </c>
      <c r="D3020" s="2"/>
      <c r="E3020" s="313">
        <v>574530</v>
      </c>
      <c r="F3020" s="14">
        <f t="shared" si="106"/>
        <v>5938777.5900000026</v>
      </c>
    </row>
    <row r="3021" spans="1:6">
      <c r="A3021" s="221">
        <v>39380</v>
      </c>
      <c r="B3021" s="249">
        <v>5988</v>
      </c>
      <c r="C3021" s="2" t="s">
        <v>1362</v>
      </c>
      <c r="D3021" s="2"/>
      <c r="E3021" s="313">
        <v>28405</v>
      </c>
      <c r="F3021" s="14">
        <f t="shared" si="106"/>
        <v>5910372.5900000026</v>
      </c>
    </row>
    <row r="3022" spans="1:6">
      <c r="A3022" s="221">
        <v>39380</v>
      </c>
      <c r="B3022" s="249"/>
      <c r="C3022" s="2" t="s">
        <v>1105</v>
      </c>
      <c r="D3022" s="2"/>
      <c r="E3022" s="313">
        <v>402191.79</v>
      </c>
      <c r="F3022" s="14">
        <f t="shared" si="106"/>
        <v>5508180.8000000026</v>
      </c>
    </row>
    <row r="3023" spans="1:6">
      <c r="A3023" s="221">
        <v>39380</v>
      </c>
      <c r="B3023" s="249"/>
      <c r="C3023" s="2" t="s">
        <v>468</v>
      </c>
      <c r="D3023" s="39">
        <v>433904.1</v>
      </c>
      <c r="E3023" s="54"/>
      <c r="F3023" s="14">
        <f>+F3022+D3023</f>
        <v>5942084.9000000022</v>
      </c>
    </row>
    <row r="3024" spans="1:6">
      <c r="A3024" s="221">
        <v>39380</v>
      </c>
      <c r="B3024" s="249"/>
      <c r="C3024" s="2" t="s">
        <v>469</v>
      </c>
      <c r="D3024" s="39"/>
      <c r="E3024" s="54">
        <v>322269.26</v>
      </c>
      <c r="F3024" s="14">
        <f>+F3023-E3024</f>
        <v>5619815.6400000025</v>
      </c>
    </row>
    <row r="3025" spans="1:6">
      <c r="A3025" s="221">
        <v>39381</v>
      </c>
      <c r="B3025" s="249"/>
      <c r="C3025" s="2" t="s">
        <v>2268</v>
      </c>
      <c r="D3025" s="39"/>
      <c r="E3025" s="54">
        <v>3458.19</v>
      </c>
      <c r="F3025" s="14">
        <f>+F3024-E3025</f>
        <v>5616357.450000002</v>
      </c>
    </row>
    <row r="3026" spans="1:6">
      <c r="A3026" s="221"/>
      <c r="B3026" s="249"/>
      <c r="C3026" s="2"/>
      <c r="D3026" s="39"/>
      <c r="E3026" s="54"/>
      <c r="F3026" s="14"/>
    </row>
    <row r="3027" spans="1:6">
      <c r="A3027" s="221"/>
      <c r="B3027" s="2"/>
      <c r="C3027" s="2" t="s">
        <v>1224</v>
      </c>
      <c r="D3027" s="39"/>
      <c r="E3027" s="54"/>
      <c r="F3027" s="14"/>
    </row>
    <row r="3028" spans="1:6">
      <c r="A3028" s="221"/>
      <c r="B3028" s="2"/>
      <c r="C3028" s="2"/>
      <c r="D3028" s="39"/>
      <c r="E3028" s="54">
        <f>SUM(E2962:E3027)</f>
        <v>3935307.2600000002</v>
      </c>
      <c r="F3028" s="14"/>
    </row>
    <row r="3029" spans="1:6">
      <c r="A3029" s="221"/>
      <c r="B3029" s="2"/>
      <c r="C3029" s="2" t="s">
        <v>2058</v>
      </c>
      <c r="D3029" s="39"/>
      <c r="E3029" s="54">
        <f>+E3028-E3024-E3022</f>
        <v>3210846.21</v>
      </c>
      <c r="F3029" s="2"/>
    </row>
    <row r="3030" spans="1:6">
      <c r="A3030" s="221"/>
      <c r="B3030" s="2"/>
      <c r="C3030" s="2"/>
      <c r="D3030" s="39"/>
      <c r="E3030" s="54"/>
      <c r="F3030" s="2"/>
    </row>
    <row r="3031" spans="1:6">
      <c r="A3031" s="221"/>
      <c r="B3031" s="2"/>
      <c r="C3031" s="27" t="s">
        <v>470</v>
      </c>
      <c r="D3031" s="39"/>
      <c r="E3031" s="54"/>
      <c r="F3031" s="14">
        <f>+F3025</f>
        <v>5616357.450000002</v>
      </c>
    </row>
    <row r="3032" spans="1:6">
      <c r="A3032" s="221">
        <v>39387</v>
      </c>
      <c r="B3032" s="2">
        <v>5989</v>
      </c>
      <c r="C3032" s="2" t="s">
        <v>1207</v>
      </c>
      <c r="D3032" s="39"/>
      <c r="E3032" s="54">
        <v>119782.25</v>
      </c>
      <c r="F3032" s="14">
        <f t="shared" ref="F3032:F3074" si="107">+F3031-E3032</f>
        <v>5496575.200000002</v>
      </c>
    </row>
    <row r="3033" spans="1:6">
      <c r="A3033" s="221">
        <v>39388</v>
      </c>
      <c r="B3033" s="2">
        <v>5990</v>
      </c>
      <c r="C3033" s="2" t="s">
        <v>2746</v>
      </c>
      <c r="D3033" s="39"/>
      <c r="E3033" s="54">
        <v>8146.8</v>
      </c>
      <c r="F3033" s="14">
        <f t="shared" si="107"/>
        <v>5488428.4000000022</v>
      </c>
    </row>
    <row r="3034" spans="1:6">
      <c r="A3034" s="221">
        <v>39388</v>
      </c>
      <c r="B3034" s="2">
        <v>5991</v>
      </c>
      <c r="C3034" s="2" t="s">
        <v>1208</v>
      </c>
      <c r="D3034" s="39"/>
      <c r="E3034" s="54">
        <v>20000</v>
      </c>
      <c r="F3034" s="14">
        <f t="shared" si="107"/>
        <v>5468428.4000000022</v>
      </c>
    </row>
    <row r="3035" spans="1:6">
      <c r="A3035" s="221">
        <v>39388</v>
      </c>
      <c r="B3035" s="2">
        <v>5992</v>
      </c>
      <c r="C3035" s="2" t="s">
        <v>1209</v>
      </c>
      <c r="D3035" s="39"/>
      <c r="E3035" s="54">
        <v>23850.97</v>
      </c>
      <c r="F3035" s="14">
        <f t="shared" si="107"/>
        <v>5444577.4300000025</v>
      </c>
    </row>
    <row r="3036" spans="1:6">
      <c r="A3036" s="221">
        <v>39388</v>
      </c>
      <c r="B3036" s="2">
        <v>5993</v>
      </c>
      <c r="C3036" s="2" t="s">
        <v>1359</v>
      </c>
      <c r="D3036" s="39"/>
      <c r="E3036" s="54">
        <v>16881</v>
      </c>
      <c r="F3036" s="14">
        <f t="shared" si="107"/>
        <v>5427696.4300000025</v>
      </c>
    </row>
    <row r="3037" spans="1:6">
      <c r="A3037" s="221">
        <v>39392</v>
      </c>
      <c r="B3037" s="2"/>
      <c r="C3037" s="2" t="s">
        <v>1210</v>
      </c>
      <c r="D3037" s="39"/>
      <c r="E3037" s="54">
        <v>672000</v>
      </c>
      <c r="F3037" s="14">
        <f t="shared" si="107"/>
        <v>4755696.4300000025</v>
      </c>
    </row>
    <row r="3038" spans="1:6">
      <c r="A3038" s="221">
        <v>39392</v>
      </c>
      <c r="B3038" s="2">
        <v>5994</v>
      </c>
      <c r="C3038" s="2" t="s">
        <v>1359</v>
      </c>
      <c r="D3038" s="39"/>
      <c r="E3038" s="54">
        <v>37879</v>
      </c>
      <c r="F3038" s="14">
        <f t="shared" si="107"/>
        <v>4717817.4300000025</v>
      </c>
    </row>
    <row r="3039" spans="1:6">
      <c r="A3039" s="221">
        <v>39392</v>
      </c>
      <c r="B3039" s="2">
        <v>5995</v>
      </c>
      <c r="C3039" s="2" t="s">
        <v>441</v>
      </c>
      <c r="D3039" s="39"/>
      <c r="E3039" s="54">
        <v>31735.27</v>
      </c>
      <c r="F3039" s="14">
        <f t="shared" si="107"/>
        <v>4686082.1600000029</v>
      </c>
    </row>
    <row r="3040" spans="1:6">
      <c r="A3040" s="221">
        <v>39394</v>
      </c>
      <c r="B3040" s="2">
        <v>5996</v>
      </c>
      <c r="C3040" s="2" t="s">
        <v>1804</v>
      </c>
      <c r="D3040" s="39"/>
      <c r="E3040" s="54">
        <v>0.01</v>
      </c>
      <c r="F3040" s="14">
        <f t="shared" si="107"/>
        <v>4686082.1500000032</v>
      </c>
    </row>
    <row r="3041" spans="1:6">
      <c r="A3041" s="221">
        <v>39394</v>
      </c>
      <c r="B3041" s="2">
        <v>5997</v>
      </c>
      <c r="C3041" s="2" t="s">
        <v>2648</v>
      </c>
      <c r="D3041" s="39"/>
      <c r="E3041" s="54">
        <v>4081.45</v>
      </c>
      <c r="F3041" s="14">
        <f t="shared" si="107"/>
        <v>4682000.700000003</v>
      </c>
    </row>
    <row r="3042" spans="1:6">
      <c r="A3042" s="221">
        <v>39394</v>
      </c>
      <c r="B3042" s="2">
        <v>5998</v>
      </c>
      <c r="C3042" s="2" t="s">
        <v>1211</v>
      </c>
      <c r="D3042" s="39"/>
      <c r="E3042" s="54">
        <v>45463.75</v>
      </c>
      <c r="F3042" s="14">
        <f t="shared" si="107"/>
        <v>4636536.950000003</v>
      </c>
    </row>
    <row r="3043" spans="1:6">
      <c r="A3043" s="221">
        <v>39395</v>
      </c>
      <c r="B3043" s="2">
        <v>5999</v>
      </c>
      <c r="C3043" s="2" t="s">
        <v>1362</v>
      </c>
      <c r="D3043" s="39"/>
      <c r="E3043" s="54">
        <v>12505.8</v>
      </c>
      <c r="F3043" s="14">
        <f t="shared" si="107"/>
        <v>4624031.1500000032</v>
      </c>
    </row>
    <row r="3044" spans="1:6">
      <c r="A3044" s="221">
        <v>39395</v>
      </c>
      <c r="B3044" s="2">
        <v>6000</v>
      </c>
      <c r="C3044" s="2" t="s">
        <v>1211</v>
      </c>
      <c r="D3044" s="39"/>
      <c r="E3044" s="54">
        <v>2081.25</v>
      </c>
      <c r="F3044" s="14">
        <f t="shared" si="107"/>
        <v>4621949.9000000032</v>
      </c>
    </row>
    <row r="3045" spans="1:6">
      <c r="A3045" s="221">
        <v>39399</v>
      </c>
      <c r="B3045" s="2">
        <v>6001</v>
      </c>
      <c r="C3045" s="2" t="s">
        <v>1359</v>
      </c>
      <c r="D3045" s="39"/>
      <c r="E3045" s="54">
        <v>1392</v>
      </c>
      <c r="F3045" s="14">
        <f t="shared" si="107"/>
        <v>4620557.9000000032</v>
      </c>
    </row>
    <row r="3046" spans="1:6">
      <c r="A3046" s="221">
        <v>39399</v>
      </c>
      <c r="B3046" s="2">
        <v>6002</v>
      </c>
      <c r="C3046" s="2" t="s">
        <v>2311</v>
      </c>
      <c r="D3046" s="39"/>
      <c r="E3046" s="54">
        <v>7357</v>
      </c>
      <c r="F3046" s="14">
        <f t="shared" si="107"/>
        <v>4613200.9000000032</v>
      </c>
    </row>
    <row r="3047" spans="1:6">
      <c r="A3047" s="221">
        <v>39399</v>
      </c>
      <c r="B3047" s="2">
        <v>6003</v>
      </c>
      <c r="C3047" s="2" t="s">
        <v>896</v>
      </c>
      <c r="D3047" s="39"/>
      <c r="E3047" s="54">
        <v>91003.35</v>
      </c>
      <c r="F3047" s="14">
        <f t="shared" si="107"/>
        <v>4522197.5500000035</v>
      </c>
    </row>
    <row r="3048" spans="1:6">
      <c r="A3048" s="221">
        <v>39399</v>
      </c>
      <c r="B3048" s="2">
        <v>6004</v>
      </c>
      <c r="C3048" s="2" t="s">
        <v>1742</v>
      </c>
      <c r="D3048" s="39"/>
      <c r="E3048" s="54">
        <v>1500</v>
      </c>
      <c r="F3048" s="14">
        <f t="shared" si="107"/>
        <v>4520697.5500000035</v>
      </c>
    </row>
    <row r="3049" spans="1:6">
      <c r="A3049" s="221">
        <v>39399</v>
      </c>
      <c r="B3049" s="2">
        <v>6005</v>
      </c>
      <c r="C3049" s="2" t="s">
        <v>1074</v>
      </c>
      <c r="D3049" s="39"/>
      <c r="E3049" s="54">
        <v>6000</v>
      </c>
      <c r="F3049" s="14">
        <f t="shared" si="107"/>
        <v>4514697.5500000035</v>
      </c>
    </row>
    <row r="3050" spans="1:6">
      <c r="A3050" s="221">
        <v>39399</v>
      </c>
      <c r="B3050" s="2">
        <v>6006</v>
      </c>
      <c r="C3050" s="2" t="s">
        <v>980</v>
      </c>
      <c r="D3050" s="39"/>
      <c r="E3050" s="54">
        <v>18912</v>
      </c>
      <c r="F3050" s="14">
        <f t="shared" si="107"/>
        <v>4495785.5500000035</v>
      </c>
    </row>
    <row r="3051" spans="1:6">
      <c r="A3051" s="221">
        <v>39400</v>
      </c>
      <c r="B3051" s="2">
        <v>6007</v>
      </c>
      <c r="C3051" s="2" t="s">
        <v>362</v>
      </c>
      <c r="D3051" s="39"/>
      <c r="E3051" s="54">
        <v>1054.5</v>
      </c>
      <c r="F3051" s="14">
        <f t="shared" si="107"/>
        <v>4494731.0500000035</v>
      </c>
    </row>
    <row r="3052" spans="1:6">
      <c r="A3052" s="221">
        <v>39406</v>
      </c>
      <c r="B3052" s="2">
        <v>6008</v>
      </c>
      <c r="C3052" s="2" t="s">
        <v>899</v>
      </c>
      <c r="D3052" s="39"/>
      <c r="E3052" s="54">
        <v>33250</v>
      </c>
      <c r="F3052" s="14">
        <f t="shared" si="107"/>
        <v>4461481.0500000035</v>
      </c>
    </row>
    <row r="3053" spans="1:6">
      <c r="A3053" s="221">
        <v>39406</v>
      </c>
      <c r="B3053" s="2">
        <v>6009</v>
      </c>
      <c r="C3053" s="2" t="s">
        <v>382</v>
      </c>
      <c r="D3053" s="39"/>
      <c r="E3053" s="54">
        <v>490</v>
      </c>
      <c r="F3053" s="14">
        <f t="shared" si="107"/>
        <v>4460991.0500000035</v>
      </c>
    </row>
    <row r="3054" spans="1:6">
      <c r="A3054" s="221">
        <v>39406</v>
      </c>
      <c r="B3054" s="2">
        <v>6010</v>
      </c>
      <c r="C3054" s="2" t="s">
        <v>1433</v>
      </c>
      <c r="D3054" s="39"/>
      <c r="E3054" s="54">
        <v>2419.8000000000002</v>
      </c>
      <c r="F3054" s="14">
        <f t="shared" si="107"/>
        <v>4458571.2500000037</v>
      </c>
    </row>
    <row r="3055" spans="1:6">
      <c r="A3055" s="221">
        <v>39406</v>
      </c>
      <c r="B3055" s="2">
        <v>6011</v>
      </c>
      <c r="C3055" s="2" t="s">
        <v>1221</v>
      </c>
      <c r="D3055" s="39"/>
      <c r="E3055" s="54">
        <v>25263.599999999999</v>
      </c>
      <c r="F3055" s="14">
        <f t="shared" si="107"/>
        <v>4433307.6500000041</v>
      </c>
    </row>
    <row r="3056" spans="1:6">
      <c r="A3056" s="221">
        <v>39406</v>
      </c>
      <c r="B3056" s="2">
        <v>6012</v>
      </c>
      <c r="C3056" s="2" t="s">
        <v>2425</v>
      </c>
      <c r="D3056" s="39"/>
      <c r="E3056" s="54">
        <v>33300</v>
      </c>
      <c r="F3056" s="14">
        <f t="shared" si="107"/>
        <v>4400007.6500000041</v>
      </c>
    </row>
    <row r="3057" spans="1:6">
      <c r="A3057" s="221">
        <v>39406</v>
      </c>
      <c r="B3057" s="2">
        <v>6013</v>
      </c>
      <c r="C3057" s="2" t="s">
        <v>1742</v>
      </c>
      <c r="D3057" s="39"/>
      <c r="E3057" s="54">
        <v>14297.82</v>
      </c>
      <c r="F3057" s="14">
        <f t="shared" si="107"/>
        <v>4385709.8300000038</v>
      </c>
    </row>
    <row r="3058" spans="1:6">
      <c r="A3058" s="221">
        <v>39406</v>
      </c>
      <c r="B3058" s="2">
        <v>6014</v>
      </c>
      <c r="C3058" s="2" t="s">
        <v>1808</v>
      </c>
      <c r="D3058" s="39"/>
      <c r="E3058" s="54">
        <v>17595</v>
      </c>
      <c r="F3058" s="14">
        <f t="shared" si="107"/>
        <v>4368114.8300000038</v>
      </c>
    </row>
    <row r="3059" spans="1:6">
      <c r="A3059" s="221">
        <v>39406</v>
      </c>
      <c r="B3059" s="2">
        <v>6015</v>
      </c>
      <c r="C3059" s="2" t="s">
        <v>1810</v>
      </c>
      <c r="D3059" s="39"/>
      <c r="E3059" s="54">
        <v>11888.59</v>
      </c>
      <c r="F3059" s="14">
        <f t="shared" si="107"/>
        <v>4356226.2400000039</v>
      </c>
    </row>
    <row r="3060" spans="1:6">
      <c r="A3060" s="221">
        <v>39406</v>
      </c>
      <c r="B3060" s="2">
        <v>6016</v>
      </c>
      <c r="C3060" s="2" t="s">
        <v>1839</v>
      </c>
      <c r="D3060" s="39"/>
      <c r="E3060" s="54">
        <v>8500</v>
      </c>
      <c r="F3060" s="14">
        <f t="shared" si="107"/>
        <v>4347726.2400000039</v>
      </c>
    </row>
    <row r="3061" spans="1:6">
      <c r="A3061" s="221">
        <v>39406</v>
      </c>
      <c r="B3061" s="2">
        <v>6017</v>
      </c>
      <c r="C3061" s="2" t="s">
        <v>788</v>
      </c>
      <c r="D3061" s="39"/>
      <c r="E3061" s="54">
        <v>7000</v>
      </c>
      <c r="F3061" s="14">
        <f t="shared" si="107"/>
        <v>4340726.2400000039</v>
      </c>
    </row>
    <row r="3062" spans="1:6">
      <c r="A3062" s="221">
        <v>39406</v>
      </c>
      <c r="B3062" s="2">
        <v>6018</v>
      </c>
      <c r="C3062" s="2" t="s">
        <v>1800</v>
      </c>
      <c r="D3062" s="39"/>
      <c r="E3062" s="54">
        <v>6931.61</v>
      </c>
      <c r="F3062" s="14">
        <f t="shared" si="107"/>
        <v>4333794.6300000036</v>
      </c>
    </row>
    <row r="3063" spans="1:6">
      <c r="A3063" s="221">
        <v>39406</v>
      </c>
      <c r="B3063" s="2">
        <v>6019</v>
      </c>
      <c r="C3063" s="2" t="s">
        <v>1802</v>
      </c>
      <c r="D3063" s="39"/>
      <c r="E3063" s="54">
        <v>3900</v>
      </c>
      <c r="F3063" s="14">
        <f t="shared" si="107"/>
        <v>4329894.6300000036</v>
      </c>
    </row>
    <row r="3064" spans="1:6">
      <c r="A3064" s="221">
        <v>39406</v>
      </c>
      <c r="B3064" s="2">
        <v>6020</v>
      </c>
      <c r="C3064" s="2" t="s">
        <v>2426</v>
      </c>
      <c r="D3064" s="39"/>
      <c r="E3064" s="54">
        <v>3900</v>
      </c>
      <c r="F3064" s="14">
        <f t="shared" si="107"/>
        <v>4325994.6300000036</v>
      </c>
    </row>
    <row r="3065" spans="1:6">
      <c r="A3065" s="221">
        <v>39406</v>
      </c>
      <c r="B3065" s="2">
        <v>6021</v>
      </c>
      <c r="C3065" s="2" t="s">
        <v>1152</v>
      </c>
      <c r="D3065" s="39"/>
      <c r="E3065" s="54">
        <v>3687.84</v>
      </c>
      <c r="F3065" s="14">
        <f t="shared" si="107"/>
        <v>4322306.7900000038</v>
      </c>
    </row>
    <row r="3066" spans="1:6">
      <c r="A3066" s="221">
        <v>39406</v>
      </c>
      <c r="B3066" s="2">
        <v>6022</v>
      </c>
      <c r="C3066" s="2" t="s">
        <v>1997</v>
      </c>
      <c r="D3066" s="39"/>
      <c r="E3066" s="54">
        <v>5001.1000000000004</v>
      </c>
      <c r="F3066" s="14">
        <f t="shared" si="107"/>
        <v>4317305.6900000041</v>
      </c>
    </row>
    <row r="3067" spans="1:6">
      <c r="A3067" s="221">
        <v>39406</v>
      </c>
      <c r="B3067" s="2">
        <v>6023</v>
      </c>
      <c r="C3067" s="2" t="s">
        <v>1998</v>
      </c>
      <c r="D3067" s="39"/>
      <c r="E3067" s="54">
        <v>3918.95</v>
      </c>
      <c r="F3067" s="14">
        <f t="shared" si="107"/>
        <v>4313386.7400000039</v>
      </c>
    </row>
    <row r="3068" spans="1:6">
      <c r="A3068" s="221">
        <v>39406</v>
      </c>
      <c r="B3068" s="2">
        <v>6024</v>
      </c>
      <c r="C3068" s="2" t="s">
        <v>1621</v>
      </c>
      <c r="D3068" s="39"/>
      <c r="E3068" s="54">
        <v>2000</v>
      </c>
      <c r="F3068" s="14">
        <f t="shared" si="107"/>
        <v>4311386.7400000039</v>
      </c>
    </row>
    <row r="3069" spans="1:6">
      <c r="A3069" s="221">
        <v>39406</v>
      </c>
      <c r="B3069" s="2">
        <v>6025</v>
      </c>
      <c r="C3069" s="2" t="s">
        <v>382</v>
      </c>
      <c r="D3069" s="39"/>
      <c r="E3069" s="54">
        <v>2000</v>
      </c>
      <c r="F3069" s="14">
        <f t="shared" si="107"/>
        <v>4309386.7400000039</v>
      </c>
    </row>
    <row r="3070" spans="1:6">
      <c r="A3070" s="221">
        <v>39406</v>
      </c>
      <c r="B3070" s="2">
        <v>6026</v>
      </c>
      <c r="C3070" s="2" t="s">
        <v>1998</v>
      </c>
      <c r="D3070" s="39"/>
      <c r="E3070" s="54">
        <v>600</v>
      </c>
      <c r="F3070" s="14">
        <f t="shared" si="107"/>
        <v>4308786.7400000039</v>
      </c>
    </row>
    <row r="3071" spans="1:6">
      <c r="A3071" s="221">
        <v>39406</v>
      </c>
      <c r="B3071" s="2">
        <v>6027</v>
      </c>
      <c r="C3071" s="2" t="s">
        <v>1997</v>
      </c>
      <c r="D3071" s="39"/>
      <c r="E3071" s="54">
        <v>600</v>
      </c>
      <c r="F3071" s="14">
        <f t="shared" si="107"/>
        <v>4308186.7400000039</v>
      </c>
    </row>
    <row r="3072" spans="1:6">
      <c r="A3072" s="221">
        <v>39406</v>
      </c>
      <c r="B3072" s="2">
        <v>6028</v>
      </c>
      <c r="C3072" s="2" t="s">
        <v>285</v>
      </c>
      <c r="D3072" s="39"/>
      <c r="E3072" s="54">
        <v>22500</v>
      </c>
      <c r="F3072" s="14">
        <f t="shared" si="107"/>
        <v>4285686.7400000039</v>
      </c>
    </row>
    <row r="3073" spans="1:6">
      <c r="A3073" s="221">
        <v>39406</v>
      </c>
      <c r="B3073" s="2">
        <v>6029</v>
      </c>
      <c r="C3073" s="2" t="s">
        <v>273</v>
      </c>
      <c r="D3073" s="39"/>
      <c r="E3073" s="54">
        <v>27000</v>
      </c>
      <c r="F3073" s="14">
        <f t="shared" si="107"/>
        <v>4258686.7400000039</v>
      </c>
    </row>
    <row r="3074" spans="1:6">
      <c r="A3074" s="221">
        <v>39406</v>
      </c>
      <c r="B3074" s="2">
        <v>6030</v>
      </c>
      <c r="C3074" s="2" t="s">
        <v>2427</v>
      </c>
      <c r="D3074" s="39"/>
      <c r="E3074" s="54">
        <v>2000</v>
      </c>
      <c r="F3074" s="14">
        <f t="shared" si="107"/>
        <v>4256686.7400000039</v>
      </c>
    </row>
    <row r="3075" spans="1:6">
      <c r="A3075" s="221">
        <v>39406</v>
      </c>
      <c r="B3075" s="2"/>
      <c r="C3075" s="2" t="s">
        <v>1587</v>
      </c>
      <c r="D3075" s="39">
        <v>3584420.06</v>
      </c>
      <c r="E3075" s="54"/>
      <c r="F3075" s="14">
        <f>+F3074+D3075</f>
        <v>7841106.8000000045</v>
      </c>
    </row>
    <row r="3076" spans="1:6">
      <c r="A3076" s="221">
        <v>39407</v>
      </c>
      <c r="B3076" s="2"/>
      <c r="C3076" s="2" t="s">
        <v>1369</v>
      </c>
      <c r="D3076" s="39">
        <v>436221.73</v>
      </c>
      <c r="E3076" s="54"/>
      <c r="F3076" s="14">
        <f>+F3075+D3076</f>
        <v>8277328.5300000049</v>
      </c>
    </row>
    <row r="3077" spans="1:6">
      <c r="A3077" s="221">
        <v>39407</v>
      </c>
      <c r="B3077" s="2"/>
      <c r="C3077" s="2" t="s">
        <v>2428</v>
      </c>
      <c r="D3077" s="39">
        <v>541194.93999999994</v>
      </c>
      <c r="E3077" s="54"/>
      <c r="F3077" s="14">
        <f>+F3076+D3077</f>
        <v>8818523.4700000044</v>
      </c>
    </row>
    <row r="3078" spans="1:6">
      <c r="A3078" s="221">
        <v>39407</v>
      </c>
      <c r="B3078" s="2">
        <v>6031</v>
      </c>
      <c r="C3078" s="2" t="s">
        <v>1479</v>
      </c>
      <c r="D3078" s="39"/>
      <c r="E3078" s="54">
        <v>4192.66</v>
      </c>
      <c r="F3078" s="14">
        <f t="shared" ref="F3078:F3098" si="108">+F3077-E3078</f>
        <v>8814330.8100000042</v>
      </c>
    </row>
    <row r="3079" spans="1:6">
      <c r="A3079" s="221">
        <v>39407</v>
      </c>
      <c r="B3079" s="2">
        <v>6032</v>
      </c>
      <c r="C3079" s="2" t="s">
        <v>2429</v>
      </c>
      <c r="D3079" s="39"/>
      <c r="E3079" s="54">
        <v>553</v>
      </c>
      <c r="F3079" s="14">
        <f t="shared" si="108"/>
        <v>8813777.8100000042</v>
      </c>
    </row>
    <row r="3080" spans="1:6">
      <c r="A3080" s="221">
        <v>39407</v>
      </c>
      <c r="B3080" s="2">
        <v>6033</v>
      </c>
      <c r="C3080" s="2" t="s">
        <v>1056</v>
      </c>
      <c r="D3080" s="39"/>
      <c r="E3080" s="54">
        <v>4653.12</v>
      </c>
      <c r="F3080" s="14">
        <f t="shared" si="108"/>
        <v>8809124.6900000051</v>
      </c>
    </row>
    <row r="3081" spans="1:6">
      <c r="A3081" s="221">
        <v>39408</v>
      </c>
      <c r="B3081" s="2">
        <v>6034</v>
      </c>
      <c r="C3081" s="2" t="s">
        <v>2430</v>
      </c>
      <c r="D3081" s="39"/>
      <c r="E3081" s="54">
        <v>38850</v>
      </c>
      <c r="F3081" s="14">
        <f t="shared" si="108"/>
        <v>8770274.6900000051</v>
      </c>
    </row>
    <row r="3082" spans="1:6">
      <c r="A3082" s="221">
        <v>39409</v>
      </c>
      <c r="B3082" s="2">
        <v>6035</v>
      </c>
      <c r="C3082" s="2" t="s">
        <v>1804</v>
      </c>
      <c r="D3082" s="39"/>
      <c r="E3082" s="54">
        <v>0.01</v>
      </c>
      <c r="F3082" s="14">
        <f t="shared" si="108"/>
        <v>8770274.6800000053</v>
      </c>
    </row>
    <row r="3083" spans="1:6">
      <c r="A3083" s="221">
        <v>39409</v>
      </c>
      <c r="B3083" s="2">
        <v>6036</v>
      </c>
      <c r="C3083" s="2" t="s">
        <v>113</v>
      </c>
      <c r="D3083" s="39"/>
      <c r="E3083" s="54">
        <v>1000000</v>
      </c>
      <c r="F3083" s="14">
        <f t="shared" si="108"/>
        <v>7770274.6800000053</v>
      </c>
    </row>
    <row r="3084" spans="1:6">
      <c r="A3084" s="221">
        <v>39409</v>
      </c>
      <c r="B3084" s="2"/>
      <c r="C3084" s="2" t="s">
        <v>2269</v>
      </c>
      <c r="D3084" s="39"/>
      <c r="E3084" s="54">
        <v>402254.29</v>
      </c>
      <c r="F3084" s="14">
        <f t="shared" si="108"/>
        <v>7368020.3900000053</v>
      </c>
    </row>
    <row r="3085" spans="1:6">
      <c r="A3085" s="221">
        <v>39412</v>
      </c>
      <c r="B3085" s="2">
        <v>6037</v>
      </c>
      <c r="C3085" s="2" t="s">
        <v>1363</v>
      </c>
      <c r="D3085" s="39"/>
      <c r="E3085" s="54">
        <v>1745.93</v>
      </c>
      <c r="F3085" s="14">
        <f t="shared" si="108"/>
        <v>7366274.4600000056</v>
      </c>
    </row>
    <row r="3086" spans="1:6">
      <c r="A3086" s="221">
        <v>39412</v>
      </c>
      <c r="B3086" s="2">
        <v>6038</v>
      </c>
      <c r="C3086" s="2" t="s">
        <v>28</v>
      </c>
      <c r="D3086" s="39"/>
      <c r="E3086" s="54">
        <v>17904.5</v>
      </c>
      <c r="F3086" s="14">
        <f t="shared" si="108"/>
        <v>7348369.9600000056</v>
      </c>
    </row>
    <row r="3087" spans="1:6">
      <c r="A3087" s="221">
        <v>39412</v>
      </c>
      <c r="B3087" s="2">
        <v>6039</v>
      </c>
      <c r="C3087" s="2" t="s">
        <v>1371</v>
      </c>
      <c r="D3087" s="39"/>
      <c r="E3087" s="54">
        <v>48755.17</v>
      </c>
      <c r="F3087" s="14">
        <f t="shared" si="108"/>
        <v>7299614.7900000056</v>
      </c>
    </row>
    <row r="3088" spans="1:6">
      <c r="A3088" s="221">
        <v>39412</v>
      </c>
      <c r="B3088" s="2">
        <v>6040</v>
      </c>
      <c r="C3088" s="2" t="s">
        <v>2431</v>
      </c>
      <c r="D3088" s="39"/>
      <c r="E3088" s="54">
        <v>828</v>
      </c>
      <c r="F3088" s="14">
        <f t="shared" si="108"/>
        <v>7298786.7900000056</v>
      </c>
    </row>
    <row r="3089" spans="1:6">
      <c r="A3089" s="221">
        <v>39412</v>
      </c>
      <c r="B3089" s="2">
        <v>6041</v>
      </c>
      <c r="C3089" s="2" t="s">
        <v>2648</v>
      </c>
      <c r="D3089" s="39"/>
      <c r="E3089" s="54">
        <v>12500</v>
      </c>
      <c r="F3089" s="14">
        <f t="shared" si="108"/>
        <v>7286286.7900000056</v>
      </c>
    </row>
    <row r="3090" spans="1:6">
      <c r="A3090" s="221">
        <v>39412</v>
      </c>
      <c r="B3090" s="2">
        <v>6042</v>
      </c>
      <c r="C3090" s="2" t="s">
        <v>2648</v>
      </c>
      <c r="D3090" s="39"/>
      <c r="E3090" s="54">
        <v>10000</v>
      </c>
      <c r="F3090" s="14">
        <f t="shared" si="108"/>
        <v>7276286.7900000056</v>
      </c>
    </row>
    <row r="3091" spans="1:6">
      <c r="A3091" s="221">
        <v>39413</v>
      </c>
      <c r="B3091" s="2"/>
      <c r="C3091" s="2" t="s">
        <v>2433</v>
      </c>
      <c r="D3091" s="39"/>
      <c r="E3091" s="54">
        <v>322269.26</v>
      </c>
      <c r="F3091" s="14">
        <f t="shared" si="108"/>
        <v>6954017.5300000058</v>
      </c>
    </row>
    <row r="3092" spans="1:6">
      <c r="A3092" s="221">
        <v>39414</v>
      </c>
      <c r="B3092" s="2">
        <v>6043</v>
      </c>
      <c r="C3092" s="2" t="s">
        <v>382</v>
      </c>
      <c r="D3092" s="39"/>
      <c r="E3092" s="54">
        <v>740</v>
      </c>
      <c r="F3092" s="14">
        <f t="shared" si="108"/>
        <v>6953277.5300000058</v>
      </c>
    </row>
    <row r="3093" spans="1:6">
      <c r="A3093" s="221">
        <v>39414</v>
      </c>
      <c r="B3093" s="2">
        <v>6044</v>
      </c>
      <c r="C3093" s="2" t="s">
        <v>1074</v>
      </c>
      <c r="D3093" s="39"/>
      <c r="E3093" s="54">
        <v>2902.5</v>
      </c>
      <c r="F3093" s="14">
        <f t="shared" si="108"/>
        <v>6950375.0300000058</v>
      </c>
    </row>
    <row r="3094" spans="1:6">
      <c r="A3094" s="221">
        <v>39414</v>
      </c>
      <c r="B3094" s="2">
        <v>6045</v>
      </c>
      <c r="C3094" s="2" t="s">
        <v>1362</v>
      </c>
      <c r="D3094" s="39"/>
      <c r="E3094" s="54">
        <v>29625.75</v>
      </c>
      <c r="F3094" s="14">
        <f t="shared" si="108"/>
        <v>6920749.2800000058</v>
      </c>
    </row>
    <row r="3095" spans="1:6">
      <c r="A3095" s="221">
        <v>39416</v>
      </c>
      <c r="B3095" s="2">
        <v>6046</v>
      </c>
      <c r="C3095" s="2" t="s">
        <v>1207</v>
      </c>
      <c r="D3095" s="39"/>
      <c r="E3095" s="54">
        <v>119782.25</v>
      </c>
      <c r="F3095" s="14">
        <f t="shared" si="108"/>
        <v>6800967.0300000058</v>
      </c>
    </row>
    <row r="3096" spans="1:6">
      <c r="A3096" s="221">
        <v>39416</v>
      </c>
      <c r="B3096" s="2">
        <v>6047</v>
      </c>
      <c r="C3096" s="2" t="s">
        <v>1090</v>
      </c>
      <c r="D3096" s="39"/>
      <c r="E3096" s="54">
        <v>2260</v>
      </c>
      <c r="F3096" s="14">
        <f t="shared" si="108"/>
        <v>6798707.0300000058</v>
      </c>
    </row>
    <row r="3097" spans="1:6">
      <c r="A3097" s="221">
        <v>39416</v>
      </c>
      <c r="B3097" s="2">
        <v>6048</v>
      </c>
      <c r="C3097" s="2" t="s">
        <v>2434</v>
      </c>
      <c r="D3097" s="39"/>
      <c r="E3097" s="54">
        <v>1600</v>
      </c>
      <c r="F3097" s="14">
        <f t="shared" si="108"/>
        <v>6797107.0300000058</v>
      </c>
    </row>
    <row r="3098" spans="1:6">
      <c r="A3098" s="221">
        <v>39417</v>
      </c>
      <c r="B3098" s="2"/>
      <c r="C3098" s="2" t="s">
        <v>2268</v>
      </c>
      <c r="D3098" s="39"/>
      <c r="E3098" s="54">
        <v>8465.58</v>
      </c>
      <c r="F3098" s="14">
        <f t="shared" si="108"/>
        <v>6788641.4500000058</v>
      </c>
    </row>
    <row r="3099" spans="1:6">
      <c r="A3099" s="221">
        <v>39418</v>
      </c>
      <c r="B3099" s="2"/>
      <c r="C3099" s="2"/>
      <c r="D3099" s="39"/>
      <c r="E3099" s="54"/>
      <c r="F3099" s="14"/>
    </row>
    <row r="3100" spans="1:6">
      <c r="A3100" s="221">
        <v>39419</v>
      </c>
      <c r="B3100" s="2"/>
      <c r="C3100" s="2"/>
      <c r="D3100" s="39"/>
      <c r="E3100" s="54">
        <f>SUM(E3032:E3099)</f>
        <v>3389552.7300000014</v>
      </c>
      <c r="F3100" s="2"/>
    </row>
    <row r="3101" spans="1:6">
      <c r="A3101" s="221">
        <v>39420</v>
      </c>
      <c r="B3101" s="2"/>
      <c r="C3101" s="2" t="s">
        <v>2175</v>
      </c>
      <c r="D3101" s="39"/>
      <c r="E3101" s="54">
        <f>+E3100-E3098-E3091-E3084-E3037</f>
        <v>1984563.6000000015</v>
      </c>
      <c r="F3101" s="2"/>
    </row>
    <row r="3102" spans="1:6">
      <c r="A3102" s="2"/>
      <c r="B3102" s="2"/>
      <c r="C3102" s="2"/>
      <c r="D3102" s="39"/>
      <c r="E3102" s="54"/>
      <c r="F3102" s="2"/>
    </row>
    <row r="3103" spans="1:6">
      <c r="A3103" s="2"/>
      <c r="B3103" s="2"/>
      <c r="C3103" s="2" t="s">
        <v>2435</v>
      </c>
      <c r="D3103" s="39"/>
      <c r="E3103" s="54"/>
      <c r="F3103" s="14">
        <f>+F3098</f>
        <v>6788641.4500000058</v>
      </c>
    </row>
    <row r="3104" spans="1:6">
      <c r="A3104" s="221">
        <v>39419</v>
      </c>
      <c r="B3104" s="2">
        <v>6049</v>
      </c>
      <c r="C3104" s="2" t="s">
        <v>2746</v>
      </c>
      <c r="D3104" s="39"/>
      <c r="E3104" s="54">
        <v>8146.8</v>
      </c>
      <c r="F3104" s="14">
        <f t="shared" ref="F3104:F3135" si="109">+F3103-E3104</f>
        <v>6780494.650000006</v>
      </c>
    </row>
    <row r="3105" spans="1:6">
      <c r="A3105" s="221">
        <v>39419</v>
      </c>
      <c r="B3105" s="2">
        <v>6050</v>
      </c>
      <c r="C3105" s="2" t="s">
        <v>2699</v>
      </c>
      <c r="D3105" s="39"/>
      <c r="E3105" s="54">
        <v>2791</v>
      </c>
      <c r="F3105" s="14">
        <f t="shared" si="109"/>
        <v>6777703.650000006</v>
      </c>
    </row>
    <row r="3106" spans="1:6">
      <c r="A3106" s="221">
        <v>39419</v>
      </c>
      <c r="B3106" s="2">
        <v>6051</v>
      </c>
      <c r="C3106" s="2" t="s">
        <v>1359</v>
      </c>
      <c r="D3106" s="39"/>
      <c r="E3106" s="54">
        <v>24477</v>
      </c>
      <c r="F3106" s="14">
        <f t="shared" si="109"/>
        <v>6753226.650000006</v>
      </c>
    </row>
    <row r="3107" spans="1:6">
      <c r="A3107" s="221">
        <v>39419</v>
      </c>
      <c r="B3107" s="2">
        <v>6052</v>
      </c>
      <c r="C3107" s="2" t="s">
        <v>1359</v>
      </c>
      <c r="D3107" s="39"/>
      <c r="E3107" s="54">
        <v>37879</v>
      </c>
      <c r="F3107" s="14">
        <f t="shared" si="109"/>
        <v>6715347.650000006</v>
      </c>
    </row>
    <row r="3108" spans="1:6">
      <c r="A3108" s="221">
        <v>39420</v>
      </c>
      <c r="B3108" s="2">
        <v>6053</v>
      </c>
      <c r="C3108" s="2" t="s">
        <v>2436</v>
      </c>
      <c r="D3108" s="39"/>
      <c r="E3108" s="54">
        <v>24718.400000000001</v>
      </c>
      <c r="F3108" s="14">
        <f t="shared" si="109"/>
        <v>6690629.2500000056</v>
      </c>
    </row>
    <row r="3109" spans="1:6">
      <c r="A3109" s="221">
        <v>39420</v>
      </c>
      <c r="B3109" s="2">
        <v>6054</v>
      </c>
      <c r="C3109" s="2" t="s">
        <v>1804</v>
      </c>
      <c r="D3109" s="39"/>
      <c r="E3109" s="54">
        <v>0.01</v>
      </c>
      <c r="F3109" s="14">
        <f t="shared" si="109"/>
        <v>6690629.2400000058</v>
      </c>
    </row>
    <row r="3110" spans="1:6">
      <c r="A3110" s="221">
        <v>39421</v>
      </c>
      <c r="B3110" s="2">
        <v>6055</v>
      </c>
      <c r="C3110" s="2" t="s">
        <v>1804</v>
      </c>
      <c r="D3110" s="39"/>
      <c r="E3110" s="54">
        <v>0.01</v>
      </c>
      <c r="F3110" s="14">
        <f t="shared" si="109"/>
        <v>6690629.230000006</v>
      </c>
    </row>
    <row r="3111" spans="1:6">
      <c r="A3111" s="221">
        <v>39421</v>
      </c>
      <c r="B3111" s="2">
        <v>6056</v>
      </c>
      <c r="C3111" s="2" t="s">
        <v>1804</v>
      </c>
      <c r="D3111" s="39"/>
      <c r="E3111" s="54">
        <v>0.01</v>
      </c>
      <c r="F3111" s="14">
        <f t="shared" si="109"/>
        <v>6690629.2200000063</v>
      </c>
    </row>
    <row r="3112" spans="1:6">
      <c r="A3112" s="221">
        <v>39421</v>
      </c>
      <c r="B3112" s="2">
        <v>6057</v>
      </c>
      <c r="C3112" s="2" t="s">
        <v>1740</v>
      </c>
      <c r="D3112" s="39"/>
      <c r="E3112" s="54">
        <v>7266.32</v>
      </c>
      <c r="F3112" s="14">
        <f t="shared" si="109"/>
        <v>6683362.900000006</v>
      </c>
    </row>
    <row r="3113" spans="1:6">
      <c r="A3113" s="221">
        <v>39421</v>
      </c>
      <c r="B3113" s="2">
        <v>6058</v>
      </c>
      <c r="C3113" s="2" t="s">
        <v>1479</v>
      </c>
      <c r="D3113" s="39"/>
      <c r="E3113" s="54">
        <v>4192.66</v>
      </c>
      <c r="F3113" s="14">
        <f t="shared" si="109"/>
        <v>6679170.2400000058</v>
      </c>
    </row>
    <row r="3114" spans="1:6">
      <c r="A3114" s="221">
        <v>39421</v>
      </c>
      <c r="B3114" s="2">
        <v>6059</v>
      </c>
      <c r="C3114" s="2" t="s">
        <v>2616</v>
      </c>
      <c r="D3114" s="39"/>
      <c r="E3114" s="54">
        <v>11488.5</v>
      </c>
      <c r="F3114" s="14">
        <f t="shared" si="109"/>
        <v>6667681.7400000058</v>
      </c>
    </row>
    <row r="3115" spans="1:6">
      <c r="A3115" s="221">
        <v>39421</v>
      </c>
      <c r="B3115" s="2">
        <v>6060</v>
      </c>
      <c r="C3115" s="2" t="s">
        <v>1150</v>
      </c>
      <c r="D3115" s="39"/>
      <c r="E3115" s="54">
        <v>4072.86</v>
      </c>
      <c r="F3115" s="14">
        <f t="shared" si="109"/>
        <v>6663608.8800000055</v>
      </c>
    </row>
    <row r="3116" spans="1:6">
      <c r="A3116" s="221">
        <v>39422</v>
      </c>
      <c r="B3116" s="2">
        <v>6061</v>
      </c>
      <c r="C3116" s="2" t="s">
        <v>2437</v>
      </c>
      <c r="D3116" s="39"/>
      <c r="E3116" s="54">
        <v>8467.15</v>
      </c>
      <c r="F3116" s="14">
        <f t="shared" si="109"/>
        <v>6655141.7300000051</v>
      </c>
    </row>
    <row r="3117" spans="1:6">
      <c r="A3117" s="221"/>
      <c r="B3117" s="2" t="s">
        <v>1224</v>
      </c>
      <c r="C3117" s="2" t="s">
        <v>2438</v>
      </c>
      <c r="D3117" s="39"/>
      <c r="E3117" s="54">
        <v>0.01</v>
      </c>
      <c r="F3117" s="14">
        <f t="shared" si="109"/>
        <v>6655141.7200000053</v>
      </c>
    </row>
    <row r="3118" spans="1:6">
      <c r="A3118" s="221">
        <v>39422</v>
      </c>
      <c r="B3118" s="6" t="s">
        <v>1224</v>
      </c>
      <c r="C3118" s="2" t="s">
        <v>2439</v>
      </c>
      <c r="D3118" s="39"/>
      <c r="E3118" s="54">
        <v>11455.5</v>
      </c>
      <c r="F3118" s="14">
        <f t="shared" si="109"/>
        <v>6643686.2200000053</v>
      </c>
    </row>
    <row r="3119" spans="1:6">
      <c r="A3119" s="221">
        <v>39423</v>
      </c>
      <c r="B3119" s="299" t="s">
        <v>2440</v>
      </c>
      <c r="C3119" s="2" t="s">
        <v>896</v>
      </c>
      <c r="D3119" s="39"/>
      <c r="E3119" s="54">
        <v>94361.600000000006</v>
      </c>
      <c r="F3119" s="14">
        <f t="shared" si="109"/>
        <v>6549324.6200000057</v>
      </c>
    </row>
    <row r="3120" spans="1:6">
      <c r="A3120" s="221">
        <v>39423</v>
      </c>
      <c r="B3120" s="299" t="s">
        <v>2441</v>
      </c>
      <c r="C3120" s="2" t="s">
        <v>1056</v>
      </c>
      <c r="D3120" s="39"/>
      <c r="E3120" s="54">
        <v>9755.23</v>
      </c>
      <c r="F3120" s="14">
        <f t="shared" si="109"/>
        <v>6539569.3900000053</v>
      </c>
    </row>
    <row r="3121" spans="1:6">
      <c r="A3121" s="221">
        <v>39423</v>
      </c>
      <c r="B3121" s="299" t="s">
        <v>2442</v>
      </c>
      <c r="C3121" s="2" t="s">
        <v>1348</v>
      </c>
      <c r="D3121" s="39"/>
      <c r="E3121" s="54">
        <v>3231</v>
      </c>
      <c r="F3121" s="14">
        <f t="shared" si="109"/>
        <v>6536338.3900000053</v>
      </c>
    </row>
    <row r="3122" spans="1:6">
      <c r="A3122" s="221">
        <v>39423</v>
      </c>
      <c r="B3122" s="299" t="s">
        <v>2443</v>
      </c>
      <c r="C3122" s="2" t="s">
        <v>2217</v>
      </c>
      <c r="D3122" s="39"/>
      <c r="E3122" s="54">
        <v>25484.94</v>
      </c>
      <c r="F3122" s="14">
        <f t="shared" si="109"/>
        <v>6510853.4500000048</v>
      </c>
    </row>
    <row r="3123" spans="1:6">
      <c r="A3123" s="221">
        <v>39423</v>
      </c>
      <c r="B3123" s="299" t="s">
        <v>2444</v>
      </c>
      <c r="C3123" s="2" t="s">
        <v>386</v>
      </c>
      <c r="D3123" s="39"/>
      <c r="E3123" s="54">
        <v>33898.800000000003</v>
      </c>
      <c r="F3123" s="14">
        <f t="shared" si="109"/>
        <v>6476954.650000005</v>
      </c>
    </row>
    <row r="3124" spans="1:6">
      <c r="A3124" s="221">
        <v>39423</v>
      </c>
      <c r="B3124" s="284" t="s">
        <v>2445</v>
      </c>
      <c r="C3124" s="2" t="s">
        <v>1808</v>
      </c>
      <c r="D3124" s="39"/>
      <c r="E3124" s="54">
        <v>19500</v>
      </c>
      <c r="F3124" s="14">
        <f t="shared" si="109"/>
        <v>6457454.650000005</v>
      </c>
    </row>
    <row r="3125" spans="1:6">
      <c r="A3125" s="221">
        <v>39423</v>
      </c>
      <c r="B3125" s="284" t="s">
        <v>2446</v>
      </c>
      <c r="C3125" s="2" t="s">
        <v>1810</v>
      </c>
      <c r="D3125" s="39"/>
      <c r="E3125" s="54">
        <v>15916.67</v>
      </c>
      <c r="F3125" s="14">
        <f t="shared" si="109"/>
        <v>6441537.9800000051</v>
      </c>
    </row>
    <row r="3126" spans="1:6">
      <c r="A3126" s="221">
        <v>39423</v>
      </c>
      <c r="B3126" s="284" t="s">
        <v>2448</v>
      </c>
      <c r="C3126" s="2" t="s">
        <v>788</v>
      </c>
      <c r="D3126" s="39"/>
      <c r="E3126" s="54">
        <v>7500</v>
      </c>
      <c r="F3126" s="14">
        <f t="shared" si="109"/>
        <v>6434037.9800000051</v>
      </c>
    </row>
    <row r="3127" spans="1:6">
      <c r="A3127" s="221">
        <v>39423</v>
      </c>
      <c r="B3127" s="284" t="s">
        <v>2449</v>
      </c>
      <c r="C3127" s="2" t="s">
        <v>1839</v>
      </c>
      <c r="D3127" s="39"/>
      <c r="E3127" s="54">
        <v>8500</v>
      </c>
      <c r="F3127" s="14">
        <f t="shared" si="109"/>
        <v>6425537.9800000051</v>
      </c>
    </row>
    <row r="3128" spans="1:6">
      <c r="A3128" s="221">
        <v>39423</v>
      </c>
      <c r="B3128" s="284" t="s">
        <v>2450</v>
      </c>
      <c r="C3128" s="2" t="s">
        <v>1804</v>
      </c>
      <c r="D3128" s="39"/>
      <c r="E3128" s="54">
        <v>0.01</v>
      </c>
      <c r="F3128" s="14">
        <f t="shared" si="109"/>
        <v>6425537.9700000053</v>
      </c>
    </row>
    <row r="3129" spans="1:6">
      <c r="A3129" s="221">
        <v>39423</v>
      </c>
      <c r="B3129" s="284" t="s">
        <v>2451</v>
      </c>
      <c r="C3129" s="2" t="s">
        <v>1152</v>
      </c>
      <c r="D3129" s="39"/>
      <c r="E3129" s="54">
        <v>3900</v>
      </c>
      <c r="F3129" s="14">
        <f t="shared" si="109"/>
        <v>6421637.9700000053</v>
      </c>
    </row>
    <row r="3130" spans="1:6">
      <c r="A3130" s="221">
        <v>39423</v>
      </c>
      <c r="B3130" s="284" t="s">
        <v>2452</v>
      </c>
      <c r="C3130" s="2" t="s">
        <v>1800</v>
      </c>
      <c r="D3130" s="39"/>
      <c r="E3130" s="54">
        <v>10400</v>
      </c>
      <c r="F3130" s="14">
        <f t="shared" si="109"/>
        <v>6411237.9700000053</v>
      </c>
    </row>
    <row r="3131" spans="1:6">
      <c r="A3131" s="221">
        <v>39423</v>
      </c>
      <c r="B3131" s="284" t="s">
        <v>2453</v>
      </c>
      <c r="C3131" s="2" t="s">
        <v>1802</v>
      </c>
      <c r="D3131" s="39"/>
      <c r="E3131" s="54">
        <v>3900</v>
      </c>
      <c r="F3131" s="14">
        <f t="shared" si="109"/>
        <v>6407337.9700000053</v>
      </c>
    </row>
    <row r="3132" spans="1:6">
      <c r="A3132" s="221">
        <v>39423</v>
      </c>
      <c r="B3132" s="284" t="s">
        <v>2454</v>
      </c>
      <c r="C3132" s="2" t="s">
        <v>1803</v>
      </c>
      <c r="D3132" s="39"/>
      <c r="E3132" s="54">
        <v>3900</v>
      </c>
      <c r="F3132" s="14">
        <f t="shared" si="109"/>
        <v>6403437.9700000053</v>
      </c>
    </row>
    <row r="3133" spans="1:6">
      <c r="A3133" s="221">
        <v>39423</v>
      </c>
      <c r="B3133" s="284" t="s">
        <v>2455</v>
      </c>
      <c r="C3133" s="2" t="s">
        <v>1997</v>
      </c>
      <c r="D3133" s="39"/>
      <c r="E3133" s="54">
        <v>6000</v>
      </c>
      <c r="F3133" s="14">
        <f t="shared" si="109"/>
        <v>6397437.9700000053</v>
      </c>
    </row>
    <row r="3134" spans="1:6">
      <c r="A3134" s="221">
        <v>39423</v>
      </c>
      <c r="B3134" s="284" t="s">
        <v>2456</v>
      </c>
      <c r="C3134" s="2" t="s">
        <v>1998</v>
      </c>
      <c r="D3134" s="39"/>
      <c r="E3134" s="54">
        <v>4500</v>
      </c>
      <c r="F3134" s="14">
        <f t="shared" si="109"/>
        <v>6392937.9700000053</v>
      </c>
    </row>
    <row r="3135" spans="1:6">
      <c r="A3135" s="221">
        <v>39426</v>
      </c>
      <c r="B3135" s="284"/>
      <c r="C3135" s="2" t="s">
        <v>1179</v>
      </c>
      <c r="D3135" s="39"/>
      <c r="E3135" s="54">
        <v>621909.79</v>
      </c>
      <c r="F3135" s="14">
        <f t="shared" si="109"/>
        <v>5771028.1800000053</v>
      </c>
    </row>
    <row r="3136" spans="1:6">
      <c r="A3136" s="221">
        <v>39426</v>
      </c>
      <c r="B3136" s="284" t="s">
        <v>2457</v>
      </c>
      <c r="C3136" s="2" t="s">
        <v>538</v>
      </c>
      <c r="D3136" s="39"/>
      <c r="E3136" s="54">
        <v>18912</v>
      </c>
      <c r="F3136" s="14">
        <f t="shared" ref="F3136:F3167" si="110">+F3135-E3136</f>
        <v>5752116.1800000053</v>
      </c>
    </row>
    <row r="3137" spans="1:6">
      <c r="A3137" s="221">
        <v>39426</v>
      </c>
      <c r="B3137" s="284" t="s">
        <v>2458</v>
      </c>
      <c r="C3137" s="2" t="s">
        <v>1359</v>
      </c>
      <c r="D3137" s="39"/>
      <c r="E3137" s="54">
        <v>7048.32</v>
      </c>
      <c r="F3137" s="14">
        <f t="shared" si="110"/>
        <v>5745067.860000005</v>
      </c>
    </row>
    <row r="3138" spans="1:6">
      <c r="A3138" s="221">
        <v>39427</v>
      </c>
      <c r="B3138" s="284" t="s">
        <v>2459</v>
      </c>
      <c r="C3138" s="2" t="s">
        <v>1804</v>
      </c>
      <c r="D3138" s="39"/>
      <c r="E3138" s="54">
        <v>0.01</v>
      </c>
      <c r="F3138" s="14">
        <f t="shared" si="110"/>
        <v>5745067.8500000052</v>
      </c>
    </row>
    <row r="3139" spans="1:6">
      <c r="A3139" s="221">
        <v>39427</v>
      </c>
      <c r="B3139" s="284" t="s">
        <v>2460</v>
      </c>
      <c r="C3139" s="2" t="s">
        <v>2461</v>
      </c>
      <c r="D3139" s="39"/>
      <c r="E3139" s="54">
        <v>10000</v>
      </c>
      <c r="F3139" s="14">
        <f t="shared" si="110"/>
        <v>5735067.8500000052</v>
      </c>
    </row>
    <row r="3140" spans="1:6">
      <c r="A3140" s="221">
        <v>39427</v>
      </c>
      <c r="B3140" s="284" t="s">
        <v>2462</v>
      </c>
      <c r="C3140" s="2" t="s">
        <v>1362</v>
      </c>
      <c r="D3140" s="39"/>
      <c r="E3140" s="54">
        <v>16720</v>
      </c>
      <c r="F3140" s="14">
        <f t="shared" si="110"/>
        <v>5718347.8500000052</v>
      </c>
    </row>
    <row r="3141" spans="1:6">
      <c r="A3141" s="221">
        <v>39427</v>
      </c>
      <c r="B3141" s="284" t="s">
        <v>2463</v>
      </c>
      <c r="C3141" s="2" t="s">
        <v>2095</v>
      </c>
      <c r="D3141" s="39"/>
      <c r="E3141" s="54">
        <v>20190.52</v>
      </c>
      <c r="F3141" s="14">
        <f t="shared" si="110"/>
        <v>5698157.3300000057</v>
      </c>
    </row>
    <row r="3142" spans="1:6">
      <c r="A3142" s="221">
        <v>39427</v>
      </c>
      <c r="B3142" s="284" t="s">
        <v>2096</v>
      </c>
      <c r="C3142" s="2" t="s">
        <v>28</v>
      </c>
      <c r="D3142" s="39"/>
      <c r="E3142" s="54">
        <v>43079.35</v>
      </c>
      <c r="F3142" s="14">
        <f t="shared" si="110"/>
        <v>5655077.980000006</v>
      </c>
    </row>
    <row r="3143" spans="1:6">
      <c r="A3143" s="221">
        <v>39429</v>
      </c>
      <c r="B3143" s="284" t="s">
        <v>2097</v>
      </c>
      <c r="C3143" s="2" t="s">
        <v>538</v>
      </c>
      <c r="D3143" s="39"/>
      <c r="E3143" s="54">
        <v>10000</v>
      </c>
      <c r="F3143" s="14">
        <f t="shared" si="110"/>
        <v>5645077.980000006</v>
      </c>
    </row>
    <row r="3144" spans="1:6">
      <c r="A3144" s="221">
        <v>39429</v>
      </c>
      <c r="B3144" s="284" t="s">
        <v>2098</v>
      </c>
      <c r="C3144" s="2" t="s">
        <v>285</v>
      </c>
      <c r="D3144" s="39"/>
      <c r="E3144" s="54">
        <v>12500</v>
      </c>
      <c r="F3144" s="14">
        <f t="shared" si="110"/>
        <v>5632577.980000006</v>
      </c>
    </row>
    <row r="3145" spans="1:6">
      <c r="A3145" s="221">
        <v>39429</v>
      </c>
      <c r="B3145" s="284" t="s">
        <v>2099</v>
      </c>
      <c r="C3145" s="2" t="s">
        <v>2287</v>
      </c>
      <c r="D3145" s="39"/>
      <c r="E3145" s="54">
        <v>15000</v>
      </c>
      <c r="F3145" s="14">
        <f t="shared" si="110"/>
        <v>5617577.980000006</v>
      </c>
    </row>
    <row r="3146" spans="1:6">
      <c r="A3146" s="221">
        <v>39433</v>
      </c>
      <c r="B3146" s="284" t="s">
        <v>2288</v>
      </c>
      <c r="C3146" s="2" t="s">
        <v>1433</v>
      </c>
      <c r="D3146" s="39"/>
      <c r="E3146" s="54">
        <v>119612.07</v>
      </c>
      <c r="F3146" s="14">
        <f t="shared" si="110"/>
        <v>5497965.9100000057</v>
      </c>
    </row>
    <row r="3147" spans="1:6">
      <c r="A3147" s="221">
        <v>39434</v>
      </c>
      <c r="B3147" s="284" t="s">
        <v>2290</v>
      </c>
      <c r="C3147" s="2" t="s">
        <v>386</v>
      </c>
      <c r="D3147" s="39"/>
      <c r="E3147" s="54">
        <v>14297.82</v>
      </c>
      <c r="F3147" s="14">
        <f t="shared" si="110"/>
        <v>5483668.0900000054</v>
      </c>
    </row>
    <row r="3148" spans="1:6">
      <c r="A3148" s="221">
        <v>39434</v>
      </c>
      <c r="B3148" s="284" t="s">
        <v>2291</v>
      </c>
      <c r="C3148" s="2" t="s">
        <v>1808</v>
      </c>
      <c r="D3148" s="39"/>
      <c r="E3148" s="54">
        <v>17595</v>
      </c>
      <c r="F3148" s="14">
        <f t="shared" si="110"/>
        <v>5466073.0900000054</v>
      </c>
    </row>
    <row r="3149" spans="1:6">
      <c r="A3149" s="221">
        <v>39434</v>
      </c>
      <c r="B3149" s="284" t="s">
        <v>2292</v>
      </c>
      <c r="C3149" s="2" t="s">
        <v>1810</v>
      </c>
      <c r="D3149" s="39"/>
      <c r="E3149" s="54">
        <v>11888.59</v>
      </c>
      <c r="F3149" s="14">
        <f t="shared" si="110"/>
        <v>5454184.5000000056</v>
      </c>
    </row>
    <row r="3150" spans="1:6">
      <c r="A3150" s="221">
        <v>39434</v>
      </c>
      <c r="B3150" s="284" t="s">
        <v>2293</v>
      </c>
      <c r="C3150" s="2" t="s">
        <v>1839</v>
      </c>
      <c r="D3150" s="39"/>
      <c r="E3150" s="54">
        <v>8500</v>
      </c>
      <c r="F3150" s="14">
        <f t="shared" si="110"/>
        <v>5445684.5000000056</v>
      </c>
    </row>
    <row r="3151" spans="1:6">
      <c r="A3151" s="221">
        <v>39434</v>
      </c>
      <c r="B3151" s="284" t="s">
        <v>2294</v>
      </c>
      <c r="C3151" s="2" t="s">
        <v>788</v>
      </c>
      <c r="D3151" s="39"/>
      <c r="E3151" s="54">
        <v>7000</v>
      </c>
      <c r="F3151" s="14">
        <f t="shared" si="110"/>
        <v>5438684.5000000056</v>
      </c>
    </row>
    <row r="3152" spans="1:6">
      <c r="A3152" s="221">
        <v>39434</v>
      </c>
      <c r="B3152" s="284" t="s">
        <v>2295</v>
      </c>
      <c r="C3152" s="2" t="s">
        <v>1997</v>
      </c>
      <c r="D3152" s="39"/>
      <c r="E3152" s="54">
        <v>5001.1000000000004</v>
      </c>
      <c r="F3152" s="14">
        <f t="shared" si="110"/>
        <v>5433683.400000006</v>
      </c>
    </row>
    <row r="3153" spans="1:6">
      <c r="A3153" s="221">
        <v>39434</v>
      </c>
      <c r="B3153" s="284" t="s">
        <v>2296</v>
      </c>
      <c r="C3153" s="2" t="s">
        <v>1998</v>
      </c>
      <c r="D3153" s="39"/>
      <c r="E3153" s="54">
        <v>3918.95</v>
      </c>
      <c r="F3153" s="14">
        <f t="shared" si="110"/>
        <v>5429764.4500000058</v>
      </c>
    </row>
    <row r="3154" spans="1:6">
      <c r="A3154" s="221">
        <v>39434</v>
      </c>
      <c r="B3154" s="284" t="s">
        <v>2297</v>
      </c>
      <c r="C3154" s="2" t="s">
        <v>1152</v>
      </c>
      <c r="D3154" s="39"/>
      <c r="E3154" s="54">
        <v>3687.84</v>
      </c>
      <c r="F3154" s="14">
        <f t="shared" si="110"/>
        <v>5426076.6100000059</v>
      </c>
    </row>
    <row r="3155" spans="1:6">
      <c r="A3155" s="221">
        <v>39434</v>
      </c>
      <c r="B3155" s="284" t="s">
        <v>2298</v>
      </c>
      <c r="C3155" s="2" t="s">
        <v>1800</v>
      </c>
      <c r="D3155" s="39"/>
      <c r="E3155" s="54">
        <v>8011.61</v>
      </c>
      <c r="F3155" s="14">
        <f t="shared" si="110"/>
        <v>5418065.0000000056</v>
      </c>
    </row>
    <row r="3156" spans="1:6">
      <c r="A3156" s="221">
        <v>39434</v>
      </c>
      <c r="B3156" s="284" t="s">
        <v>2299</v>
      </c>
      <c r="C3156" s="2" t="s">
        <v>1802</v>
      </c>
      <c r="D3156" s="39"/>
      <c r="E3156" s="54">
        <v>3900</v>
      </c>
      <c r="F3156" s="14">
        <f t="shared" si="110"/>
        <v>5414165.0000000056</v>
      </c>
    </row>
    <row r="3157" spans="1:6">
      <c r="A3157" s="221">
        <v>39434</v>
      </c>
      <c r="B3157" s="284" t="s">
        <v>2300</v>
      </c>
      <c r="C3157" s="2" t="s">
        <v>1803</v>
      </c>
      <c r="D3157" s="39"/>
      <c r="E3157" s="54">
        <v>3900</v>
      </c>
      <c r="F3157" s="14">
        <f t="shared" si="110"/>
        <v>5410265.0000000056</v>
      </c>
    </row>
    <row r="3158" spans="1:6">
      <c r="A3158" s="221">
        <v>39434</v>
      </c>
      <c r="B3158" s="284" t="s">
        <v>448</v>
      </c>
      <c r="C3158" s="2" t="s">
        <v>1621</v>
      </c>
      <c r="D3158" s="39"/>
      <c r="E3158" s="54">
        <v>2000</v>
      </c>
      <c r="F3158" s="14">
        <f t="shared" si="110"/>
        <v>5408265.0000000056</v>
      </c>
    </row>
    <row r="3159" spans="1:6">
      <c r="A3159" s="221">
        <v>39434</v>
      </c>
      <c r="B3159" s="284" t="s">
        <v>449</v>
      </c>
      <c r="C3159" s="2" t="s">
        <v>450</v>
      </c>
      <c r="D3159" s="39"/>
      <c r="E3159" s="54">
        <v>2000</v>
      </c>
      <c r="F3159" s="14">
        <f t="shared" si="110"/>
        <v>5406265.0000000056</v>
      </c>
    </row>
    <row r="3160" spans="1:6">
      <c r="A3160" s="221">
        <v>39434</v>
      </c>
      <c r="B3160" s="284" t="s">
        <v>451</v>
      </c>
      <c r="C3160" s="2" t="s">
        <v>1997</v>
      </c>
      <c r="D3160" s="39"/>
      <c r="E3160" s="54">
        <v>600</v>
      </c>
      <c r="F3160" s="14">
        <f t="shared" si="110"/>
        <v>5405665.0000000056</v>
      </c>
    </row>
    <row r="3161" spans="1:6">
      <c r="A3161" s="221">
        <v>39434</v>
      </c>
      <c r="B3161" s="284" t="s">
        <v>452</v>
      </c>
      <c r="C3161" s="2" t="s">
        <v>1998</v>
      </c>
      <c r="D3161" s="39"/>
      <c r="E3161" s="54">
        <v>600</v>
      </c>
      <c r="F3161" s="14">
        <f t="shared" si="110"/>
        <v>5405065.0000000056</v>
      </c>
    </row>
    <row r="3162" spans="1:6">
      <c r="A3162" s="221">
        <v>39434</v>
      </c>
      <c r="B3162" s="284" t="s">
        <v>453</v>
      </c>
      <c r="C3162" s="2" t="s">
        <v>454</v>
      </c>
      <c r="D3162" s="39"/>
      <c r="E3162" s="54">
        <v>2000</v>
      </c>
      <c r="F3162" s="14">
        <f t="shared" si="110"/>
        <v>5403065.0000000056</v>
      </c>
    </row>
    <row r="3163" spans="1:6">
      <c r="A3163" s="221">
        <v>39434</v>
      </c>
      <c r="B3163" s="284" t="s">
        <v>455</v>
      </c>
      <c r="C3163" s="2" t="s">
        <v>1804</v>
      </c>
      <c r="D3163" s="39"/>
      <c r="E3163" s="54">
        <v>0.01</v>
      </c>
      <c r="F3163" s="14">
        <f t="shared" si="110"/>
        <v>5403064.9900000058</v>
      </c>
    </row>
    <row r="3164" spans="1:6">
      <c r="A3164" s="221">
        <v>39434</v>
      </c>
      <c r="B3164" s="284" t="s">
        <v>456</v>
      </c>
      <c r="C3164" s="2" t="s">
        <v>1489</v>
      </c>
      <c r="D3164" s="39"/>
      <c r="E3164" s="54">
        <v>27000</v>
      </c>
      <c r="F3164" s="14">
        <f t="shared" si="110"/>
        <v>5376064.9900000058</v>
      </c>
    </row>
    <row r="3165" spans="1:6">
      <c r="A3165" s="221">
        <v>39434</v>
      </c>
      <c r="B3165" s="284" t="s">
        <v>1490</v>
      </c>
      <c r="C3165" s="2" t="s">
        <v>285</v>
      </c>
      <c r="D3165" s="39"/>
      <c r="E3165" s="54">
        <v>22500</v>
      </c>
      <c r="F3165" s="14">
        <f t="shared" si="110"/>
        <v>5353564.9900000058</v>
      </c>
    </row>
    <row r="3166" spans="1:6">
      <c r="A3166" s="221">
        <v>39435</v>
      </c>
      <c r="B3166" s="284"/>
      <c r="C3166" s="2" t="s">
        <v>1491</v>
      </c>
      <c r="D3166" s="39"/>
      <c r="E3166" s="54">
        <v>168250</v>
      </c>
      <c r="F3166" s="14">
        <f t="shared" si="110"/>
        <v>5185314.9900000058</v>
      </c>
    </row>
    <row r="3167" spans="1:6">
      <c r="A3167" s="221">
        <v>39436</v>
      </c>
      <c r="B3167" s="284" t="s">
        <v>1492</v>
      </c>
      <c r="C3167" s="2" t="s">
        <v>1804</v>
      </c>
      <c r="D3167" s="39"/>
      <c r="E3167" s="54">
        <v>0.01</v>
      </c>
      <c r="F3167" s="14">
        <f t="shared" si="110"/>
        <v>5185314.980000006</v>
      </c>
    </row>
    <row r="3168" spans="1:6">
      <c r="A3168" s="221">
        <v>39436</v>
      </c>
      <c r="B3168" s="284" t="s">
        <v>1493</v>
      </c>
      <c r="C3168" s="2" t="s">
        <v>1930</v>
      </c>
      <c r="D3168" s="39"/>
      <c r="E3168" s="54">
        <v>828</v>
      </c>
      <c r="F3168" s="14">
        <f>+F3167-E3168</f>
        <v>5184486.980000006</v>
      </c>
    </row>
    <row r="3169" spans="1:6">
      <c r="A3169" s="221">
        <v>39436</v>
      </c>
      <c r="B3169" s="284" t="s">
        <v>1495</v>
      </c>
      <c r="C3169" s="2" t="s">
        <v>1496</v>
      </c>
      <c r="D3169" s="39"/>
      <c r="E3169" s="54">
        <v>11939.82</v>
      </c>
      <c r="F3169" s="14">
        <f>+F3168-E3169</f>
        <v>5172547.1600000057</v>
      </c>
    </row>
    <row r="3170" spans="1:6">
      <c r="A3170" s="221">
        <v>39436</v>
      </c>
      <c r="B3170" s="284" t="s">
        <v>1497</v>
      </c>
      <c r="C3170" s="2" t="s">
        <v>1498</v>
      </c>
      <c r="D3170" s="39"/>
      <c r="E3170" s="54">
        <v>553</v>
      </c>
      <c r="F3170" s="14">
        <f>+F3169-E3170</f>
        <v>5171994.1600000057</v>
      </c>
    </row>
    <row r="3171" spans="1:6">
      <c r="A3171" s="221">
        <v>39436</v>
      </c>
      <c r="B3171" s="284" t="s">
        <v>1499</v>
      </c>
      <c r="C3171" s="2" t="s">
        <v>407</v>
      </c>
      <c r="D3171" s="39"/>
      <c r="E3171" s="54">
        <v>553</v>
      </c>
      <c r="F3171" s="14">
        <f>+F3170-E3171</f>
        <v>5171441.1600000057</v>
      </c>
    </row>
    <row r="3172" spans="1:6">
      <c r="A3172" s="221">
        <v>39436</v>
      </c>
      <c r="B3172" s="284"/>
      <c r="C3172" s="2" t="s">
        <v>2406</v>
      </c>
      <c r="D3172" s="39"/>
      <c r="E3172" s="54">
        <v>406923.56</v>
      </c>
      <c r="F3172" s="14">
        <f>+F3171-E3172</f>
        <v>4764517.6000000061</v>
      </c>
    </row>
    <row r="3173" spans="1:6">
      <c r="A3173" s="221">
        <v>39436</v>
      </c>
      <c r="B3173" s="284"/>
      <c r="C3173" s="2" t="s">
        <v>2407</v>
      </c>
      <c r="D3173" s="39">
        <v>541194.93999999994</v>
      </c>
      <c r="E3173" s="54"/>
      <c r="F3173" s="14">
        <f>+F3172+D3173</f>
        <v>5305712.5400000066</v>
      </c>
    </row>
    <row r="3174" spans="1:6">
      <c r="A3174" s="221">
        <v>39437</v>
      </c>
      <c r="B3174" s="284"/>
      <c r="C3174" s="2" t="s">
        <v>2289</v>
      </c>
      <c r="D3174" s="39"/>
      <c r="E3174" s="54">
        <v>322269.26</v>
      </c>
      <c r="F3174" s="14">
        <f t="shared" ref="F3174:F3185" si="111">+F3173-E3174</f>
        <v>4983443.2800000068</v>
      </c>
    </row>
    <row r="3175" spans="1:6">
      <c r="A3175" s="221">
        <v>39442</v>
      </c>
      <c r="B3175" s="284" t="s">
        <v>2408</v>
      </c>
      <c r="C3175" s="2" t="s">
        <v>1363</v>
      </c>
      <c r="D3175" s="39"/>
      <c r="E3175" s="54">
        <v>2078.96</v>
      </c>
      <c r="F3175" s="14">
        <f t="shared" si="111"/>
        <v>4981364.3200000068</v>
      </c>
    </row>
    <row r="3176" spans="1:6">
      <c r="A3176" s="221">
        <v>39442</v>
      </c>
      <c r="B3176" s="284" t="s">
        <v>2409</v>
      </c>
      <c r="C3176" s="2" t="s">
        <v>1371</v>
      </c>
      <c r="D3176" s="39"/>
      <c r="E3176" s="54">
        <v>43266.32</v>
      </c>
      <c r="F3176" s="14">
        <f t="shared" si="111"/>
        <v>4938098.0000000065</v>
      </c>
    </row>
    <row r="3177" spans="1:6">
      <c r="A3177" s="221">
        <v>39442</v>
      </c>
      <c r="B3177" s="284" t="s">
        <v>2410</v>
      </c>
      <c r="C3177" s="2" t="s">
        <v>220</v>
      </c>
      <c r="D3177" s="39"/>
      <c r="E3177" s="54">
        <v>10000</v>
      </c>
      <c r="F3177" s="14">
        <f t="shared" si="111"/>
        <v>4928098.0000000065</v>
      </c>
    </row>
    <row r="3178" spans="1:6">
      <c r="A3178" s="221">
        <v>39442</v>
      </c>
      <c r="B3178" s="284" t="s">
        <v>2411</v>
      </c>
      <c r="C3178" s="2" t="s">
        <v>220</v>
      </c>
      <c r="D3178" s="39"/>
      <c r="E3178" s="54">
        <v>12500</v>
      </c>
      <c r="F3178" s="14">
        <f t="shared" si="111"/>
        <v>4915598.0000000065</v>
      </c>
    </row>
    <row r="3179" spans="1:6">
      <c r="A3179" s="221">
        <v>39442</v>
      </c>
      <c r="B3179" s="284" t="s">
        <v>2412</v>
      </c>
      <c r="C3179" s="2" t="s">
        <v>1792</v>
      </c>
      <c r="D3179" s="39"/>
      <c r="E3179" s="54">
        <v>120265.58</v>
      </c>
      <c r="F3179" s="14">
        <f t="shared" si="111"/>
        <v>4795332.4200000064</v>
      </c>
    </row>
    <row r="3180" spans="1:6">
      <c r="A3180" s="221">
        <v>39442</v>
      </c>
      <c r="B3180" s="284" t="s">
        <v>306</v>
      </c>
      <c r="C3180" s="2" t="s">
        <v>2746</v>
      </c>
      <c r="D3180" s="39"/>
      <c r="E3180" s="54">
        <v>8146.8</v>
      </c>
      <c r="F3180" s="14">
        <f t="shared" si="111"/>
        <v>4787185.6200000066</v>
      </c>
    </row>
    <row r="3181" spans="1:6">
      <c r="A3181" s="221">
        <v>39442</v>
      </c>
      <c r="B3181" s="284" t="s">
        <v>307</v>
      </c>
      <c r="C3181" s="2" t="s">
        <v>1359</v>
      </c>
      <c r="D3181" s="39"/>
      <c r="E3181" s="54">
        <v>37879</v>
      </c>
      <c r="F3181" s="14">
        <f t="shared" si="111"/>
        <v>4749306.6200000066</v>
      </c>
    </row>
    <row r="3182" spans="1:6">
      <c r="A3182" s="221">
        <v>39442</v>
      </c>
      <c r="B3182" s="284" t="s">
        <v>308</v>
      </c>
      <c r="C3182" s="2" t="s">
        <v>407</v>
      </c>
      <c r="D3182" s="39"/>
      <c r="E3182" s="54">
        <v>3231.36</v>
      </c>
      <c r="F3182" s="14">
        <f t="shared" si="111"/>
        <v>4746075.2600000063</v>
      </c>
    </row>
    <row r="3183" spans="1:6">
      <c r="A3183" s="221">
        <v>39442</v>
      </c>
      <c r="B3183" s="284" t="s">
        <v>309</v>
      </c>
      <c r="C3183" s="2" t="s">
        <v>357</v>
      </c>
      <c r="D3183" s="39"/>
      <c r="E3183" s="54">
        <v>3231.36</v>
      </c>
      <c r="F3183" s="14">
        <f t="shared" si="111"/>
        <v>4742843.900000006</v>
      </c>
    </row>
    <row r="3184" spans="1:6">
      <c r="A3184" s="221">
        <v>39443</v>
      </c>
      <c r="B3184" s="284" t="s">
        <v>310</v>
      </c>
      <c r="C3184" s="2" t="s">
        <v>1362</v>
      </c>
      <c r="D3184" s="39"/>
      <c r="E3184" s="54">
        <v>25555</v>
      </c>
      <c r="F3184" s="14">
        <f t="shared" si="111"/>
        <v>4717288.900000006</v>
      </c>
    </row>
    <row r="3185" spans="1:6">
      <c r="A3185" s="6"/>
      <c r="B3185" s="284"/>
      <c r="C3185" s="2" t="s">
        <v>2268</v>
      </c>
      <c r="D3185" s="39"/>
      <c r="E3185" s="54">
        <v>4257.63</v>
      </c>
      <c r="F3185" s="14">
        <f t="shared" si="111"/>
        <v>4713031.2700000061</v>
      </c>
    </row>
    <row r="3186" spans="1:6">
      <c r="A3186" s="221">
        <v>39447</v>
      </c>
      <c r="B3186" s="284"/>
      <c r="C3186" s="2" t="s">
        <v>811</v>
      </c>
      <c r="D3186" s="39">
        <v>3584420.06</v>
      </c>
      <c r="E3186" s="54"/>
      <c r="F3186" s="14">
        <f>+F3185+D3186</f>
        <v>8297451.3300000057</v>
      </c>
    </row>
    <row r="3187" spans="1:6">
      <c r="A3187" s="221">
        <v>39447</v>
      </c>
      <c r="B3187" s="284"/>
      <c r="C3187" s="2" t="s">
        <v>1369</v>
      </c>
      <c r="D3187" s="39">
        <v>433279.1</v>
      </c>
      <c r="E3187" s="54"/>
      <c r="F3187" s="14">
        <v>8730811.3699999992</v>
      </c>
    </row>
    <row r="3188" spans="1:6">
      <c r="A3188" s="221"/>
      <c r="B3188" s="299"/>
      <c r="C3188" s="2"/>
      <c r="D3188" s="39"/>
      <c r="E3188" s="54"/>
      <c r="F3188" s="14"/>
    </row>
    <row r="3189" spans="1:6">
      <c r="A3189" s="221"/>
      <c r="B3189" s="38" t="s">
        <v>1224</v>
      </c>
      <c r="C3189" s="2"/>
      <c r="D3189" s="39"/>
      <c r="E3189" s="54">
        <f>SUM(E3104:E3188)</f>
        <v>2616805.12</v>
      </c>
      <c r="F3189" s="14"/>
    </row>
    <row r="3190" spans="1:6">
      <c r="A3190" s="221"/>
      <c r="B3190" s="38"/>
      <c r="C3190" s="2" t="s">
        <v>1557</v>
      </c>
      <c r="D3190" s="39"/>
      <c r="E3190" s="54">
        <f>+E3189-E3185-E3174-E3172-E3166-E3135-E3118</f>
        <v>1081739.3800000004</v>
      </c>
      <c r="F3190" s="2"/>
    </row>
    <row r="3191" spans="1:6">
      <c r="A3191" s="221"/>
      <c r="B3191" s="38"/>
      <c r="C3191" s="2"/>
      <c r="D3191" s="39"/>
      <c r="E3191" s="54"/>
      <c r="F3191" s="2"/>
    </row>
  </sheetData>
  <customSheetViews>
    <customSheetView guid="{42CC8B4D-7DBB-4762-B1E5-9831FAA8E6A5}">
      <pageMargins left="0.59055118110236227" right="0.59055118110236227" top="0.31496062992125984" bottom="0.27559055118110237" header="0.51181102362204722" footer="0.39370078740157483"/>
      <pageSetup scale="90" orientation="landscape" r:id="rId1"/>
      <headerFooter alignWithMargins="0"/>
    </customSheetView>
    <customSheetView guid="{3AD04F25-0401-40F4-BEB1-FA5D2010A9EC}">
      <pageMargins left="0.59055118110236227" right="0.59055118110236227" top="0.31496062992125984" bottom="0.27559055118110237" header="0.51181102362204722" footer="0.39370078740157483"/>
      <pageSetup scale="90" orientation="landscape" r:id="rId2"/>
      <headerFooter alignWithMargins="0"/>
    </customSheetView>
    <customSheetView guid="{9C102F72-2586-42AA-B639-CD434244B713}">
      <pageMargins left="0.59055118110236227" right="0.59055118110236227" top="0.31496062992125984" bottom="0.27559055118110237" header="0.51181102362204722" footer="0.39370078740157483"/>
      <pageSetup scale="90" orientation="landscape" r:id="rId3"/>
      <headerFooter alignWithMargins="0"/>
    </customSheetView>
    <customSheetView guid="{4603374C-56D0-489F-A7EE-1A7D5CAB52B0}">
      <pageMargins left="0.59055118110236227" right="0.59055118110236227" top="0.31496062992125984" bottom="0.27559055118110237" header="0.51181102362204722" footer="0.39370078740157483"/>
      <pageSetup scale="90" orientation="landscape" r:id="rId4"/>
      <headerFooter alignWithMargins="0"/>
    </customSheetView>
    <customSheetView guid="{755B8643-CC0C-497F-9A39-A5CD7923C58E}">
      <pageMargins left="0.59055118110236227" right="0.59055118110236227" top="0.31496062992125984" bottom="0.27559055118110237" header="0.51181102362204722" footer="0.39370078740157483"/>
      <pageSetup scale="90" orientation="landscape" r:id="rId5"/>
      <headerFooter alignWithMargins="0"/>
    </customSheetView>
    <customSheetView guid="{71907C94-7E7B-469B-BBCE-CF77FF0C4324}">
      <pageMargins left="0.59055118110236227" right="0.59055118110236227" top="0.31496062992125984" bottom="0.27559055118110237" header="0.51181102362204722" footer="0.39370078740157483"/>
      <pageSetup scale="90" orientation="landscape" r:id="rId6"/>
      <headerFooter alignWithMargins="0"/>
    </customSheetView>
    <customSheetView guid="{5EBE4193-7345-4348-8FA0-5B4E92B2210A}" state="hidden">
      <pageMargins left="0.59055118110236227" right="0.59055118110236227" top="0.31496062992125984" bottom="0.27559055118110237" header="0.51181102362204722" footer="0.39370078740157483"/>
      <pageSetup scale="90" orientation="landscape" r:id="rId7"/>
      <headerFooter alignWithMargins="0"/>
    </customSheetView>
    <customSheetView guid="{A4F024A0-B144-4722-804A-716CE18877E5}">
      <pageMargins left="0.59055118110236227" right="0.59055118110236227" top="0.31496062992125984" bottom="0.27559055118110237" header="0.51181102362204722" footer="0.39370078740157483"/>
      <pageSetup scale="90" orientation="landscape" r:id="rId8"/>
      <headerFooter alignWithMargins="0"/>
    </customSheetView>
  </customSheetViews>
  <mergeCells count="1">
    <mergeCell ref="B1:F2"/>
  </mergeCells>
  <phoneticPr fontId="0" type="noConversion"/>
  <pageMargins left="0.59055118110236227" right="0.59055118110236227" top="0.31496062992125984" bottom="0.27559055118110237" header="0.51181102362204722" footer="0.39370078740157483"/>
  <pageSetup scale="90" orientation="landscape" r:id="rId9"/>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F31"/>
  <sheetViews>
    <sheetView topLeftCell="A31" workbookViewId="0">
      <selection activeCell="E30" sqref="E30"/>
    </sheetView>
  </sheetViews>
  <sheetFormatPr baseColWidth="10" defaultColWidth="11.19921875" defaultRowHeight="15"/>
  <cols>
    <col min="1" max="1" width="8.796875" customWidth="1"/>
    <col min="2" max="2" width="9.3984375" customWidth="1"/>
    <col min="3" max="3" width="25" customWidth="1"/>
  </cols>
  <sheetData>
    <row r="1" spans="1:6" ht="15.75">
      <c r="A1" s="961"/>
      <c r="B1" s="961"/>
      <c r="C1" s="155"/>
      <c r="D1" s="36"/>
    </row>
    <row r="2" spans="1:6">
      <c r="A2" s="835" t="s">
        <v>4690</v>
      </c>
      <c r="B2" s="824" t="s">
        <v>4580</v>
      </c>
      <c r="C2" s="512"/>
      <c r="D2" s="836"/>
      <c r="E2" s="751"/>
      <c r="F2" s="885"/>
    </row>
    <row r="3" spans="1:6">
      <c r="A3" s="886" t="s">
        <v>2520</v>
      </c>
      <c r="B3" s="828" t="s">
        <v>1831</v>
      </c>
      <c r="C3" s="829" t="s">
        <v>1981</v>
      </c>
      <c r="D3" s="583" t="s">
        <v>1828</v>
      </c>
      <c r="E3" s="585" t="s">
        <v>1827</v>
      </c>
      <c r="F3" s="830" t="s">
        <v>1829</v>
      </c>
    </row>
    <row r="4" spans="1:6">
      <c r="A4" s="582"/>
      <c r="B4" s="831" t="s">
        <v>1832</v>
      </c>
      <c r="C4" s="831"/>
      <c r="D4" s="740"/>
      <c r="E4" s="586"/>
      <c r="F4" s="909"/>
    </row>
    <row r="5" spans="1:6">
      <c r="A5" s="595">
        <v>42826</v>
      </c>
      <c r="B5" s="524"/>
      <c r="C5" s="824" t="s">
        <v>4691</v>
      </c>
      <c r="D5" s="888"/>
      <c r="E5" s="677"/>
      <c r="F5" s="889">
        <v>1151388.74</v>
      </c>
    </row>
    <row r="6" spans="1:6" ht="79.5" customHeight="1">
      <c r="A6" s="741">
        <v>42828</v>
      </c>
      <c r="B6" s="536">
        <v>14663</v>
      </c>
      <c r="C6" s="848" t="s">
        <v>4696</v>
      </c>
      <c r="D6" s="576"/>
      <c r="E6" s="674">
        <v>5000</v>
      </c>
      <c r="F6" s="744">
        <f>F5+D6-E6</f>
        <v>1146388.74</v>
      </c>
    </row>
    <row r="7" spans="1:6" ht="105.75" customHeight="1">
      <c r="A7" s="741">
        <v>42829</v>
      </c>
      <c r="B7" s="536" t="s">
        <v>4692</v>
      </c>
      <c r="C7" s="848" t="s">
        <v>4697</v>
      </c>
      <c r="D7" s="590"/>
      <c r="E7" s="673">
        <v>59200</v>
      </c>
      <c r="F7" s="744">
        <f t="shared" ref="F7:F27" si="0">F6+D7-E7</f>
        <v>1087188.74</v>
      </c>
    </row>
    <row r="8" spans="1:6" ht="107.25" customHeight="1">
      <c r="A8" s="741">
        <v>42829</v>
      </c>
      <c r="B8" s="536" t="s">
        <v>4693</v>
      </c>
      <c r="C8" s="849" t="s">
        <v>4698</v>
      </c>
      <c r="D8" s="590"/>
      <c r="E8" s="673">
        <v>52096</v>
      </c>
      <c r="F8" s="744">
        <f t="shared" si="0"/>
        <v>1035092.74</v>
      </c>
    </row>
    <row r="9" spans="1:6" ht="96">
      <c r="A9" s="741">
        <v>42829</v>
      </c>
      <c r="B9" s="536" t="s">
        <v>4694</v>
      </c>
      <c r="C9" s="848" t="s">
        <v>4699</v>
      </c>
      <c r="D9" s="590"/>
      <c r="E9" s="673">
        <v>61568</v>
      </c>
      <c r="F9" s="744">
        <f t="shared" si="0"/>
        <v>973524.74</v>
      </c>
    </row>
    <row r="10" spans="1:6" ht="120">
      <c r="A10" s="741">
        <v>42829</v>
      </c>
      <c r="B10" s="536" t="s">
        <v>4695</v>
      </c>
      <c r="C10" s="849" t="s">
        <v>4700</v>
      </c>
      <c r="D10" s="590"/>
      <c r="E10" s="673">
        <v>18944</v>
      </c>
      <c r="F10" s="744">
        <f t="shared" si="0"/>
        <v>954580.74</v>
      </c>
    </row>
    <row r="11" spans="1:6" ht="65.25" customHeight="1">
      <c r="A11" s="741">
        <v>42830</v>
      </c>
      <c r="B11" s="536">
        <v>14664</v>
      </c>
      <c r="C11" s="849" t="s">
        <v>4704</v>
      </c>
      <c r="D11" s="590"/>
      <c r="E11" s="565">
        <v>18023.52</v>
      </c>
      <c r="F11" s="744">
        <f t="shared" si="0"/>
        <v>936557.22</v>
      </c>
    </row>
    <row r="12" spans="1:6" ht="50.25" customHeight="1">
      <c r="A12" s="741">
        <v>42830</v>
      </c>
      <c r="B12" s="536">
        <v>14665</v>
      </c>
      <c r="C12" s="823" t="s">
        <v>4705</v>
      </c>
      <c r="D12" s="590"/>
      <c r="E12" s="680">
        <v>27580.5</v>
      </c>
      <c r="F12" s="744">
        <f t="shared" si="0"/>
        <v>908976.72</v>
      </c>
    </row>
    <row r="13" spans="1:6" ht="108">
      <c r="A13" s="741">
        <v>42831</v>
      </c>
      <c r="B13" s="536">
        <v>14666</v>
      </c>
      <c r="C13" s="890" t="s">
        <v>4701</v>
      </c>
      <c r="D13" s="590"/>
      <c r="E13" s="680">
        <v>28500</v>
      </c>
      <c r="F13" s="744">
        <f t="shared" si="0"/>
        <v>880476.72</v>
      </c>
    </row>
    <row r="14" spans="1:6" ht="91.5" customHeight="1">
      <c r="A14" s="741">
        <v>42835</v>
      </c>
      <c r="B14" s="536">
        <v>14667</v>
      </c>
      <c r="C14" s="844" t="s">
        <v>4702</v>
      </c>
      <c r="D14" s="704"/>
      <c r="E14" s="673">
        <v>36238.050000000003</v>
      </c>
      <c r="F14" s="744">
        <f t="shared" si="0"/>
        <v>844238.66999999993</v>
      </c>
    </row>
    <row r="15" spans="1:6" ht="120">
      <c r="A15" s="741">
        <v>42835</v>
      </c>
      <c r="B15" s="536">
        <v>14668</v>
      </c>
      <c r="C15" s="844" t="s">
        <v>4703</v>
      </c>
      <c r="D15" s="576"/>
      <c r="E15" s="565">
        <v>13498.5</v>
      </c>
      <c r="F15" s="744">
        <f t="shared" si="0"/>
        <v>830740.16999999993</v>
      </c>
    </row>
    <row r="16" spans="1:6" ht="76.5" customHeight="1">
      <c r="A16" s="741">
        <v>42836</v>
      </c>
      <c r="B16" s="536">
        <v>14669</v>
      </c>
      <c r="C16" s="823" t="s">
        <v>4706</v>
      </c>
      <c r="D16" s="576"/>
      <c r="E16" s="662">
        <v>15505.62</v>
      </c>
      <c r="F16" s="744">
        <f t="shared" si="0"/>
        <v>815234.54999999993</v>
      </c>
    </row>
    <row r="17" spans="1:6" ht="84">
      <c r="A17" s="566">
        <v>42837</v>
      </c>
      <c r="B17" s="553">
        <v>14670</v>
      </c>
      <c r="C17" s="843" t="s">
        <v>4707</v>
      </c>
      <c r="D17" s="891"/>
      <c r="E17" s="661">
        <v>2681.36</v>
      </c>
      <c r="F17" s="744">
        <f t="shared" si="0"/>
        <v>812553.19</v>
      </c>
    </row>
    <row r="18" spans="1:6">
      <c r="A18" s="566">
        <v>42837</v>
      </c>
      <c r="B18" s="553">
        <v>14671</v>
      </c>
      <c r="C18" s="908" t="s">
        <v>4708</v>
      </c>
      <c r="D18" s="576"/>
      <c r="E18" s="662">
        <v>33900</v>
      </c>
      <c r="F18" s="744">
        <f t="shared" si="0"/>
        <v>778653.19</v>
      </c>
    </row>
    <row r="19" spans="1:6" ht="75" customHeight="1">
      <c r="A19" s="741">
        <v>42843</v>
      </c>
      <c r="B19" s="536">
        <v>14672</v>
      </c>
      <c r="C19" s="841" t="s">
        <v>4709</v>
      </c>
      <c r="D19" s="590"/>
      <c r="E19" s="661">
        <v>18198.46</v>
      </c>
      <c r="F19" s="744">
        <f t="shared" si="0"/>
        <v>760454.73</v>
      </c>
    </row>
    <row r="20" spans="1:6" ht="54" customHeight="1">
      <c r="A20" s="741">
        <v>42846</v>
      </c>
      <c r="B20" s="536">
        <v>14673</v>
      </c>
      <c r="C20" s="823" t="s">
        <v>4710</v>
      </c>
      <c r="D20" s="590"/>
      <c r="E20" s="661">
        <v>10000</v>
      </c>
      <c r="F20" s="744">
        <f t="shared" si="0"/>
        <v>750454.73</v>
      </c>
    </row>
    <row r="21" spans="1:6" ht="12" customHeight="1">
      <c r="A21" s="741">
        <v>42849</v>
      </c>
      <c r="B21" s="536">
        <v>14674</v>
      </c>
      <c r="C21" s="518" t="s">
        <v>1804</v>
      </c>
      <c r="D21" s="576"/>
      <c r="E21" s="672">
        <v>0.01</v>
      </c>
      <c r="F21" s="744">
        <f t="shared" si="0"/>
        <v>750454.72</v>
      </c>
    </row>
    <row r="22" spans="1:6" ht="107.25" customHeight="1">
      <c r="A22" s="741">
        <v>42849</v>
      </c>
      <c r="B22" s="536">
        <v>14675</v>
      </c>
      <c r="C22" s="844" t="s">
        <v>4711</v>
      </c>
      <c r="D22" s="576"/>
      <c r="E22" s="661">
        <v>31500</v>
      </c>
      <c r="F22" s="744">
        <f t="shared" si="0"/>
        <v>718954.72</v>
      </c>
    </row>
    <row r="23" spans="1:6" ht="120">
      <c r="A23" s="741">
        <v>42850</v>
      </c>
      <c r="B23" s="536">
        <v>14676</v>
      </c>
      <c r="C23" s="823" t="s">
        <v>4712</v>
      </c>
      <c r="D23" s="590"/>
      <c r="E23" s="661">
        <v>28500</v>
      </c>
      <c r="F23" s="744">
        <f t="shared" si="0"/>
        <v>690454.72</v>
      </c>
    </row>
    <row r="24" spans="1:6" ht="169.5" customHeight="1">
      <c r="A24" s="741">
        <v>42850</v>
      </c>
      <c r="B24" s="536">
        <v>14677</v>
      </c>
      <c r="C24" s="841" t="s">
        <v>4713</v>
      </c>
      <c r="D24" s="590"/>
      <c r="E24" s="565">
        <v>68640</v>
      </c>
      <c r="F24" s="744">
        <f t="shared" si="0"/>
        <v>621814.72</v>
      </c>
    </row>
    <row r="25" spans="1:6" ht="132">
      <c r="A25" s="741">
        <v>42852</v>
      </c>
      <c r="B25" s="536">
        <v>14678</v>
      </c>
      <c r="C25" s="844" t="s">
        <v>4715</v>
      </c>
      <c r="D25" s="590"/>
      <c r="E25" s="565">
        <v>2758.66</v>
      </c>
      <c r="F25" s="744">
        <f t="shared" si="0"/>
        <v>619056.05999999994</v>
      </c>
    </row>
    <row r="26" spans="1:6" ht="128.25" customHeight="1">
      <c r="A26" s="741">
        <v>42852</v>
      </c>
      <c r="B26" s="536">
        <v>14679</v>
      </c>
      <c r="C26" s="843" t="s">
        <v>4716</v>
      </c>
      <c r="D26" s="576"/>
      <c r="E26" s="673">
        <v>9583.02</v>
      </c>
      <c r="F26" s="744">
        <f t="shared" si="0"/>
        <v>609473.03999999992</v>
      </c>
    </row>
    <row r="27" spans="1:6">
      <c r="A27" s="741">
        <v>42855</v>
      </c>
      <c r="B27" s="536"/>
      <c r="C27" s="900" t="s">
        <v>4686</v>
      </c>
      <c r="D27" s="673"/>
      <c r="E27" s="771"/>
      <c r="F27" s="744">
        <f t="shared" si="0"/>
        <v>609473.03999999992</v>
      </c>
    </row>
    <row r="28" spans="1:6" ht="24">
      <c r="A28" s="741">
        <v>42855</v>
      </c>
      <c r="B28" s="536" t="s">
        <v>283</v>
      </c>
      <c r="C28" s="518" t="s">
        <v>4687</v>
      </c>
      <c r="D28" s="590"/>
      <c r="E28" s="674"/>
      <c r="F28" s="744"/>
    </row>
    <row r="29" spans="1:6">
      <c r="A29" s="741">
        <v>42855</v>
      </c>
      <c r="B29" s="536"/>
      <c r="C29" s="518" t="s">
        <v>4689</v>
      </c>
      <c r="D29" s="590"/>
      <c r="E29" s="674"/>
      <c r="F29" s="744"/>
    </row>
    <row r="30" spans="1:6">
      <c r="A30" s="741">
        <v>42855</v>
      </c>
      <c r="B30" s="536"/>
      <c r="C30" s="518" t="s">
        <v>4688</v>
      </c>
      <c r="D30" s="590"/>
      <c r="E30" s="674"/>
      <c r="F30" s="744"/>
    </row>
    <row r="31" spans="1:6">
      <c r="A31" s="741"/>
      <c r="B31" s="536"/>
      <c r="C31" s="518" t="s">
        <v>1145</v>
      </c>
      <c r="D31" s="590"/>
      <c r="E31" s="674"/>
      <c r="F31" s="744"/>
    </row>
  </sheetData>
  <customSheetViews>
    <customSheetView guid="{42CC8B4D-7DBB-4762-B1E5-9831FAA8E6A5}" fitToPage="1" topLeftCell="A31">
      <selection activeCell="E30" sqref="E30"/>
      <pageMargins left="0.7" right="0.7" top="0.75" bottom="0.75" header="0.3" footer="0.3"/>
      <pageSetup orientation="portrait" r:id="rId1"/>
    </customSheetView>
    <customSheetView guid="{3AD04F25-0401-40F4-BEB1-FA5D2010A9EC}" showPageBreaks="1" fitToPage="1">
      <selection sqref="A1:G1"/>
      <pageMargins left="0.7" right="0.7" top="0.75" bottom="0.75" header="0.3" footer="0.3"/>
      <pageSetup orientation="portrait" r:id="rId2"/>
    </customSheetView>
    <customSheetView guid="{9C102F72-2586-42AA-B639-CD434244B713}" fitToPage="1">
      <selection sqref="A1:G1"/>
      <pageMargins left="0.7" right="0.7" top="0.75" bottom="0.75" header="0.3" footer="0.3"/>
      <pageSetup scale="68" orientation="portrait" r:id="rId3"/>
    </customSheetView>
    <customSheetView guid="{4603374C-56D0-489F-A7EE-1A7D5CAB52B0}" fitToPage="1">
      <selection sqref="A1:G1"/>
      <pageMargins left="0.7" right="0.7" top="0.75" bottom="0.75" header="0.3" footer="0.3"/>
      <pageSetup scale="68" orientation="portrait" r:id="rId4"/>
    </customSheetView>
    <customSheetView guid="{755B8643-CC0C-497F-9A39-A5CD7923C58E}" fitToPage="1">
      <selection sqref="A1:G1"/>
      <pageMargins left="0.7" right="0.7" top="0.75" bottom="0.75" header="0.3" footer="0.3"/>
      <pageSetup scale="68" orientation="portrait" r:id="rId5"/>
    </customSheetView>
    <customSheetView guid="{71907C94-7E7B-469B-BBCE-CF77FF0C4324}" fitToPage="1">
      <selection sqref="A1:G1"/>
      <pageMargins left="0.7" right="0.7" top="0.75" bottom="0.75" header="0.3" footer="0.3"/>
      <pageSetup orientation="portrait" r:id="rId6"/>
    </customSheetView>
    <customSheetView guid="{5EBE4193-7345-4348-8FA0-5B4E92B2210A}" fitToPage="1" state="hidden">
      <selection activeCell="E12" sqref="E12"/>
      <pageMargins left="0.7" right="0.7" top="0.75" bottom="0.75" header="0.3" footer="0.3"/>
      <pageSetup scale="67" orientation="portrait" r:id="rId7"/>
    </customSheetView>
    <customSheetView guid="{A4F024A0-B144-4722-804A-716CE18877E5}" showPageBreaks="1" fitToPage="1">
      <selection sqref="A1:G1"/>
      <pageMargins left="0.7" right="0.7" top="0.75" bottom="0.75" header="0.3" footer="0.3"/>
      <pageSetup orientation="portrait" r:id="rId8"/>
    </customSheetView>
  </customSheetViews>
  <mergeCells count="1">
    <mergeCell ref="A1:B1"/>
  </mergeCells>
  <pageMargins left="0.7" right="0.7" top="0.75" bottom="0.75" header="0.3" footer="0.3"/>
  <pageSetup orientation="portrait" r:id="rId9"/>
</worksheet>
</file>

<file path=xl/worksheets/sheet11.xml><?xml version="1.0" encoding="utf-8"?>
<worksheet xmlns="http://schemas.openxmlformats.org/spreadsheetml/2006/main" xmlns:r="http://schemas.openxmlformats.org/officeDocument/2006/relationships">
  <dimension ref="A1:F63"/>
  <sheetViews>
    <sheetView tabSelected="1" workbookViewId="0">
      <selection activeCell="C58" sqref="C58"/>
    </sheetView>
  </sheetViews>
  <sheetFormatPr baseColWidth="10" defaultColWidth="11.19921875" defaultRowHeight="15"/>
  <cols>
    <col min="1" max="1" width="11.59765625" customWidth="1"/>
    <col min="2" max="2" width="11.19921875" customWidth="1"/>
    <col min="3" max="3" width="30.09765625" customWidth="1"/>
    <col min="6" max="6" width="19.19921875" customWidth="1"/>
  </cols>
  <sheetData>
    <row r="1" spans="1:6">
      <c r="A1" s="477"/>
      <c r="B1" s="477"/>
      <c r="C1" s="477"/>
      <c r="D1" s="477"/>
      <c r="E1" s="477"/>
      <c r="F1" s="477"/>
    </row>
    <row r="2" spans="1:6">
      <c r="A2" s="477"/>
      <c r="B2" s="477"/>
      <c r="C2" s="477"/>
      <c r="D2" s="477"/>
      <c r="E2" s="477"/>
      <c r="F2" s="477"/>
    </row>
    <row r="3" spans="1:6">
      <c r="A3" s="835" t="s">
        <v>4719</v>
      </c>
      <c r="B3" s="824" t="s">
        <v>4580</v>
      </c>
      <c r="C3" s="512"/>
      <c r="D3" s="836"/>
      <c r="E3" s="751"/>
      <c r="F3" s="885"/>
    </row>
    <row r="4" spans="1:6">
      <c r="A4" s="893" t="s">
        <v>2520</v>
      </c>
      <c r="B4" s="828" t="s">
        <v>1831</v>
      </c>
      <c r="C4" s="829" t="s">
        <v>1981</v>
      </c>
      <c r="D4" s="583" t="s">
        <v>1828</v>
      </c>
      <c r="E4" s="585" t="s">
        <v>1827</v>
      </c>
      <c r="F4" s="830" t="s">
        <v>1829</v>
      </c>
    </row>
    <row r="5" spans="1:6">
      <c r="A5" s="582"/>
      <c r="B5" s="831" t="s">
        <v>1832</v>
      </c>
      <c r="C5" s="831"/>
      <c r="D5" s="740"/>
      <c r="E5" s="586"/>
      <c r="F5" s="887"/>
    </row>
    <row r="6" spans="1:6">
      <c r="A6" s="595">
        <v>42857</v>
      </c>
      <c r="B6" s="894"/>
      <c r="C6" s="825" t="s">
        <v>4717</v>
      </c>
      <c r="D6" s="888"/>
      <c r="E6" s="677"/>
      <c r="F6" s="889">
        <v>609437.04</v>
      </c>
    </row>
    <row r="7" spans="1:6">
      <c r="A7" s="595">
        <v>42857</v>
      </c>
      <c r="B7" s="536">
        <v>14680</v>
      </c>
      <c r="C7" s="841" t="s">
        <v>1804</v>
      </c>
      <c r="D7" s="576"/>
      <c r="E7" s="691">
        <v>0.01</v>
      </c>
      <c r="F7" s="744">
        <f>F6+D7-E7</f>
        <v>609437.03</v>
      </c>
    </row>
    <row r="8" spans="1:6">
      <c r="A8" s="595">
        <v>42857</v>
      </c>
      <c r="B8" s="536">
        <v>14681</v>
      </c>
      <c r="C8" s="845" t="s">
        <v>1804</v>
      </c>
      <c r="D8" s="590"/>
      <c r="E8" s="691">
        <v>0.01</v>
      </c>
      <c r="F8" s="744">
        <f t="shared" ref="F8:F46" si="0">F7+D8-E8</f>
        <v>609437.02</v>
      </c>
    </row>
    <row r="9" spans="1:6" ht="99.75" customHeight="1">
      <c r="A9" s="595">
        <v>42857</v>
      </c>
      <c r="B9" s="536">
        <v>14682</v>
      </c>
      <c r="C9" s="841" t="s">
        <v>4718</v>
      </c>
      <c r="D9" s="590"/>
      <c r="E9" s="661">
        <v>22000</v>
      </c>
      <c r="F9" s="744">
        <f t="shared" si="0"/>
        <v>587437.02</v>
      </c>
    </row>
    <row r="10" spans="1:6" ht="102.75" customHeight="1">
      <c r="A10" s="741">
        <v>42858</v>
      </c>
      <c r="B10" s="536">
        <v>14683</v>
      </c>
      <c r="C10" s="823" t="s">
        <v>4720</v>
      </c>
      <c r="D10" s="514"/>
      <c r="E10" s="565">
        <v>33000</v>
      </c>
      <c r="F10" s="744">
        <f t="shared" si="0"/>
        <v>554437.02</v>
      </c>
    </row>
    <row r="11" spans="1:6" ht="60.75" customHeight="1">
      <c r="A11" s="741">
        <v>42859</v>
      </c>
      <c r="B11" s="536">
        <v>14684</v>
      </c>
      <c r="C11" s="849" t="s">
        <v>4721</v>
      </c>
      <c r="D11" s="576"/>
      <c r="E11" s="565">
        <v>5000</v>
      </c>
      <c r="F11" s="744">
        <f t="shared" si="0"/>
        <v>549437.02</v>
      </c>
    </row>
    <row r="12" spans="1:6" ht="87" customHeight="1">
      <c r="A12" s="741">
        <v>42860</v>
      </c>
      <c r="B12" s="536" t="s">
        <v>4722</v>
      </c>
      <c r="C12" s="841" t="s">
        <v>4741</v>
      </c>
      <c r="D12" s="576"/>
      <c r="E12" s="895">
        <v>59275</v>
      </c>
      <c r="F12" s="744">
        <f t="shared" si="0"/>
        <v>490162.02</v>
      </c>
    </row>
    <row r="13" spans="1:6" ht="73.5" customHeight="1">
      <c r="A13" s="741">
        <v>42860</v>
      </c>
      <c r="B13" s="536" t="s">
        <v>4723</v>
      </c>
      <c r="C13" s="823" t="s">
        <v>4726</v>
      </c>
      <c r="D13" s="517"/>
      <c r="E13" s="760">
        <v>52162</v>
      </c>
      <c r="F13" s="744">
        <f t="shared" si="0"/>
        <v>438000.02</v>
      </c>
    </row>
    <row r="14" spans="1:6" ht="83.25" customHeight="1">
      <c r="A14" s="741">
        <v>42860</v>
      </c>
      <c r="B14" s="536" t="s">
        <v>4724</v>
      </c>
      <c r="C14" s="841" t="s">
        <v>4727</v>
      </c>
      <c r="D14" s="576"/>
      <c r="E14" s="673">
        <v>61646</v>
      </c>
      <c r="F14" s="744">
        <f t="shared" si="0"/>
        <v>376354.02</v>
      </c>
    </row>
    <row r="15" spans="1:6" ht="106.5" customHeight="1">
      <c r="A15" s="741">
        <v>42860</v>
      </c>
      <c r="B15" s="536" t="s">
        <v>4725</v>
      </c>
      <c r="C15" s="823" t="s">
        <v>4742</v>
      </c>
      <c r="D15" s="576"/>
      <c r="E15" s="673">
        <v>18968</v>
      </c>
      <c r="F15" s="744">
        <f t="shared" si="0"/>
        <v>357386.02</v>
      </c>
    </row>
    <row r="16" spans="1:6" ht="24">
      <c r="A16" s="897">
        <v>42863</v>
      </c>
      <c r="B16" s="780" t="s">
        <v>1351</v>
      </c>
      <c r="C16" s="518" t="s">
        <v>4728</v>
      </c>
      <c r="D16" s="896">
        <v>2429</v>
      </c>
      <c r="E16" s="677"/>
      <c r="F16" s="744">
        <f t="shared" si="0"/>
        <v>359815.02</v>
      </c>
    </row>
    <row r="17" spans="1:6" ht="24">
      <c r="A17" s="897">
        <v>42864</v>
      </c>
      <c r="B17" s="780" t="s">
        <v>1351</v>
      </c>
      <c r="C17" s="550" t="s">
        <v>4729</v>
      </c>
      <c r="D17" s="896">
        <v>3000000</v>
      </c>
      <c r="E17" s="677"/>
      <c r="F17" s="744">
        <f t="shared" si="0"/>
        <v>3359815.02</v>
      </c>
    </row>
    <row r="18" spans="1:6">
      <c r="A18" s="897">
        <v>42864</v>
      </c>
      <c r="B18" s="764" t="s">
        <v>4731</v>
      </c>
      <c r="C18" s="526" t="s">
        <v>4730</v>
      </c>
      <c r="D18" s="515"/>
      <c r="E18" s="673">
        <v>1000000</v>
      </c>
      <c r="F18" s="744">
        <f t="shared" si="0"/>
        <v>2359815.02</v>
      </c>
    </row>
    <row r="19" spans="1:6">
      <c r="A19" s="897">
        <v>42864</v>
      </c>
      <c r="B19" s="764" t="s">
        <v>283</v>
      </c>
      <c r="C19" s="853" t="s">
        <v>4739</v>
      </c>
      <c r="D19" s="576">
        <v>37165.25</v>
      </c>
      <c r="E19" s="673"/>
      <c r="F19" s="744">
        <f t="shared" si="0"/>
        <v>2396980.27</v>
      </c>
    </row>
    <row r="20" spans="1:6" ht="85.5" customHeight="1">
      <c r="A20" s="741">
        <v>42865</v>
      </c>
      <c r="B20" s="536">
        <v>14685</v>
      </c>
      <c r="C20" s="841" t="s">
        <v>4732</v>
      </c>
      <c r="D20" s="576"/>
      <c r="E20" s="673">
        <v>40000</v>
      </c>
      <c r="F20" s="744">
        <f t="shared" si="0"/>
        <v>2356980.27</v>
      </c>
    </row>
    <row r="21" spans="1:6" ht="63" customHeight="1">
      <c r="A21" s="741">
        <v>42867</v>
      </c>
      <c r="B21" s="536">
        <v>14686</v>
      </c>
      <c r="C21" s="823" t="s">
        <v>4733</v>
      </c>
      <c r="D21" s="576"/>
      <c r="E21" s="565">
        <v>6282.62</v>
      </c>
      <c r="F21" s="744">
        <f t="shared" si="0"/>
        <v>2350697.65</v>
      </c>
    </row>
    <row r="22" spans="1:6" ht="61.5" customHeight="1">
      <c r="A22" s="741">
        <v>42867</v>
      </c>
      <c r="B22" s="536">
        <v>14687</v>
      </c>
      <c r="C22" s="898" t="s">
        <v>4734</v>
      </c>
      <c r="D22" s="515"/>
      <c r="E22" s="565">
        <v>6300</v>
      </c>
      <c r="F22" s="744">
        <f t="shared" si="0"/>
        <v>2344397.65</v>
      </c>
    </row>
    <row r="23" spans="1:6" ht="90" customHeight="1">
      <c r="A23" s="741">
        <v>42867</v>
      </c>
      <c r="B23" s="536" t="s">
        <v>4735</v>
      </c>
      <c r="C23" s="823" t="s">
        <v>4743</v>
      </c>
      <c r="D23" s="565"/>
      <c r="E23" s="673">
        <v>37800</v>
      </c>
      <c r="F23" s="744">
        <f t="shared" si="0"/>
        <v>2306597.65</v>
      </c>
    </row>
    <row r="24" spans="1:6" ht="36">
      <c r="A24" s="741">
        <v>42870</v>
      </c>
      <c r="B24" s="536">
        <v>14688</v>
      </c>
      <c r="C24" s="841" t="s">
        <v>4736</v>
      </c>
      <c r="D24" s="516"/>
      <c r="E24" s="565">
        <v>21000</v>
      </c>
      <c r="F24" s="744">
        <f t="shared" si="0"/>
        <v>2285597.65</v>
      </c>
    </row>
    <row r="25" spans="1:6" ht="97.5" customHeight="1">
      <c r="A25" s="741">
        <v>42871</v>
      </c>
      <c r="B25" s="536">
        <v>14689</v>
      </c>
      <c r="C25" s="823" t="s">
        <v>4737</v>
      </c>
      <c r="D25" s="516"/>
      <c r="E25" s="565">
        <v>56640</v>
      </c>
      <c r="F25" s="744">
        <f t="shared" si="0"/>
        <v>2228957.65</v>
      </c>
    </row>
    <row r="26" spans="1:6" ht="76.5" customHeight="1">
      <c r="A26" s="741">
        <v>42871</v>
      </c>
      <c r="B26" s="536">
        <v>14690</v>
      </c>
      <c r="C26" s="844" t="s">
        <v>4738</v>
      </c>
      <c r="D26" s="516"/>
      <c r="E26" s="661">
        <v>20000</v>
      </c>
      <c r="F26" s="744">
        <f t="shared" si="0"/>
        <v>2208957.65</v>
      </c>
    </row>
    <row r="27" spans="1:6" ht="90.75" customHeight="1">
      <c r="A27" s="741">
        <v>42871</v>
      </c>
      <c r="B27" s="536">
        <v>14691</v>
      </c>
      <c r="C27" s="841" t="s">
        <v>4744</v>
      </c>
      <c r="D27" s="516"/>
      <c r="E27" s="565">
        <v>13180</v>
      </c>
      <c r="F27" s="744">
        <f t="shared" si="0"/>
        <v>2195777.65</v>
      </c>
    </row>
    <row r="28" spans="1:6" ht="107.25" customHeight="1">
      <c r="A28" s="741">
        <v>42871</v>
      </c>
      <c r="B28" s="536" t="s">
        <v>4753</v>
      </c>
      <c r="C28" s="823" t="s">
        <v>4745</v>
      </c>
      <c r="D28" s="560"/>
      <c r="E28" s="904">
        <v>23715</v>
      </c>
      <c r="F28" s="744">
        <f t="shared" si="0"/>
        <v>2172062.65</v>
      </c>
    </row>
    <row r="29" spans="1:6" ht="30.75" customHeight="1">
      <c r="A29" s="741">
        <v>42871</v>
      </c>
      <c r="B29" s="536">
        <v>14692</v>
      </c>
      <c r="C29" s="823" t="s">
        <v>1804</v>
      </c>
      <c r="D29" s="530"/>
      <c r="E29" s="672">
        <v>0.01</v>
      </c>
      <c r="F29" s="744">
        <f t="shared" si="0"/>
        <v>2172062.64</v>
      </c>
    </row>
    <row r="30" spans="1:6" ht="120">
      <c r="A30" s="741">
        <v>42871</v>
      </c>
      <c r="B30" s="536" t="s">
        <v>4752</v>
      </c>
      <c r="C30" s="849" t="s">
        <v>4740</v>
      </c>
      <c r="D30" s="530"/>
      <c r="E30" s="673">
        <v>23240.7</v>
      </c>
      <c r="F30" s="744">
        <f t="shared" si="0"/>
        <v>2148821.94</v>
      </c>
    </row>
    <row r="31" spans="1:6" ht="55.5" customHeight="1">
      <c r="A31" s="741">
        <v>42872</v>
      </c>
      <c r="B31" s="536">
        <v>14693</v>
      </c>
      <c r="C31" s="899" t="s">
        <v>4746</v>
      </c>
      <c r="D31" s="576"/>
      <c r="E31" s="565">
        <v>36291.599999999999</v>
      </c>
      <c r="F31" s="744">
        <f t="shared" si="0"/>
        <v>2112530.34</v>
      </c>
    </row>
    <row r="32" spans="1:6" ht="132">
      <c r="A32" s="741">
        <v>42872</v>
      </c>
      <c r="B32" s="536" t="s">
        <v>4754</v>
      </c>
      <c r="C32" s="848" t="s">
        <v>4756</v>
      </c>
      <c r="D32" s="576"/>
      <c r="E32" s="673">
        <v>4744</v>
      </c>
      <c r="F32" s="744">
        <f t="shared" si="0"/>
        <v>2107786.34</v>
      </c>
    </row>
    <row r="33" spans="1:6" ht="72.75" customHeight="1">
      <c r="A33" s="741">
        <v>42874</v>
      </c>
      <c r="B33" s="536">
        <v>14694</v>
      </c>
      <c r="C33" s="844" t="s">
        <v>4755</v>
      </c>
      <c r="D33" s="576"/>
      <c r="E33" s="565">
        <v>4322.25</v>
      </c>
      <c r="F33" s="744">
        <f t="shared" si="0"/>
        <v>2103464.09</v>
      </c>
    </row>
    <row r="34" spans="1:6" ht="68.25" customHeight="1">
      <c r="A34" s="741">
        <v>42877</v>
      </c>
      <c r="B34" s="536">
        <v>14695</v>
      </c>
      <c r="C34" s="841" t="s">
        <v>4757</v>
      </c>
      <c r="D34" s="515"/>
      <c r="E34" s="661">
        <v>16101.9</v>
      </c>
      <c r="F34" s="744">
        <f t="shared" si="0"/>
        <v>2087362.19</v>
      </c>
    </row>
    <row r="35" spans="1:6" ht="70.5" customHeight="1">
      <c r="A35" s="741">
        <v>42877</v>
      </c>
      <c r="B35" s="536">
        <v>14696</v>
      </c>
      <c r="C35" s="844" t="s">
        <v>4758</v>
      </c>
      <c r="D35" s="515"/>
      <c r="E35" s="661">
        <v>23040</v>
      </c>
      <c r="F35" s="744">
        <f t="shared" si="0"/>
        <v>2064322.19</v>
      </c>
    </row>
    <row r="36" spans="1:6" ht="96.75" customHeight="1">
      <c r="A36" s="741">
        <v>42877</v>
      </c>
      <c r="B36" s="536">
        <v>14697</v>
      </c>
      <c r="C36" s="844" t="s">
        <v>4759</v>
      </c>
      <c r="D36" s="530"/>
      <c r="E36" s="661">
        <v>12600</v>
      </c>
      <c r="F36" s="744">
        <f t="shared" si="0"/>
        <v>2051722.19</v>
      </c>
    </row>
    <row r="37" spans="1:6" ht="94.5" customHeight="1">
      <c r="A37" s="741">
        <v>42877</v>
      </c>
      <c r="B37" s="536">
        <v>14698</v>
      </c>
      <c r="C37" s="823" t="s">
        <v>4760</v>
      </c>
      <c r="D37" s="530"/>
      <c r="E37" s="661">
        <v>36533</v>
      </c>
      <c r="F37" s="744">
        <f t="shared" si="0"/>
        <v>2015189.19</v>
      </c>
    </row>
    <row r="38" spans="1:6" ht="71.25" customHeight="1">
      <c r="A38" s="741">
        <v>42877</v>
      </c>
      <c r="B38" s="536">
        <v>14699</v>
      </c>
      <c r="C38" s="843" t="s">
        <v>4761</v>
      </c>
      <c r="D38" s="530"/>
      <c r="E38" s="661">
        <v>16200</v>
      </c>
      <c r="F38" s="744">
        <f t="shared" si="0"/>
        <v>1998989.19</v>
      </c>
    </row>
    <row r="39" spans="1:6" ht="72">
      <c r="A39" s="741">
        <v>42877</v>
      </c>
      <c r="B39" s="536" t="s">
        <v>4762</v>
      </c>
      <c r="C39" s="823" t="s">
        <v>4770</v>
      </c>
      <c r="D39" s="530"/>
      <c r="E39" s="674">
        <v>7300</v>
      </c>
      <c r="F39" s="744">
        <f t="shared" si="0"/>
        <v>1991689.19</v>
      </c>
    </row>
    <row r="40" spans="1:6" ht="96">
      <c r="A40" s="741">
        <v>42878</v>
      </c>
      <c r="B40" s="536" t="s">
        <v>4763</v>
      </c>
      <c r="C40" s="841" t="s">
        <v>4771</v>
      </c>
      <c r="D40" s="530"/>
      <c r="E40" s="674">
        <v>33222</v>
      </c>
      <c r="F40" s="744">
        <f t="shared" si="0"/>
        <v>1958467.19</v>
      </c>
    </row>
    <row r="41" spans="1:6" ht="132">
      <c r="A41" s="741">
        <v>42879</v>
      </c>
      <c r="B41" s="536">
        <v>14700</v>
      </c>
      <c r="C41" s="848" t="s">
        <v>4764</v>
      </c>
      <c r="D41" s="530"/>
      <c r="E41" s="565">
        <v>5000</v>
      </c>
      <c r="F41" s="744">
        <f t="shared" si="0"/>
        <v>1953467.19</v>
      </c>
    </row>
    <row r="42" spans="1:6" ht="72">
      <c r="A42" s="741">
        <v>42879</v>
      </c>
      <c r="B42" s="536" t="s">
        <v>4765</v>
      </c>
      <c r="C42" s="823" t="s">
        <v>4769</v>
      </c>
      <c r="D42" s="530"/>
      <c r="E42" s="903">
        <v>2000</v>
      </c>
      <c r="F42" s="744">
        <f t="shared" si="0"/>
        <v>1951467.19</v>
      </c>
    </row>
    <row r="43" spans="1:6" ht="48">
      <c r="A43" s="741">
        <v>42879</v>
      </c>
      <c r="B43" s="536">
        <v>14701</v>
      </c>
      <c r="C43" s="823" t="s">
        <v>4766</v>
      </c>
      <c r="D43" s="515"/>
      <c r="E43" s="669">
        <v>5000</v>
      </c>
      <c r="F43" s="744">
        <f t="shared" si="0"/>
        <v>1946467.19</v>
      </c>
    </row>
    <row r="44" spans="1:6" ht="72">
      <c r="A44" s="564" t="s">
        <v>4768</v>
      </c>
      <c r="B44" s="536">
        <v>14702</v>
      </c>
      <c r="C44" s="902" t="s">
        <v>4767</v>
      </c>
      <c r="D44" s="515"/>
      <c r="E44" s="565">
        <v>11000</v>
      </c>
      <c r="F44" s="744">
        <f t="shared" si="0"/>
        <v>1935467.19</v>
      </c>
    </row>
    <row r="45" spans="1:6">
      <c r="A45" s="564">
        <v>42886</v>
      </c>
      <c r="B45" s="536"/>
      <c r="C45" s="900" t="s">
        <v>4686</v>
      </c>
      <c r="D45" s="515"/>
      <c r="E45" s="673">
        <v>10748.58</v>
      </c>
      <c r="F45" s="744">
        <f t="shared" si="0"/>
        <v>1924718.6099999999</v>
      </c>
    </row>
    <row r="46" spans="1:6">
      <c r="A46" s="564">
        <v>42886</v>
      </c>
      <c r="B46" s="536" t="s">
        <v>283</v>
      </c>
      <c r="C46" s="518" t="s">
        <v>4772</v>
      </c>
      <c r="D46" s="576">
        <v>54688.89</v>
      </c>
      <c r="E46" s="565"/>
      <c r="F46" s="744">
        <f t="shared" si="0"/>
        <v>1979407.4999999998</v>
      </c>
    </row>
    <row r="47" spans="1:6">
      <c r="A47" s="564">
        <v>42886</v>
      </c>
      <c r="B47" s="536"/>
      <c r="C47" s="518" t="s">
        <v>4773</v>
      </c>
      <c r="D47" s="515"/>
      <c r="E47" s="673">
        <f>E12+E13+E14+E15+E23+E28+E30+E32+E39+E40+E42</f>
        <v>324072.7</v>
      </c>
      <c r="F47" s="744"/>
    </row>
    <row r="48" spans="1:6">
      <c r="A48" s="564">
        <v>42886</v>
      </c>
      <c r="B48" s="536"/>
      <c r="C48" s="518" t="s">
        <v>4688</v>
      </c>
      <c r="D48" s="576"/>
      <c r="E48" s="673">
        <f>E7+E8+E9+E10+E11+E20+E21+E22+E18+E24+E25+E26+E27+E29+E31+E33+E34+E35+E36+E37+E38+E41++E43+E44</f>
        <v>1389491.4</v>
      </c>
      <c r="F48" s="889"/>
    </row>
    <row r="49" spans="1:6">
      <c r="A49" s="741"/>
      <c r="B49" s="536"/>
      <c r="C49" s="518" t="s">
        <v>1145</v>
      </c>
      <c r="D49" s="576">
        <f>D16+D17+D19+D46</f>
        <v>3094283.14</v>
      </c>
      <c r="E49" s="673">
        <f>E47+E48</f>
        <v>1713564.0999999999</v>
      </c>
      <c r="F49" s="889">
        <f>F46</f>
        <v>1979407.4999999998</v>
      </c>
    </row>
    <row r="50" spans="1:6" ht="15.75">
      <c r="A50" s="36"/>
      <c r="B50" s="202"/>
      <c r="C50" s="36"/>
      <c r="D50" s="36"/>
      <c r="E50" s="36"/>
      <c r="F50" s="36"/>
    </row>
    <row r="51" spans="1:6">
      <c r="A51" s="36"/>
      <c r="B51" s="36"/>
      <c r="C51" s="36"/>
      <c r="D51" s="36"/>
      <c r="E51" s="36"/>
      <c r="F51" s="36"/>
    </row>
    <row r="52" spans="1:6">
      <c r="A52" s="36"/>
      <c r="B52" s="142"/>
      <c r="C52" s="142"/>
      <c r="D52" s="36"/>
      <c r="E52" s="36"/>
      <c r="F52" s="36"/>
    </row>
    <row r="53" spans="1:6">
      <c r="A53" s="36"/>
      <c r="B53" s="36"/>
      <c r="C53" s="36"/>
      <c r="D53" s="36"/>
      <c r="E53" s="36"/>
      <c r="F53" s="36"/>
    </row>
    <row r="54" spans="1:6">
      <c r="A54" s="36"/>
      <c r="B54" s="36"/>
      <c r="C54" s="36"/>
      <c r="D54" s="36"/>
      <c r="E54" s="36"/>
      <c r="F54" s="36"/>
    </row>
    <row r="55" spans="1:6">
      <c r="A55" s="36"/>
      <c r="B55" s="36"/>
      <c r="C55" s="36"/>
      <c r="D55" s="36"/>
      <c r="E55" s="36"/>
      <c r="F55" s="36"/>
    </row>
    <row r="56" spans="1:6">
      <c r="A56" s="36"/>
      <c r="B56" s="36"/>
      <c r="C56" s="36"/>
      <c r="D56" s="36"/>
      <c r="E56" s="36"/>
      <c r="F56" s="36"/>
    </row>
    <row r="57" spans="1:6">
      <c r="A57" s="36"/>
      <c r="B57" s="36"/>
      <c r="C57" s="36"/>
      <c r="D57" s="36"/>
      <c r="E57" s="36"/>
      <c r="F57" s="36"/>
    </row>
    <row r="58" spans="1:6">
      <c r="A58" s="36"/>
      <c r="B58" s="36"/>
      <c r="C58" s="36"/>
      <c r="D58" s="36"/>
      <c r="E58" s="36"/>
      <c r="F58" s="36"/>
    </row>
    <row r="59" spans="1:6">
      <c r="A59" s="36"/>
      <c r="B59" s="36"/>
      <c r="C59" s="36"/>
      <c r="D59" s="36"/>
      <c r="E59" s="36"/>
      <c r="F59" s="36"/>
    </row>
    <row r="60" spans="1:6">
      <c r="A60" s="36"/>
      <c r="B60" s="36"/>
      <c r="C60" s="36"/>
      <c r="D60" s="36"/>
      <c r="E60" s="36"/>
      <c r="F60" s="36"/>
    </row>
    <row r="61" spans="1:6">
      <c r="A61" s="36"/>
      <c r="B61" s="36"/>
      <c r="C61" s="36"/>
      <c r="D61" s="36"/>
      <c r="E61" s="36"/>
      <c r="F61" s="36"/>
    </row>
    <row r="62" spans="1:6">
      <c r="A62" s="36"/>
      <c r="B62" s="36"/>
      <c r="C62" s="36"/>
      <c r="D62" s="36"/>
      <c r="E62" s="36"/>
      <c r="F62" s="36"/>
    </row>
    <row r="63" spans="1:6">
      <c r="A63" s="36"/>
      <c r="B63" s="36"/>
      <c r="C63" s="36"/>
      <c r="D63" s="36"/>
      <c r="E63" s="36"/>
      <c r="F63" s="36"/>
    </row>
  </sheetData>
  <customSheetViews>
    <customSheetView guid="{42CC8B4D-7DBB-4762-B1E5-9831FAA8E6A5}" topLeftCell="A43">
      <selection activeCell="F7" sqref="F7"/>
      <pageMargins left="0.7" right="0.7" top="0.75" bottom="0.75" header="0.3" footer="0.3"/>
      <pageSetup orientation="portrait" verticalDpi="300" r:id="rId1"/>
    </customSheetView>
    <customSheetView guid="{3AD04F25-0401-40F4-BEB1-FA5D2010A9EC}" showPageBreaks="1">
      <selection activeCell="C72" sqref="C72"/>
      <pageMargins left="0.7" right="0.7" top="0.75" bottom="0.75" header="0.3" footer="0.3"/>
      <pageSetup orientation="portrait" verticalDpi="300" r:id="rId2"/>
    </customSheetView>
    <customSheetView guid="{9C102F72-2586-42AA-B639-CD434244B713}">
      <pageMargins left="0.7" right="0.7" top="0.75" bottom="0.75" header="0.3" footer="0.3"/>
      <pageSetup orientation="portrait" verticalDpi="300" r:id="rId3"/>
    </customSheetView>
    <customSheetView guid="{4603374C-56D0-489F-A7EE-1A7D5CAB52B0}">
      <pageMargins left="0.7" right="0.7" top="0.75" bottom="0.75" header="0.3" footer="0.3"/>
    </customSheetView>
    <customSheetView guid="{755B8643-CC0C-497F-9A39-A5CD7923C58E}">
      <pageMargins left="0.7" right="0.7" top="0.75" bottom="0.75" header="0.3" footer="0.3"/>
      <pageSetup orientation="portrait" verticalDpi="300" r:id="rId4"/>
    </customSheetView>
    <customSheetView guid="{71907C94-7E7B-469B-BBCE-CF77FF0C4324}">
      <selection activeCell="C72" sqref="C72"/>
      <pageMargins left="0.7" right="0.7" top="0.75" bottom="0.75" header="0.3" footer="0.3"/>
      <pageSetup orientation="portrait" verticalDpi="300" r:id="rId5"/>
    </customSheetView>
    <customSheetView guid="{5EBE4193-7345-4348-8FA0-5B4E92B2210A}" state="hidden" topLeftCell="A51">
      <selection activeCell="C72" sqref="C72"/>
      <pageMargins left="0.7" right="0.7" top="0.75" bottom="0.75" header="0.3" footer="0.3"/>
      <pageSetup orientation="portrait" verticalDpi="300" r:id="rId6"/>
    </customSheetView>
    <customSheetView guid="{A4F024A0-B144-4722-804A-716CE18877E5}" showPageBreaks="1">
      <selection activeCell="C72" sqref="C72"/>
      <pageMargins left="0.7" right="0.7" top="0.75" bottom="0.75" header="0.3" footer="0.3"/>
      <pageSetup orientation="portrait" verticalDpi="300" r:id="rId7"/>
    </customSheetView>
  </customSheetViews>
  <pageMargins left="0.7" right="0.7" top="0.75" bottom="0.75" header="0.3" footer="0.3"/>
  <pageSetup orientation="portrait" verticalDpi="300" r:id="rId8"/>
</worksheet>
</file>

<file path=xl/worksheets/sheet12.xml><?xml version="1.0" encoding="utf-8"?>
<worksheet xmlns="http://schemas.openxmlformats.org/spreadsheetml/2006/main" xmlns:r="http://schemas.openxmlformats.org/officeDocument/2006/relationships">
  <dimension ref="A1:E18"/>
  <sheetViews>
    <sheetView workbookViewId="0">
      <selection activeCell="C25" sqref="C25"/>
    </sheetView>
  </sheetViews>
  <sheetFormatPr baseColWidth="10" defaultColWidth="11.19921875" defaultRowHeight="15"/>
  <cols>
    <col min="1" max="1" width="15.09765625" customWidth="1"/>
    <col min="2" max="2" width="14.796875" customWidth="1"/>
  </cols>
  <sheetData>
    <row r="1" spans="1:5">
      <c r="A1" s="477"/>
      <c r="B1" s="477"/>
      <c r="C1" s="477"/>
      <c r="D1" s="477"/>
      <c r="E1" s="36"/>
    </row>
    <row r="2" spans="1:5" ht="15.75">
      <c r="A2" s="436"/>
      <c r="B2" s="477"/>
      <c r="C2" s="477"/>
      <c r="D2" s="477"/>
      <c r="E2" s="36"/>
    </row>
    <row r="3" spans="1:5">
      <c r="A3" s="477"/>
      <c r="B3" s="477"/>
      <c r="C3" s="477"/>
      <c r="D3" s="477"/>
      <c r="E3" s="36"/>
    </row>
    <row r="4" spans="1:5" ht="15.75">
      <c r="A4" s="477"/>
      <c r="B4" s="436"/>
      <c r="C4" s="477"/>
      <c r="D4" s="731"/>
      <c r="E4" s="36"/>
    </row>
    <row r="5" spans="1:5" ht="15.75">
      <c r="A5" s="477"/>
      <c r="B5" s="732"/>
      <c r="C5" s="732"/>
      <c r="D5" s="477"/>
      <c r="E5" s="36"/>
    </row>
    <row r="6" spans="1:5" ht="15.75">
      <c r="A6" s="436"/>
      <c r="B6" s="733"/>
      <c r="C6" s="436"/>
      <c r="D6" s="477"/>
      <c r="E6" s="36"/>
    </row>
    <row r="7" spans="1:5">
      <c r="A7" s="477"/>
      <c r="B7" s="734"/>
      <c r="C7" s="477"/>
      <c r="D7" s="477"/>
      <c r="E7" s="36"/>
    </row>
    <row r="8" spans="1:5">
      <c r="A8" s="477"/>
      <c r="B8" s="734"/>
      <c r="C8" s="477"/>
      <c r="D8" s="477"/>
      <c r="E8" s="36"/>
    </row>
    <row r="9" spans="1:5" ht="15.75">
      <c r="A9" s="436"/>
      <c r="B9" s="731"/>
      <c r="C9" s="477"/>
      <c r="D9" s="734"/>
      <c r="E9" s="36"/>
    </row>
    <row r="10" spans="1:5" ht="15.75">
      <c r="A10" s="436"/>
      <c r="B10" s="477"/>
      <c r="C10" s="477"/>
      <c r="D10" s="731"/>
      <c r="E10" s="36"/>
    </row>
    <row r="11" spans="1:5" ht="15.75">
      <c r="A11" s="482"/>
      <c r="B11" s="708"/>
      <c r="C11" s="731"/>
      <c r="D11" s="477"/>
      <c r="E11" s="36"/>
    </row>
    <row r="12" spans="1:5">
      <c r="A12" s="735"/>
      <c r="B12" s="36"/>
      <c r="C12" s="36"/>
      <c r="D12" s="229"/>
      <c r="E12" s="36"/>
    </row>
    <row r="13" spans="1:5">
      <c r="A13" s="736"/>
      <c r="B13" s="36"/>
      <c r="C13" s="36"/>
      <c r="D13" s="36"/>
      <c r="E13" s="36"/>
    </row>
    <row r="14" spans="1:5">
      <c r="A14" s="36"/>
      <c r="B14" s="36"/>
      <c r="C14" s="36"/>
      <c r="D14" s="142"/>
      <c r="E14" s="36"/>
    </row>
    <row r="15" spans="1:5">
      <c r="A15" s="36"/>
      <c r="B15" s="36"/>
      <c r="C15" s="36"/>
      <c r="D15" s="36"/>
      <c r="E15" s="36"/>
    </row>
    <row r="16" spans="1:5">
      <c r="A16" s="36"/>
      <c r="B16" s="36"/>
      <c r="C16" s="36"/>
      <c r="D16" s="36"/>
      <c r="E16" s="36"/>
    </row>
    <row r="17" spans="1:5">
      <c r="A17" s="36"/>
      <c r="B17" s="36"/>
      <c r="C17" s="36"/>
      <c r="D17" s="36"/>
      <c r="E17" s="36"/>
    </row>
    <row r="18" spans="1:5">
      <c r="A18" s="36"/>
      <c r="B18" s="36"/>
      <c r="C18" s="36"/>
      <c r="D18" s="36"/>
      <c r="E18" s="36"/>
    </row>
  </sheetData>
  <customSheetViews>
    <customSheetView guid="{42CC8B4D-7DBB-4762-B1E5-9831FAA8E6A5}">
      <selection activeCell="C25" sqref="C25"/>
      <pageMargins left="0.7" right="0.7" top="0.75" bottom="0.75" header="0.3" footer="0.3"/>
      <pageSetup orientation="portrait" horizontalDpi="120" verticalDpi="72" r:id="rId1"/>
    </customSheetView>
    <customSheetView guid="{3AD04F25-0401-40F4-BEB1-FA5D2010A9EC}" showPageBreaks="1">
      <selection activeCell="E18" sqref="A1:E18"/>
      <pageMargins left="0.7" right="0.7" top="0.75" bottom="0.75" header="0.3" footer="0.3"/>
      <pageSetup orientation="portrait" horizontalDpi="120" verticalDpi="72" r:id="rId2"/>
    </customSheetView>
    <customSheetView guid="{9C102F72-2586-42AA-B639-CD434244B713}">
      <pageMargins left="0.7" right="0.7" top="0.75" bottom="0.75" header="0.3" footer="0.3"/>
      <pageSetup orientation="portrait" horizontalDpi="120" verticalDpi="72" r:id="rId3"/>
    </customSheetView>
    <customSheetView guid="{4603374C-56D0-489F-A7EE-1A7D5CAB52B0}">
      <pageMargins left="0.7" right="0.7" top="0.75" bottom="0.75" header="0.3" footer="0.3"/>
      <pageSetup orientation="portrait" horizontalDpi="120" verticalDpi="72" r:id="rId4"/>
    </customSheetView>
    <customSheetView guid="{755B8643-CC0C-497F-9A39-A5CD7923C58E}">
      <pageMargins left="0.7" right="0.7" top="0.75" bottom="0.75" header="0.3" footer="0.3"/>
      <pageSetup orientation="portrait" horizontalDpi="120" verticalDpi="72" r:id="rId5"/>
    </customSheetView>
    <customSheetView guid="{71907C94-7E7B-469B-BBCE-CF77FF0C4324}">
      <selection activeCell="C25" sqref="C25"/>
      <pageMargins left="0.7" right="0.7" top="0.75" bottom="0.75" header="0.3" footer="0.3"/>
      <pageSetup orientation="portrait" horizontalDpi="120" verticalDpi="72" r:id="rId6"/>
    </customSheetView>
    <customSheetView guid="{5EBE4193-7345-4348-8FA0-5B4E92B2210A}">
      <selection activeCell="E18" sqref="A1:E18"/>
      <pageMargins left="0.7" right="0.7" top="0.75" bottom="0.75" header="0.3" footer="0.3"/>
      <pageSetup orientation="portrait" horizontalDpi="120" verticalDpi="72" r:id="rId7"/>
    </customSheetView>
    <customSheetView guid="{A4F024A0-B144-4722-804A-716CE18877E5}" showPageBreaks="1">
      <selection activeCell="C25" sqref="C25"/>
      <pageMargins left="0.7" right="0.7" top="0.75" bottom="0.75" header="0.3" footer="0.3"/>
      <pageSetup orientation="portrait" horizontalDpi="120" verticalDpi="72" r:id="rId8"/>
    </customSheetView>
  </customSheetViews>
  <pageMargins left="0.7" right="0.7" top="0.75" bottom="0.75" header="0.3" footer="0.3"/>
  <pageSetup orientation="portrait" horizontalDpi="120" verticalDpi="72" r:id="rId9"/>
</worksheet>
</file>

<file path=xl/worksheets/sheet13.xml><?xml version="1.0" encoding="utf-8"?>
<worksheet xmlns="http://schemas.openxmlformats.org/spreadsheetml/2006/main" xmlns:r="http://schemas.openxmlformats.org/officeDocument/2006/relationships">
  <dimension ref="A1:E13"/>
  <sheetViews>
    <sheetView topLeftCell="A3" workbookViewId="0">
      <selection activeCell="C11" sqref="C11"/>
    </sheetView>
  </sheetViews>
  <sheetFormatPr baseColWidth="10" defaultColWidth="11.19921875" defaultRowHeight="15"/>
  <cols>
    <col min="1" max="1" width="6.796875" customWidth="1"/>
    <col min="2" max="2" width="6.19921875" customWidth="1"/>
    <col min="3" max="3" width="37.5" customWidth="1"/>
    <col min="4" max="4" width="9.796875" customWidth="1"/>
  </cols>
  <sheetData>
    <row r="1" spans="1:5">
      <c r="A1" s="36"/>
      <c r="B1" s="36"/>
      <c r="C1" s="36"/>
      <c r="D1" s="36"/>
      <c r="E1" s="36"/>
    </row>
    <row r="2" spans="1:5" ht="15.75">
      <c r="A2" s="436"/>
      <c r="B2" s="36"/>
      <c r="C2" s="36"/>
      <c r="D2" s="36"/>
      <c r="E2" s="36"/>
    </row>
    <row r="3" spans="1:5">
      <c r="A3" s="36"/>
      <c r="B3" s="36"/>
      <c r="C3" s="36"/>
      <c r="D3" s="36"/>
      <c r="E3" s="36"/>
    </row>
    <row r="4" spans="1:5" ht="32.25" customHeight="1">
      <c r="A4" s="721"/>
      <c r="B4" s="722"/>
      <c r="C4" s="723"/>
      <c r="D4" s="198"/>
      <c r="E4" s="36"/>
    </row>
    <row r="5" spans="1:5">
      <c r="A5" s="721"/>
      <c r="B5" s="724"/>
      <c r="C5" s="725"/>
      <c r="D5" s="410"/>
      <c r="E5" s="36"/>
    </row>
    <row r="6" spans="1:5">
      <c r="A6" s="721"/>
      <c r="B6" s="722"/>
      <c r="C6" s="726"/>
      <c r="D6" s="410"/>
      <c r="E6" s="36"/>
    </row>
    <row r="7" spans="1:5" ht="37.5" customHeight="1">
      <c r="A7" s="727"/>
      <c r="B7" s="728"/>
      <c r="C7" s="729"/>
      <c r="D7" s="410"/>
      <c r="E7" s="36"/>
    </row>
    <row r="8" spans="1:5" ht="15.75">
      <c r="A8" s="36"/>
      <c r="B8" s="36"/>
      <c r="C8" s="730"/>
      <c r="D8" s="731"/>
      <c r="E8" s="36"/>
    </row>
    <row r="9" spans="1:5">
      <c r="A9" s="36"/>
      <c r="B9" s="36"/>
      <c r="C9" s="36"/>
      <c r="D9" s="36"/>
      <c r="E9" s="36"/>
    </row>
    <row r="10" spans="1:5">
      <c r="A10" s="36"/>
      <c r="B10" s="36"/>
      <c r="C10" s="36"/>
      <c r="D10" s="36"/>
      <c r="E10" s="36"/>
    </row>
    <row r="11" spans="1:5">
      <c r="A11" s="36"/>
      <c r="B11" s="36"/>
      <c r="C11" s="36"/>
      <c r="D11" s="36"/>
      <c r="E11" s="36"/>
    </row>
    <row r="12" spans="1:5">
      <c r="A12" s="36"/>
      <c r="B12" s="36"/>
      <c r="C12" s="36"/>
      <c r="D12" s="36"/>
      <c r="E12" s="36"/>
    </row>
    <row r="13" spans="1:5">
      <c r="A13" s="36"/>
      <c r="B13" s="36"/>
      <c r="C13" s="36"/>
      <c r="D13" s="36"/>
      <c r="E13" s="36"/>
    </row>
  </sheetData>
  <customSheetViews>
    <customSheetView guid="{42CC8B4D-7DBB-4762-B1E5-9831FAA8E6A5}" topLeftCell="A3">
      <selection activeCell="C11" sqref="C11"/>
      <pageMargins left="0.7" right="0.7" top="0.75" bottom="0.75" header="0.3" footer="0.3"/>
      <pageSetup orientation="portrait" r:id="rId1"/>
    </customSheetView>
    <customSheetView guid="{3AD04F25-0401-40F4-BEB1-FA5D2010A9EC}" showPageBreaks="1">
      <selection activeCell="C11" sqref="C11"/>
      <pageMargins left="0.7" right="0.7" top="0.75" bottom="0.75" header="0.3" footer="0.3"/>
      <pageSetup orientation="portrait" r:id="rId2"/>
    </customSheetView>
    <customSheetView guid="{9C102F72-2586-42AA-B639-CD434244B713}">
      <pageMargins left="0.7" right="0.7" top="0.75" bottom="0.75" header="0.3" footer="0.3"/>
      <pageSetup orientation="portrait" r:id="rId3"/>
    </customSheetView>
    <customSheetView guid="{4603374C-56D0-489F-A7EE-1A7D5CAB52B0}">
      <pageMargins left="0.7" right="0.7" top="0.75" bottom="0.75" header="0.3" footer="0.3"/>
      <pageSetup orientation="portrait" r:id="rId4"/>
    </customSheetView>
    <customSheetView guid="{755B8643-CC0C-497F-9A39-A5CD7923C58E}">
      <pageMargins left="0.7" right="0.7" top="0.75" bottom="0.75" header="0.3" footer="0.3"/>
      <pageSetup orientation="portrait" r:id="rId5"/>
    </customSheetView>
    <customSheetView guid="{71907C94-7E7B-469B-BBCE-CF77FF0C4324}" topLeftCell="A3">
      <selection activeCell="C11" sqref="C11"/>
      <pageMargins left="0.7" right="0.7" top="0.75" bottom="0.75" header="0.3" footer="0.3"/>
      <pageSetup orientation="portrait" r:id="rId6"/>
    </customSheetView>
    <customSheetView guid="{5EBE4193-7345-4348-8FA0-5B4E92B2210A}">
      <selection activeCell="C11" sqref="C11"/>
      <pageMargins left="0.7" right="0.7" top="0.75" bottom="0.75" header="0.3" footer="0.3"/>
      <pageSetup orientation="portrait" r:id="rId7"/>
    </customSheetView>
    <customSheetView guid="{A4F024A0-B144-4722-804A-716CE18877E5}" showPageBreaks="1" topLeftCell="A3">
      <selection activeCell="C11" sqref="C11"/>
      <pageMargins left="0.7" right="0.7" top="0.75" bottom="0.75" header="0.3" footer="0.3"/>
      <pageSetup orientation="portrait" r:id="rId8"/>
    </customSheetView>
  </customSheetViews>
  <pageMargins left="0.7" right="0.7" top="0.75" bottom="0.75" header="0.3" footer="0.3"/>
  <pageSetup orientation="portrait" r:id="rId9"/>
</worksheet>
</file>

<file path=xl/worksheets/sheet14.xml><?xml version="1.0" encoding="utf-8"?>
<worksheet xmlns="http://schemas.openxmlformats.org/spreadsheetml/2006/main" xmlns:r="http://schemas.openxmlformats.org/officeDocument/2006/relationships">
  <dimension ref="A1:G119"/>
  <sheetViews>
    <sheetView workbookViewId="0">
      <selection activeCell="A119" sqref="A1:G119"/>
    </sheetView>
  </sheetViews>
  <sheetFormatPr baseColWidth="10" defaultColWidth="11.19921875" defaultRowHeight="15"/>
  <cols>
    <col min="1" max="1" width="8.69921875" customWidth="1"/>
    <col min="2" max="2" width="9.796875" customWidth="1"/>
    <col min="3" max="3" width="5.796875" customWidth="1"/>
  </cols>
  <sheetData>
    <row r="1" spans="1:7">
      <c r="A1" s="36"/>
      <c r="B1" s="36"/>
      <c r="C1" s="36"/>
      <c r="D1" s="36"/>
      <c r="E1" s="36"/>
      <c r="F1" s="36"/>
      <c r="G1" s="36"/>
    </row>
    <row r="2" spans="1:7">
      <c r="A2" s="962"/>
      <c r="B2" s="962"/>
      <c r="C2" s="962"/>
      <c r="D2" s="962"/>
      <c r="E2" s="962"/>
      <c r="F2" s="962"/>
      <c r="G2" s="962"/>
    </row>
    <row r="3" spans="1:7">
      <c r="A3" s="962"/>
      <c r="B3" s="962"/>
      <c r="C3" s="962"/>
      <c r="D3" s="962"/>
      <c r="E3" s="962"/>
      <c r="F3" s="962"/>
      <c r="G3" s="962"/>
    </row>
    <row r="4" spans="1:7" ht="15.75">
      <c r="A4" s="705"/>
      <c r="B4" s="706"/>
      <c r="C4" s="706"/>
      <c r="D4" s="706"/>
      <c r="E4" s="706"/>
      <c r="F4" s="706"/>
      <c r="G4" s="706"/>
    </row>
    <row r="5" spans="1:7">
      <c r="A5" s="707"/>
      <c r="B5" s="707"/>
      <c r="C5" s="707"/>
      <c r="D5" s="707"/>
      <c r="E5" s="707"/>
      <c r="F5" s="707"/>
      <c r="G5" s="36"/>
    </row>
    <row r="6" spans="1:7">
      <c r="A6" s="482"/>
      <c r="B6" s="707"/>
      <c r="C6" s="707"/>
      <c r="D6" s="707"/>
      <c r="E6" s="707"/>
      <c r="F6" s="707"/>
      <c r="G6" s="36"/>
    </row>
    <row r="7" spans="1:7">
      <c r="A7" s="707"/>
      <c r="B7" s="707"/>
      <c r="C7" s="707"/>
      <c r="D7" s="707"/>
      <c r="E7" s="707"/>
      <c r="F7" s="707"/>
      <c r="G7" s="36"/>
    </row>
    <row r="8" spans="1:7">
      <c r="A8" s="707"/>
      <c r="B8" s="708"/>
      <c r="C8" s="707"/>
      <c r="D8" s="707"/>
      <c r="E8" s="707"/>
      <c r="F8" s="707"/>
      <c r="G8" s="36"/>
    </row>
    <row r="9" spans="1:7">
      <c r="A9" s="707"/>
      <c r="B9" s="707"/>
      <c r="C9" s="707"/>
      <c r="D9" s="707"/>
      <c r="E9" s="707"/>
      <c r="F9" s="707"/>
      <c r="G9" s="36"/>
    </row>
    <row r="10" spans="1:7">
      <c r="A10" s="707"/>
      <c r="B10" s="707"/>
      <c r="C10" s="707"/>
      <c r="D10" s="707"/>
      <c r="E10" s="707"/>
      <c r="F10" s="707"/>
      <c r="G10" s="36"/>
    </row>
    <row r="11" spans="1:7">
      <c r="A11" s="482"/>
      <c r="B11" s="482"/>
      <c r="C11" s="482"/>
      <c r="D11" s="707"/>
      <c r="E11" s="707"/>
      <c r="F11" s="707"/>
      <c r="G11" s="36"/>
    </row>
    <row r="12" spans="1:7">
      <c r="A12" s="708"/>
      <c r="B12" s="709"/>
      <c r="C12" s="708"/>
      <c r="D12" s="707"/>
      <c r="E12" s="707"/>
      <c r="F12" s="707"/>
      <c r="G12" s="36"/>
    </row>
    <row r="13" spans="1:7">
      <c r="A13" s="709"/>
      <c r="B13" s="708"/>
      <c r="C13" s="708"/>
      <c r="D13" s="707"/>
      <c r="E13" s="707"/>
      <c r="F13" s="707"/>
      <c r="G13" s="36"/>
    </row>
    <row r="14" spans="1:7">
      <c r="A14" s="708"/>
      <c r="B14" s="710"/>
      <c r="C14" s="482"/>
      <c r="D14" s="707"/>
      <c r="E14" s="707"/>
      <c r="F14" s="707"/>
      <c r="G14" s="36"/>
    </row>
    <row r="15" spans="1:7">
      <c r="A15" s="482"/>
      <c r="B15" s="708"/>
      <c r="C15" s="482"/>
      <c r="D15" s="707"/>
      <c r="E15" s="707"/>
      <c r="F15" s="707"/>
      <c r="G15" s="36"/>
    </row>
    <row r="16" spans="1:7">
      <c r="A16" s="482"/>
      <c r="B16" s="708"/>
      <c r="C16" s="482"/>
      <c r="D16" s="707"/>
      <c r="E16" s="707"/>
      <c r="F16" s="707"/>
      <c r="G16" s="36"/>
    </row>
    <row r="17" spans="1:7">
      <c r="A17" s="708"/>
      <c r="B17" s="711"/>
      <c r="C17" s="712"/>
      <c r="D17" s="707"/>
      <c r="E17" s="707"/>
      <c r="F17" s="707"/>
      <c r="G17" s="36"/>
    </row>
    <row r="18" spans="1:7">
      <c r="A18" s="708"/>
      <c r="B18" s="482"/>
      <c r="C18" s="483"/>
      <c r="D18" s="707"/>
      <c r="E18" s="707"/>
      <c r="F18" s="707"/>
      <c r="G18" s="36"/>
    </row>
    <row r="19" spans="1:7">
      <c r="A19" s="708"/>
      <c r="B19" s="482"/>
      <c r="C19" s="483"/>
      <c r="D19" s="707"/>
      <c r="E19" s="707"/>
      <c r="F19" s="707"/>
      <c r="G19" s="36"/>
    </row>
    <row r="20" spans="1:7">
      <c r="A20" s="708"/>
      <c r="B20" s="708"/>
      <c r="C20" s="483"/>
      <c r="D20" s="707"/>
      <c r="E20" s="707"/>
      <c r="F20" s="707"/>
      <c r="G20" s="36"/>
    </row>
    <row r="21" spans="1:7">
      <c r="A21" s="708"/>
      <c r="B21" s="710"/>
      <c r="C21" s="712"/>
      <c r="D21" s="707"/>
      <c r="E21" s="707"/>
      <c r="F21" s="707"/>
      <c r="G21" s="36"/>
    </row>
    <row r="22" spans="1:7" ht="15.75">
      <c r="A22" s="708"/>
      <c r="B22" s="713"/>
      <c r="C22" s="708"/>
      <c r="D22" s="714"/>
      <c r="E22" s="707"/>
      <c r="F22" s="707"/>
      <c r="G22" s="36"/>
    </row>
    <row r="23" spans="1:7">
      <c r="A23" s="708"/>
      <c r="B23" s="708"/>
      <c r="C23" s="708"/>
      <c r="D23" s="707"/>
      <c r="E23" s="707"/>
      <c r="F23" s="707"/>
      <c r="G23" s="36"/>
    </row>
    <row r="24" spans="1:7">
      <c r="A24" s="708"/>
      <c r="B24" s="708"/>
      <c r="C24" s="708"/>
      <c r="D24" s="707"/>
      <c r="E24" s="707"/>
      <c r="F24" s="707"/>
      <c r="G24" s="36"/>
    </row>
    <row r="25" spans="1:7">
      <c r="A25" s="715"/>
      <c r="B25" s="716"/>
      <c r="C25" s="36"/>
      <c r="D25" s="36"/>
      <c r="E25" s="36"/>
      <c r="F25" s="36"/>
      <c r="G25" s="36"/>
    </row>
    <row r="26" spans="1:7">
      <c r="A26" s="717"/>
      <c r="B26" s="716"/>
      <c r="C26" s="36"/>
      <c r="D26" s="36"/>
      <c r="E26" s="36"/>
      <c r="F26" s="36"/>
      <c r="G26" s="36"/>
    </row>
    <row r="27" spans="1:7">
      <c r="A27" s="717"/>
      <c r="B27" s="716"/>
      <c r="C27" s="36"/>
      <c r="D27" s="36"/>
      <c r="E27" s="36"/>
      <c r="F27" s="36"/>
      <c r="G27" s="36"/>
    </row>
    <row r="28" spans="1:7">
      <c r="A28" s="717"/>
      <c r="B28" s="716"/>
      <c r="C28" s="36"/>
      <c r="D28" s="36"/>
      <c r="E28" s="36"/>
      <c r="F28" s="36"/>
      <c r="G28" s="36"/>
    </row>
    <row r="29" spans="1:7">
      <c r="A29" s="717"/>
      <c r="B29" s="716"/>
      <c r="C29" s="36"/>
      <c r="D29" s="36"/>
      <c r="E29" s="36"/>
      <c r="F29" s="36"/>
      <c r="G29" s="36"/>
    </row>
    <row r="30" spans="1:7">
      <c r="A30" s="717"/>
      <c r="B30" s="716"/>
      <c r="C30" s="36"/>
      <c r="D30" s="36"/>
      <c r="E30" s="36"/>
      <c r="F30" s="36"/>
      <c r="G30" s="36"/>
    </row>
    <row r="31" spans="1:7">
      <c r="A31" s="717"/>
      <c r="B31" s="716"/>
      <c r="C31" s="36"/>
      <c r="D31" s="36"/>
      <c r="E31" s="36"/>
      <c r="F31" s="36"/>
      <c r="G31" s="36"/>
    </row>
    <row r="32" spans="1:7">
      <c r="A32" s="717"/>
      <c r="B32" s="716"/>
      <c r="C32" s="36"/>
      <c r="D32" s="36"/>
      <c r="E32" s="36"/>
      <c r="F32" s="36"/>
      <c r="G32" s="36"/>
    </row>
    <row r="33" spans="1:7">
      <c r="A33" s="717"/>
      <c r="B33" s="716"/>
      <c r="C33" s="36"/>
      <c r="D33" s="36"/>
      <c r="E33" s="36"/>
      <c r="F33" s="36"/>
      <c r="G33" s="36"/>
    </row>
    <row r="34" spans="1:7">
      <c r="A34" s="717"/>
      <c r="B34" s="716"/>
      <c r="C34" s="36"/>
      <c r="D34" s="36"/>
      <c r="E34" s="36"/>
      <c r="F34" s="36"/>
      <c r="G34" s="36"/>
    </row>
    <row r="35" spans="1:7">
      <c r="A35" s="717"/>
      <c r="B35" s="716"/>
      <c r="C35" s="36"/>
      <c r="D35" s="36"/>
      <c r="E35" s="36"/>
      <c r="F35" s="36"/>
      <c r="G35" s="36"/>
    </row>
    <row r="36" spans="1:7">
      <c r="A36" s="717"/>
      <c r="B36" s="716"/>
      <c r="C36" s="36"/>
      <c r="D36" s="36"/>
      <c r="E36" s="36"/>
      <c r="F36" s="36"/>
      <c r="G36" s="36"/>
    </row>
    <row r="37" spans="1:7">
      <c r="A37" s="717"/>
      <c r="B37" s="716"/>
      <c r="C37" s="36"/>
      <c r="D37" s="36"/>
      <c r="E37" s="36"/>
      <c r="F37" s="36"/>
      <c r="G37" s="36"/>
    </row>
    <row r="38" spans="1:7">
      <c r="A38" s="717"/>
      <c r="B38" s="716"/>
      <c r="C38" s="36"/>
      <c r="D38" s="36"/>
      <c r="E38" s="36"/>
      <c r="F38" s="36"/>
      <c r="G38" s="36"/>
    </row>
    <row r="39" spans="1:7">
      <c r="A39" s="717"/>
      <c r="B39" s="716"/>
      <c r="C39" s="36"/>
      <c r="D39" s="36"/>
      <c r="E39" s="36"/>
      <c r="F39" s="36"/>
      <c r="G39" s="36"/>
    </row>
    <row r="40" spans="1:7">
      <c r="A40" s="717"/>
      <c r="B40" s="716"/>
      <c r="C40" s="36"/>
      <c r="D40" s="36"/>
      <c r="E40" s="36"/>
      <c r="F40" s="36"/>
      <c r="G40" s="36"/>
    </row>
    <row r="41" spans="1:7">
      <c r="A41" s="717"/>
      <c r="B41" s="716"/>
      <c r="C41" s="36"/>
      <c r="D41" s="36"/>
      <c r="E41" s="36"/>
      <c r="F41" s="36"/>
      <c r="G41" s="36"/>
    </row>
    <row r="42" spans="1:7">
      <c r="A42" s="717"/>
      <c r="B42" s="716"/>
      <c r="C42" s="36"/>
      <c r="D42" s="36"/>
      <c r="E42" s="36"/>
      <c r="F42" s="36"/>
      <c r="G42" s="36"/>
    </row>
    <row r="43" spans="1:7">
      <c r="A43" s="36"/>
      <c r="B43" s="36"/>
      <c r="C43" s="36"/>
      <c r="D43" s="36"/>
      <c r="E43" s="36"/>
      <c r="F43" s="36"/>
      <c r="G43" s="36"/>
    </row>
    <row r="44" spans="1:7">
      <c r="A44" s="36"/>
      <c r="B44" s="36"/>
      <c r="C44" s="36"/>
      <c r="D44" s="36"/>
      <c r="E44" s="36"/>
      <c r="F44" s="36"/>
      <c r="G44" s="36"/>
    </row>
    <row r="45" spans="1:7">
      <c r="A45" s="962"/>
      <c r="B45" s="962"/>
      <c r="C45" s="962"/>
      <c r="D45" s="962"/>
      <c r="E45" s="962"/>
      <c r="F45" s="962"/>
      <c r="G45" s="962"/>
    </row>
    <row r="46" spans="1:7">
      <c r="A46" s="962"/>
      <c r="B46" s="962"/>
      <c r="C46" s="962"/>
      <c r="D46" s="962"/>
      <c r="E46" s="962"/>
      <c r="F46" s="962"/>
      <c r="G46" s="962"/>
    </row>
    <row r="47" spans="1:7" ht="15.75">
      <c r="A47" s="705"/>
      <c r="B47" s="706"/>
      <c r="C47" s="706"/>
      <c r="D47" s="706"/>
      <c r="E47" s="706"/>
      <c r="F47" s="706"/>
      <c r="G47" s="706"/>
    </row>
    <row r="48" spans="1:7" ht="15.75">
      <c r="A48" s="705"/>
      <c r="B48" s="706"/>
      <c r="C48" s="706"/>
      <c r="D48" s="706"/>
      <c r="E48" s="706"/>
      <c r="F48" s="706"/>
      <c r="G48" s="706"/>
    </row>
    <row r="49" spans="1:7">
      <c r="A49" s="707"/>
      <c r="B49" s="707"/>
      <c r="C49" s="707"/>
      <c r="D49" s="707"/>
      <c r="E49" s="707"/>
      <c r="F49" s="707"/>
      <c r="G49" s="36"/>
    </row>
    <row r="50" spans="1:7">
      <c r="A50" s="482"/>
      <c r="B50" s="963"/>
      <c r="C50" s="963"/>
      <c r="D50" s="963"/>
      <c r="E50" s="963"/>
      <c r="F50" s="963"/>
      <c r="G50" s="963"/>
    </row>
    <row r="51" spans="1:7">
      <c r="A51" s="707"/>
      <c r="B51" s="718"/>
      <c r="C51" s="707"/>
      <c r="D51" s="707"/>
      <c r="E51" s="707"/>
      <c r="F51" s="707"/>
      <c r="G51" s="36"/>
    </row>
    <row r="52" spans="1:7">
      <c r="A52" s="707"/>
      <c r="B52" s="718"/>
      <c r="C52" s="707"/>
      <c r="D52" s="707"/>
      <c r="E52" s="707"/>
      <c r="F52" s="707"/>
      <c r="G52" s="36"/>
    </row>
    <row r="53" spans="1:7">
      <c r="A53" s="707"/>
      <c r="B53" s="707"/>
      <c r="C53" s="707"/>
      <c r="D53" s="707"/>
      <c r="E53" s="707"/>
      <c r="F53" s="707"/>
      <c r="G53" s="36"/>
    </row>
    <row r="54" spans="1:7">
      <c r="A54" s="707"/>
      <c r="B54" s="707"/>
      <c r="C54" s="707"/>
      <c r="D54" s="707"/>
      <c r="E54" s="707"/>
      <c r="F54" s="707"/>
      <c r="G54" s="36"/>
    </row>
    <row r="55" spans="1:7">
      <c r="A55" s="719"/>
      <c r="B55" s="719"/>
      <c r="C55" s="719"/>
      <c r="D55" s="707"/>
      <c r="E55" s="707"/>
      <c r="F55" s="707"/>
      <c r="G55" s="36"/>
    </row>
    <row r="56" spans="1:7">
      <c r="A56" s="708"/>
      <c r="B56" s="709"/>
      <c r="C56" s="708"/>
      <c r="D56" s="707"/>
      <c r="E56" s="707"/>
      <c r="F56" s="707"/>
      <c r="G56" s="36"/>
    </row>
    <row r="57" spans="1:7">
      <c r="A57" s="709"/>
      <c r="B57" s="708"/>
      <c r="C57" s="708"/>
      <c r="D57" s="707"/>
      <c r="E57" s="707"/>
      <c r="F57" s="707"/>
      <c r="G57" s="36"/>
    </row>
    <row r="58" spans="1:7">
      <c r="A58" s="708"/>
      <c r="B58" s="710"/>
      <c r="C58" s="482"/>
      <c r="D58" s="707"/>
      <c r="E58" s="707"/>
      <c r="F58" s="707"/>
      <c r="G58" s="36"/>
    </row>
    <row r="59" spans="1:7">
      <c r="A59" s="482"/>
      <c r="B59" s="708"/>
      <c r="C59" s="482"/>
      <c r="D59" s="707"/>
      <c r="E59" s="707"/>
      <c r="F59" s="707"/>
      <c r="G59" s="36"/>
    </row>
    <row r="60" spans="1:7">
      <c r="A60" s="482"/>
      <c r="B60" s="708"/>
      <c r="C60" s="482"/>
      <c r="D60" s="707"/>
      <c r="E60" s="707"/>
      <c r="F60" s="707"/>
      <c r="G60" s="36"/>
    </row>
    <row r="61" spans="1:7">
      <c r="A61" s="708"/>
      <c r="B61" s="711"/>
      <c r="C61" s="712"/>
      <c r="D61" s="707"/>
      <c r="E61" s="707"/>
      <c r="F61" s="707"/>
      <c r="G61" s="36"/>
    </row>
    <row r="62" spans="1:7">
      <c r="A62" s="708"/>
      <c r="B62" s="482"/>
      <c r="C62" s="483"/>
      <c r="D62" s="707"/>
      <c r="E62" s="707"/>
      <c r="F62" s="707"/>
      <c r="G62" s="36"/>
    </row>
    <row r="63" spans="1:7">
      <c r="A63" s="708"/>
      <c r="B63" s="482"/>
      <c r="C63" s="483"/>
      <c r="D63" s="707"/>
      <c r="E63" s="707"/>
      <c r="F63" s="707"/>
      <c r="G63" s="36"/>
    </row>
    <row r="64" spans="1:7">
      <c r="A64" s="708"/>
      <c r="B64" s="708"/>
      <c r="C64" s="483"/>
      <c r="D64" s="707"/>
      <c r="E64" s="707"/>
      <c r="F64" s="707"/>
      <c r="G64" s="36"/>
    </row>
    <row r="65" spans="1:7">
      <c r="A65" s="708"/>
      <c r="B65" s="710"/>
      <c r="C65" s="712"/>
      <c r="D65" s="707"/>
      <c r="E65" s="707"/>
      <c r="F65" s="707"/>
      <c r="G65" s="36"/>
    </row>
    <row r="66" spans="1:7" ht="15.75">
      <c r="A66" s="708"/>
      <c r="B66" s="713"/>
      <c r="C66" s="708"/>
      <c r="D66" s="714"/>
      <c r="E66" s="707"/>
      <c r="F66" s="707"/>
      <c r="G66" s="36"/>
    </row>
    <row r="67" spans="1:7">
      <c r="A67" s="708"/>
      <c r="B67" s="708"/>
      <c r="C67" s="708"/>
      <c r="D67" s="707"/>
      <c r="E67" s="707"/>
      <c r="F67" s="707"/>
      <c r="G67" s="36"/>
    </row>
    <row r="68" spans="1:7">
      <c r="A68" s="708"/>
      <c r="B68" s="708"/>
      <c r="C68" s="708"/>
      <c r="D68" s="707"/>
      <c r="E68" s="707"/>
      <c r="F68" s="707"/>
      <c r="G68" s="36"/>
    </row>
    <row r="69" spans="1:7">
      <c r="A69" s="715"/>
      <c r="B69" s="716"/>
      <c r="C69" s="36"/>
      <c r="D69" s="36"/>
      <c r="E69" s="36"/>
      <c r="F69" s="36"/>
      <c r="G69" s="36"/>
    </row>
    <row r="70" spans="1:7">
      <c r="A70" s="717"/>
      <c r="B70" s="716"/>
      <c r="C70" s="36"/>
      <c r="D70" s="36"/>
      <c r="E70" s="36"/>
      <c r="F70" s="36"/>
      <c r="G70" s="36"/>
    </row>
    <row r="71" spans="1:7">
      <c r="A71" s="36"/>
      <c r="B71" s="36"/>
      <c r="C71" s="36"/>
      <c r="D71" s="36"/>
      <c r="E71" s="36"/>
      <c r="F71" s="36"/>
      <c r="G71" s="36"/>
    </row>
    <row r="72" spans="1:7">
      <c r="A72" s="36"/>
      <c r="B72" s="36"/>
      <c r="C72" s="36"/>
      <c r="D72" s="36"/>
      <c r="E72" s="36"/>
      <c r="F72" s="36"/>
      <c r="G72" s="36"/>
    </row>
    <row r="73" spans="1:7">
      <c r="A73" s="36"/>
      <c r="B73" s="36"/>
      <c r="C73" s="36"/>
      <c r="D73" s="36"/>
      <c r="E73" s="36"/>
      <c r="F73" s="36"/>
      <c r="G73" s="36"/>
    </row>
    <row r="74" spans="1:7" ht="15.75">
      <c r="A74" s="436"/>
      <c r="B74" s="477"/>
      <c r="C74" s="477"/>
      <c r="D74" s="477"/>
      <c r="E74" s="36"/>
      <c r="F74" s="36"/>
      <c r="G74" s="36"/>
    </row>
    <row r="75" spans="1:7">
      <c r="A75" s="477"/>
      <c r="B75" s="477"/>
      <c r="C75" s="477"/>
      <c r="D75" s="477"/>
      <c r="E75" s="36"/>
      <c r="F75" s="36"/>
      <c r="G75" s="36"/>
    </row>
    <row r="76" spans="1:7">
      <c r="A76" s="477"/>
      <c r="B76" s="477"/>
      <c r="C76" s="477"/>
      <c r="D76" s="477"/>
      <c r="E76" s="36"/>
      <c r="F76" s="36"/>
      <c r="G76" s="36"/>
    </row>
    <row r="77" spans="1:7">
      <c r="A77" s="477"/>
      <c r="B77" s="477"/>
      <c r="C77" s="477"/>
      <c r="D77" s="477"/>
      <c r="E77" s="36"/>
      <c r="F77" s="36"/>
      <c r="G77" s="36"/>
    </row>
    <row r="78" spans="1:7">
      <c r="A78" s="477"/>
      <c r="B78" s="477"/>
      <c r="C78" s="477"/>
      <c r="D78" s="477"/>
      <c r="E78" s="36"/>
      <c r="F78" s="36"/>
      <c r="G78" s="36"/>
    </row>
    <row r="79" spans="1:7">
      <c r="A79" s="477"/>
      <c r="B79" s="477"/>
      <c r="C79" s="477"/>
      <c r="D79" s="477"/>
      <c r="E79" s="36"/>
      <c r="F79" s="36"/>
      <c r="G79" s="36"/>
    </row>
    <row r="80" spans="1:7">
      <c r="A80" s="477"/>
      <c r="B80" s="477"/>
      <c r="C80" s="477"/>
      <c r="D80" s="477"/>
      <c r="E80" s="36"/>
      <c r="F80" s="36"/>
      <c r="G80" s="36"/>
    </row>
    <row r="81" spans="1:7">
      <c r="A81" s="477"/>
      <c r="B81" s="477"/>
      <c r="C81" s="477"/>
      <c r="D81" s="477"/>
      <c r="E81" s="36"/>
      <c r="F81" s="36"/>
      <c r="G81" s="36"/>
    </row>
    <row r="82" spans="1:7">
      <c r="A82" s="36"/>
      <c r="B82" s="36"/>
      <c r="C82" s="36"/>
      <c r="D82" s="36"/>
      <c r="E82" s="36"/>
      <c r="F82" s="36"/>
      <c r="G82" s="36"/>
    </row>
    <row r="83" spans="1:7">
      <c r="A83" s="36"/>
      <c r="B83" s="36"/>
      <c r="C83" s="36"/>
      <c r="D83" s="36"/>
      <c r="E83" s="36"/>
      <c r="F83" s="36"/>
      <c r="G83" s="36"/>
    </row>
    <row r="84" spans="1:7">
      <c r="A84" s="36"/>
      <c r="B84" s="36"/>
      <c r="C84" s="36"/>
      <c r="D84" s="36"/>
      <c r="E84" s="36"/>
      <c r="F84" s="36"/>
      <c r="G84" s="36"/>
    </row>
    <row r="85" spans="1:7">
      <c r="A85" s="36"/>
      <c r="B85" s="36"/>
      <c r="C85" s="36"/>
      <c r="D85" s="36"/>
      <c r="E85" s="36"/>
      <c r="F85" s="36"/>
      <c r="G85" s="36"/>
    </row>
    <row r="86" spans="1:7">
      <c r="A86" s="36"/>
      <c r="B86" s="36"/>
      <c r="C86" s="36"/>
      <c r="D86" s="36"/>
      <c r="E86" s="36"/>
      <c r="F86" s="36"/>
      <c r="G86" s="36"/>
    </row>
    <row r="87" spans="1:7">
      <c r="A87" s="36"/>
      <c r="B87" s="36"/>
      <c r="C87" s="36"/>
      <c r="D87" s="36"/>
      <c r="E87" s="36"/>
      <c r="F87" s="36"/>
      <c r="G87" s="36"/>
    </row>
    <row r="88" spans="1:7">
      <c r="A88" s="36"/>
      <c r="B88" s="36"/>
      <c r="C88" s="36"/>
      <c r="D88" s="36"/>
      <c r="E88" s="36"/>
      <c r="F88" s="36"/>
      <c r="G88" s="36"/>
    </row>
    <row r="89" spans="1:7">
      <c r="A89" s="36"/>
      <c r="B89" s="36"/>
      <c r="C89" s="36"/>
      <c r="D89" s="36"/>
      <c r="E89" s="36"/>
      <c r="F89" s="36"/>
      <c r="G89" s="36"/>
    </row>
    <row r="90" spans="1:7">
      <c r="A90" s="962"/>
      <c r="B90" s="962"/>
      <c r="C90" s="962"/>
      <c r="D90" s="962"/>
      <c r="E90" s="962"/>
      <c r="F90" s="962"/>
      <c r="G90" s="962"/>
    </row>
    <row r="91" spans="1:7">
      <c r="A91" s="962"/>
      <c r="B91" s="962"/>
      <c r="C91" s="962"/>
      <c r="D91" s="962"/>
      <c r="E91" s="962"/>
      <c r="F91" s="962"/>
      <c r="G91" s="962"/>
    </row>
    <row r="92" spans="1:7" ht="15.75">
      <c r="A92" s="705"/>
      <c r="B92" s="706"/>
      <c r="C92" s="706"/>
      <c r="D92" s="706"/>
      <c r="E92" s="706"/>
      <c r="F92" s="706"/>
      <c r="G92" s="706"/>
    </row>
    <row r="93" spans="1:7" ht="15.75">
      <c r="A93" s="705"/>
      <c r="B93" s="706"/>
      <c r="C93" s="706"/>
      <c r="D93" s="706"/>
      <c r="E93" s="706"/>
      <c r="F93" s="706"/>
      <c r="G93" s="706"/>
    </row>
    <row r="94" spans="1:7">
      <c r="A94" s="707"/>
      <c r="B94" s="707"/>
      <c r="C94" s="707"/>
      <c r="D94" s="707"/>
      <c r="E94" s="707"/>
      <c r="F94" s="707"/>
      <c r="G94" s="36"/>
    </row>
    <row r="95" spans="1:7">
      <c r="A95" s="482"/>
      <c r="B95" s="963"/>
      <c r="C95" s="963"/>
      <c r="D95" s="963"/>
      <c r="E95" s="963"/>
      <c r="F95" s="963"/>
      <c r="G95" s="963"/>
    </row>
    <row r="96" spans="1:7">
      <c r="A96" s="707"/>
      <c r="B96" s="720"/>
      <c r="C96" s="707"/>
      <c r="D96" s="707"/>
      <c r="E96" s="707"/>
      <c r="F96" s="707"/>
      <c r="G96" s="36"/>
    </row>
    <row r="97" spans="1:7">
      <c r="A97" s="707"/>
      <c r="B97" s="720"/>
      <c r="C97" s="707"/>
      <c r="D97" s="707"/>
      <c r="E97" s="707"/>
      <c r="F97" s="707"/>
      <c r="G97" s="36"/>
    </row>
    <row r="98" spans="1:7">
      <c r="A98" s="707"/>
      <c r="B98" s="718"/>
      <c r="C98" s="707"/>
      <c r="D98" s="707"/>
      <c r="E98" s="707"/>
      <c r="F98" s="707"/>
      <c r="G98" s="36"/>
    </row>
    <row r="99" spans="1:7">
      <c r="A99" s="707"/>
      <c r="B99" s="707"/>
      <c r="C99" s="707"/>
      <c r="D99" s="707"/>
      <c r="E99" s="707"/>
      <c r="F99" s="707"/>
      <c r="G99" s="36"/>
    </row>
    <row r="100" spans="1:7">
      <c r="A100" s="707"/>
      <c r="B100" s="707"/>
      <c r="C100" s="707"/>
      <c r="D100" s="707"/>
      <c r="E100" s="707"/>
      <c r="F100" s="707"/>
      <c r="G100" s="36"/>
    </row>
    <row r="101" spans="1:7">
      <c r="A101" s="719"/>
      <c r="B101" s="719"/>
      <c r="C101" s="719"/>
      <c r="D101" s="707"/>
      <c r="E101" s="707"/>
      <c r="F101" s="707"/>
      <c r="G101" s="36"/>
    </row>
    <row r="102" spans="1:7">
      <c r="A102" s="708"/>
      <c r="B102" s="709"/>
      <c r="C102" s="708"/>
      <c r="D102" s="707"/>
      <c r="E102" s="707"/>
      <c r="F102" s="707"/>
      <c r="G102" s="36"/>
    </row>
    <row r="103" spans="1:7">
      <c r="A103" s="709"/>
      <c r="B103" s="708"/>
      <c r="C103" s="708"/>
      <c r="D103" s="707"/>
      <c r="E103" s="707"/>
      <c r="F103" s="707"/>
      <c r="G103" s="36"/>
    </row>
    <row r="104" spans="1:7">
      <c r="A104" s="708"/>
      <c r="B104" s="710"/>
      <c r="C104" s="482"/>
      <c r="D104" s="707"/>
      <c r="E104" s="707"/>
      <c r="F104" s="707"/>
      <c r="G104" s="36"/>
    </row>
    <row r="105" spans="1:7">
      <c r="A105" s="482"/>
      <c r="B105" s="708"/>
      <c r="C105" s="482"/>
      <c r="D105" s="707"/>
      <c r="E105" s="707"/>
      <c r="F105" s="707"/>
      <c r="G105" s="36"/>
    </row>
    <row r="106" spans="1:7">
      <c r="A106" s="482"/>
      <c r="B106" s="708"/>
      <c r="C106" s="482"/>
      <c r="D106" s="707"/>
      <c r="E106" s="707"/>
      <c r="F106" s="707"/>
      <c r="G106" s="36"/>
    </row>
    <row r="107" spans="1:7">
      <c r="A107" s="708"/>
      <c r="B107" s="711"/>
      <c r="C107" s="712"/>
      <c r="D107" s="707"/>
      <c r="E107" s="707"/>
      <c r="F107" s="707"/>
      <c r="G107" s="36"/>
    </row>
    <row r="108" spans="1:7">
      <c r="A108" s="708"/>
      <c r="B108" s="482"/>
      <c r="C108" s="483"/>
      <c r="D108" s="707"/>
      <c r="E108" s="707"/>
      <c r="F108" s="707"/>
      <c r="G108" s="36"/>
    </row>
    <row r="109" spans="1:7">
      <c r="A109" s="708"/>
      <c r="B109" s="482"/>
      <c r="C109" s="483"/>
      <c r="D109" s="707"/>
      <c r="E109" s="707"/>
      <c r="F109" s="707"/>
      <c r="G109" s="36"/>
    </row>
    <row r="110" spans="1:7">
      <c r="A110" s="708"/>
      <c r="B110" s="708"/>
      <c r="C110" s="483"/>
      <c r="D110" s="707"/>
      <c r="E110" s="707"/>
      <c r="F110" s="707"/>
      <c r="G110" s="36"/>
    </row>
    <row r="111" spans="1:7">
      <c r="A111" s="708"/>
      <c r="B111" s="710"/>
      <c r="C111" s="712"/>
      <c r="D111" s="707"/>
      <c r="E111" s="707"/>
      <c r="F111" s="707"/>
      <c r="G111" s="36"/>
    </row>
    <row r="112" spans="1:7" ht="15.75">
      <c r="A112" s="708"/>
      <c r="B112" s="713"/>
      <c r="C112" s="708"/>
      <c r="D112" s="714"/>
      <c r="E112" s="707"/>
      <c r="F112" s="707"/>
      <c r="G112" s="36"/>
    </row>
    <row r="113" spans="1:7">
      <c r="A113" s="708"/>
      <c r="B113" s="708"/>
      <c r="C113" s="708"/>
      <c r="D113" s="707"/>
      <c r="E113" s="707"/>
      <c r="F113" s="707"/>
      <c r="G113" s="36"/>
    </row>
    <row r="114" spans="1:7">
      <c r="A114" s="708"/>
      <c r="B114" s="708"/>
      <c r="C114" s="708"/>
      <c r="D114" s="707"/>
      <c r="E114" s="707"/>
      <c r="F114" s="707"/>
      <c r="G114" s="36"/>
    </row>
    <row r="115" spans="1:7">
      <c r="A115" s="715"/>
      <c r="B115" s="716"/>
      <c r="C115" s="36"/>
      <c r="D115" s="36"/>
      <c r="E115" s="36"/>
      <c r="F115" s="36"/>
      <c r="G115" s="36"/>
    </row>
    <row r="116" spans="1:7">
      <c r="A116" s="717"/>
      <c r="B116" s="716"/>
      <c r="C116" s="36"/>
      <c r="D116" s="36"/>
      <c r="E116" s="36"/>
      <c r="F116" s="36"/>
      <c r="G116" s="36"/>
    </row>
    <row r="117" spans="1:7">
      <c r="A117" s="36"/>
      <c r="B117" s="36"/>
      <c r="C117" s="36"/>
      <c r="D117" s="36"/>
      <c r="E117" s="36"/>
      <c r="F117" s="36"/>
      <c r="G117" s="36"/>
    </row>
    <row r="118" spans="1:7">
      <c r="A118" s="36"/>
      <c r="B118" s="36"/>
      <c r="C118" s="36"/>
      <c r="D118" s="36"/>
      <c r="E118" s="36"/>
      <c r="F118" s="36"/>
      <c r="G118" s="36"/>
    </row>
    <row r="119" spans="1:7">
      <c r="A119" s="36"/>
      <c r="B119" s="36"/>
      <c r="C119" s="36"/>
      <c r="D119" s="36"/>
      <c r="E119" s="36"/>
      <c r="F119" s="36"/>
      <c r="G119" s="36"/>
    </row>
  </sheetData>
  <customSheetViews>
    <customSheetView guid="{42CC8B4D-7DBB-4762-B1E5-9831FAA8E6A5}">
      <selection activeCell="A119" sqref="A1:G119"/>
      <pageMargins left="0.70866141732283472" right="0.70866141732283472" top="0.74803149606299213" bottom="0.74803149606299213" header="0.31496062992125984" footer="0.31496062992125984"/>
      <pageSetup scale="95" orientation="portrait" r:id="rId1"/>
    </customSheetView>
    <customSheetView guid="{3AD04F25-0401-40F4-BEB1-FA5D2010A9EC}" showPageBreaks="1">
      <selection activeCell="A119" sqref="A1:G119"/>
      <pageMargins left="0.70866141732283472" right="0.70866141732283472" top="0.74803149606299213" bottom="0.74803149606299213" header="0.31496062992125984" footer="0.31496062992125984"/>
      <pageSetup scale="95" orientation="portrait" r:id="rId2"/>
    </customSheetView>
    <customSheetView guid="{9C102F72-2586-42AA-B639-CD434244B713}">
      <pageMargins left="0.70866141732283472" right="0.70866141732283472" top="0.74803149606299213" bottom="0.74803149606299213" header="0.31496062992125984" footer="0.31496062992125984"/>
      <pageSetup scale="95" orientation="portrait" r:id="rId3"/>
    </customSheetView>
    <customSheetView guid="{4603374C-56D0-489F-A7EE-1A7D5CAB52B0}">
      <pageMargins left="0.70866141732283472" right="0.70866141732283472" top="0.74803149606299213" bottom="0.74803149606299213" header="0.31496062992125984" footer="0.31496062992125984"/>
      <pageSetup scale="95" orientation="portrait" r:id="rId4"/>
    </customSheetView>
    <customSheetView guid="{755B8643-CC0C-497F-9A39-A5CD7923C58E}">
      <pageMargins left="0.70866141732283472" right="0.70866141732283472" top="0.74803149606299213" bottom="0.74803149606299213" header="0.31496062992125984" footer="0.31496062992125984"/>
      <pageSetup scale="95" orientation="portrait" r:id="rId5"/>
    </customSheetView>
    <customSheetView guid="{71907C94-7E7B-469B-BBCE-CF77FF0C4324}">
      <selection activeCell="A119" sqref="A1:G119"/>
      <pageMargins left="0.70866141732283472" right="0.70866141732283472" top="0.74803149606299213" bottom="0.74803149606299213" header="0.31496062992125984" footer="0.31496062992125984"/>
      <pageSetup scale="95" orientation="portrait" r:id="rId6"/>
    </customSheetView>
    <customSheetView guid="{5EBE4193-7345-4348-8FA0-5B4E92B2210A}" topLeftCell="A107">
      <selection activeCell="A119" sqref="A1:G119"/>
      <pageMargins left="0.70866141732283472" right="0.70866141732283472" top="0.74803149606299213" bottom="0.74803149606299213" header="0.31496062992125984" footer="0.31496062992125984"/>
      <pageSetup scale="95" orientation="portrait" r:id="rId7"/>
    </customSheetView>
    <customSheetView guid="{A4F024A0-B144-4722-804A-716CE18877E5}" showPageBreaks="1">
      <selection activeCell="A119" sqref="A1:G119"/>
      <pageMargins left="0.70866141732283472" right="0.70866141732283472" top="0.74803149606299213" bottom="0.74803149606299213" header="0.31496062992125984" footer="0.31496062992125984"/>
      <pageSetup scale="95" orientation="portrait" r:id="rId8"/>
    </customSheetView>
  </customSheetViews>
  <mergeCells count="8">
    <mergeCell ref="A91:G91"/>
    <mergeCell ref="B95:G95"/>
    <mergeCell ref="A2:G2"/>
    <mergeCell ref="A3:G3"/>
    <mergeCell ref="A45:G45"/>
    <mergeCell ref="A46:G46"/>
    <mergeCell ref="B50:G50"/>
    <mergeCell ref="A90:G90"/>
  </mergeCells>
  <pageMargins left="0.70866141732283472" right="0.70866141732283472" top="0.74803149606299213" bottom="0.74803149606299213" header="0.31496062992125984" footer="0.31496062992125984"/>
  <pageSetup scale="95" orientation="portrait" r:id="rId9"/>
</worksheet>
</file>

<file path=xl/worksheets/sheet15.xml><?xml version="1.0" encoding="utf-8"?>
<worksheet xmlns="http://schemas.openxmlformats.org/spreadsheetml/2006/main" xmlns:r="http://schemas.openxmlformats.org/officeDocument/2006/relationships">
  <dimension ref="A1"/>
  <sheetViews>
    <sheetView workbookViewId="0">
      <selection activeCell="I15" sqref="I15"/>
    </sheetView>
  </sheetViews>
  <sheetFormatPr baseColWidth="10" defaultRowHeight="15"/>
  <cols>
    <col min="2" max="2" width="11.19921875" customWidth="1"/>
    <col min="3" max="3" width="25.5" customWidth="1"/>
  </cols>
  <sheetData/>
  <customSheetViews>
    <customSheetView guid="{42CC8B4D-7DBB-4762-B1E5-9831FAA8E6A5}">
      <selection activeCell="I15" sqref="I15"/>
      <pageMargins left="0.7" right="0.7" top="0.75" bottom="0.75" header="0.3" footer="0.3"/>
      <pageSetup orientation="portrait" horizontalDpi="120" verticalDpi="72" r:id="rId1"/>
    </customSheetView>
    <customSheetView guid="{3AD04F25-0401-40F4-BEB1-FA5D2010A9EC}">
      <selection activeCell="F19" sqref="F19"/>
      <pageMargins left="0.7" right="0.7" top="0.75" bottom="0.75" header="0.3" footer="0.3"/>
    </customSheetView>
    <customSheetView guid="{71907C94-7E7B-469B-BBCE-CF77FF0C4324}">
      <selection activeCell="I15" sqref="I15"/>
      <pageMargins left="0.7" right="0.7" top="0.75" bottom="0.75" header="0.3" footer="0.3"/>
      <pageSetup orientation="portrait" horizontalDpi="120" verticalDpi="72" r:id="rId2"/>
    </customSheetView>
    <customSheetView guid="{5EBE4193-7345-4348-8FA0-5B4E92B2210A}">
      <selection activeCell="F19" sqref="F19"/>
      <pageMargins left="0.7" right="0.7" top="0.75" bottom="0.75" header="0.3" footer="0.3"/>
    </customSheetView>
    <customSheetView guid="{A4F024A0-B144-4722-804A-716CE18877E5}" showPageBreaks="1">
      <selection activeCell="I15" sqref="I15"/>
      <pageMargins left="0.7" right="0.7" top="0.75" bottom="0.75" header="0.3" footer="0.3"/>
      <pageSetup orientation="portrait" horizontalDpi="120" verticalDpi="72" r:id="rId3"/>
    </customSheetView>
  </customSheetViews>
  <pageMargins left="0.7" right="0.7" top="0.75" bottom="0.75" header="0.3" footer="0.3"/>
  <pageSetup orientation="portrait" horizontalDpi="120" verticalDpi="72" r:id="rId4"/>
</worksheet>
</file>

<file path=xl/worksheets/sheet2.xml><?xml version="1.0" encoding="utf-8"?>
<worksheet xmlns="http://schemas.openxmlformats.org/spreadsheetml/2006/main" xmlns:r="http://schemas.openxmlformats.org/officeDocument/2006/relationships">
  <sheetPr>
    <outlinePr summaryBelow="0" summaryRight="0"/>
    <pageSetUpPr autoPageBreaks="0"/>
  </sheetPr>
  <dimension ref="A2:F1054"/>
  <sheetViews>
    <sheetView workbookViewId="0"/>
  </sheetViews>
  <sheetFormatPr baseColWidth="10" defaultColWidth="11.19921875" defaultRowHeight="15"/>
  <cols>
    <col min="1" max="1" width="9" customWidth="1"/>
    <col min="2" max="2" width="6.59765625" customWidth="1"/>
    <col min="3" max="3" width="43.59765625" customWidth="1"/>
    <col min="4" max="4" width="13.59765625" customWidth="1"/>
    <col min="5" max="5" width="13.59765625" style="26" customWidth="1"/>
    <col min="6" max="6" width="13.59765625" customWidth="1"/>
    <col min="7" max="7" width="3.8984375" bestFit="1" customWidth="1"/>
  </cols>
  <sheetData>
    <row r="2" spans="1:6">
      <c r="A2" s="315"/>
      <c r="B2" s="316"/>
      <c r="C2" s="133" t="s">
        <v>311</v>
      </c>
      <c r="D2" s="219"/>
      <c r="E2" s="140"/>
      <c r="F2" s="29"/>
    </row>
    <row r="3" spans="1:6" ht="15.75">
      <c r="A3" s="920" t="s">
        <v>2520</v>
      </c>
      <c r="B3" s="74" t="s">
        <v>1831</v>
      </c>
      <c r="C3" s="926" t="s">
        <v>1981</v>
      </c>
      <c r="D3" s="924" t="s">
        <v>1827</v>
      </c>
      <c r="E3" s="916" t="s">
        <v>1828</v>
      </c>
      <c r="F3" s="913" t="s">
        <v>1829</v>
      </c>
    </row>
    <row r="4" spans="1:6" ht="15.75">
      <c r="A4" s="921"/>
      <c r="B4" s="77" t="s">
        <v>1832</v>
      </c>
      <c r="C4" s="923"/>
      <c r="D4" s="925"/>
      <c r="E4" s="917"/>
      <c r="F4" s="914"/>
    </row>
    <row r="5" spans="1:6" ht="15.75">
      <c r="A5" s="75"/>
      <c r="C5" s="59" t="s">
        <v>2014</v>
      </c>
      <c r="D5" s="78"/>
      <c r="E5" s="79"/>
      <c r="F5" s="125">
        <f>'AÑO 2004-07)'!F3187</f>
        <v>8730811.3699999992</v>
      </c>
    </row>
    <row r="6" spans="1:6">
      <c r="A6" s="221">
        <v>39454</v>
      </c>
      <c r="B6" s="38" t="s">
        <v>315</v>
      </c>
      <c r="C6" s="2" t="s">
        <v>316</v>
      </c>
      <c r="D6" s="2"/>
      <c r="E6" s="50">
        <v>25546.880000000001</v>
      </c>
      <c r="F6" s="14">
        <f t="shared" ref="F6:F11" si="0">+F5-E6</f>
        <v>8705264.4899999984</v>
      </c>
    </row>
    <row r="7" spans="1:6">
      <c r="A7" s="221">
        <v>39454</v>
      </c>
      <c r="B7" s="38" t="s">
        <v>317</v>
      </c>
      <c r="C7" s="2" t="s">
        <v>1745</v>
      </c>
      <c r="D7" s="2"/>
      <c r="E7" s="50">
        <v>3747.24</v>
      </c>
      <c r="F7" s="14">
        <f t="shared" si="0"/>
        <v>8701517.2499999981</v>
      </c>
    </row>
    <row r="8" spans="1:6">
      <c r="A8" s="221">
        <v>39454</v>
      </c>
      <c r="B8" s="38" t="s">
        <v>318</v>
      </c>
      <c r="C8" s="2" t="s">
        <v>1359</v>
      </c>
      <c r="D8" s="2"/>
      <c r="E8" s="50">
        <v>25179</v>
      </c>
      <c r="F8" s="14">
        <f t="shared" si="0"/>
        <v>8676338.2499999981</v>
      </c>
    </row>
    <row r="9" spans="1:6">
      <c r="A9" s="221">
        <v>39454</v>
      </c>
      <c r="B9" s="38" t="s">
        <v>314</v>
      </c>
      <c r="C9" s="2" t="s">
        <v>1808</v>
      </c>
      <c r="D9" s="2"/>
      <c r="E9" s="50">
        <v>7002.47</v>
      </c>
      <c r="F9" s="14">
        <f t="shared" si="0"/>
        <v>8669335.7799999975</v>
      </c>
    </row>
    <row r="10" spans="1:6">
      <c r="A10" s="221">
        <v>39454</v>
      </c>
      <c r="B10" s="38" t="s">
        <v>313</v>
      </c>
      <c r="C10" s="2" t="s">
        <v>1496</v>
      </c>
      <c r="D10" s="2"/>
      <c r="E10" s="50">
        <v>10256.73</v>
      </c>
      <c r="F10" s="14">
        <f t="shared" si="0"/>
        <v>8659079.049999997</v>
      </c>
    </row>
    <row r="11" spans="1:6">
      <c r="A11" s="221">
        <v>39454</v>
      </c>
      <c r="B11" s="38" t="s">
        <v>312</v>
      </c>
      <c r="C11" s="2" t="s">
        <v>1370</v>
      </c>
      <c r="D11" s="2"/>
      <c r="E11" s="50">
        <v>2164.5</v>
      </c>
      <c r="F11" s="14">
        <f t="shared" si="0"/>
        <v>8656914.549999997</v>
      </c>
    </row>
    <row r="12" spans="1:6">
      <c r="A12" s="221">
        <v>39455</v>
      </c>
      <c r="B12" s="38" t="s">
        <v>319</v>
      </c>
      <c r="C12" s="2" t="s">
        <v>1359</v>
      </c>
      <c r="D12" s="2"/>
      <c r="E12" s="50">
        <v>2896.64</v>
      </c>
      <c r="F12" s="14">
        <f t="shared" ref="F12:F17" si="1">+F11-E12</f>
        <v>8654017.9099999964</v>
      </c>
    </row>
    <row r="13" spans="1:6">
      <c r="A13" s="221">
        <v>39455</v>
      </c>
      <c r="B13" s="38" t="s">
        <v>320</v>
      </c>
      <c r="C13" s="2" t="s">
        <v>899</v>
      </c>
      <c r="D13" s="2"/>
      <c r="E13" s="50">
        <v>33250</v>
      </c>
      <c r="F13" s="14">
        <f t="shared" si="1"/>
        <v>8620767.9099999964</v>
      </c>
    </row>
    <row r="14" spans="1:6">
      <c r="A14" s="221">
        <v>39455</v>
      </c>
      <c r="B14" s="38" t="s">
        <v>321</v>
      </c>
      <c r="C14" s="2" t="s">
        <v>2387</v>
      </c>
      <c r="D14" s="2"/>
      <c r="E14" s="50">
        <v>27870.959999999999</v>
      </c>
      <c r="F14" s="14">
        <f t="shared" si="1"/>
        <v>8592896.9499999955</v>
      </c>
    </row>
    <row r="15" spans="1:6">
      <c r="A15" s="221">
        <v>39455</v>
      </c>
      <c r="B15" s="38" t="s">
        <v>2388</v>
      </c>
      <c r="C15" s="2" t="s">
        <v>2389</v>
      </c>
      <c r="D15" s="2"/>
      <c r="E15" s="50">
        <v>22555.200000000001</v>
      </c>
      <c r="F15" s="14">
        <f t="shared" si="1"/>
        <v>8570341.7499999963</v>
      </c>
    </row>
    <row r="16" spans="1:6">
      <c r="A16" s="221">
        <v>39455</v>
      </c>
      <c r="B16" s="38" t="s">
        <v>2390</v>
      </c>
      <c r="C16" s="2" t="s">
        <v>1479</v>
      </c>
      <c r="D16" s="2"/>
      <c r="E16" s="50">
        <v>4234</v>
      </c>
      <c r="F16" s="14">
        <f t="shared" si="1"/>
        <v>8566107.7499999963</v>
      </c>
    </row>
    <row r="17" spans="1:6">
      <c r="A17" s="221">
        <v>39455</v>
      </c>
      <c r="B17" s="38" t="s">
        <v>2391</v>
      </c>
      <c r="C17" s="2" t="s">
        <v>896</v>
      </c>
      <c r="D17" s="2"/>
      <c r="E17" s="50">
        <v>94599.1</v>
      </c>
      <c r="F17" s="14">
        <f t="shared" si="1"/>
        <v>8471508.6499999966</v>
      </c>
    </row>
    <row r="18" spans="1:6">
      <c r="A18" s="221">
        <v>39457</v>
      </c>
      <c r="B18" s="38" t="s">
        <v>2392</v>
      </c>
      <c r="C18" s="2" t="s">
        <v>1804</v>
      </c>
      <c r="D18" s="2"/>
      <c r="E18" s="50">
        <v>0.01</v>
      </c>
      <c r="F18" s="14">
        <f t="shared" ref="F18:F23" si="2">+F17-E18</f>
        <v>8471508.6399999969</v>
      </c>
    </row>
    <row r="19" spans="1:6">
      <c r="A19" s="221">
        <v>39457</v>
      </c>
      <c r="B19" s="38" t="s">
        <v>2393</v>
      </c>
      <c r="C19" s="2" t="s">
        <v>1804</v>
      </c>
      <c r="D19" s="2"/>
      <c r="E19" s="50">
        <v>0.01</v>
      </c>
      <c r="F19" s="14">
        <f t="shared" si="2"/>
        <v>8471508.6299999971</v>
      </c>
    </row>
    <row r="20" spans="1:6">
      <c r="A20" s="221">
        <v>39458</v>
      </c>
      <c r="B20" s="38" t="s">
        <v>2394</v>
      </c>
      <c r="C20" s="2" t="s">
        <v>1362</v>
      </c>
      <c r="D20" s="2"/>
      <c r="E20" s="50">
        <v>15152.5</v>
      </c>
      <c r="F20" s="14">
        <f t="shared" si="2"/>
        <v>8456356.1299999971</v>
      </c>
    </row>
    <row r="21" spans="1:6">
      <c r="A21" s="221">
        <v>39458</v>
      </c>
      <c r="B21" s="38" t="s">
        <v>2395</v>
      </c>
      <c r="C21" s="2" t="s">
        <v>113</v>
      </c>
      <c r="D21" s="2"/>
      <c r="E21" s="50">
        <v>25000</v>
      </c>
      <c r="F21" s="14">
        <f t="shared" si="2"/>
        <v>8431356.1299999971</v>
      </c>
    </row>
    <row r="22" spans="1:6">
      <c r="A22" s="221">
        <v>39462</v>
      </c>
      <c r="B22" s="38" t="s">
        <v>812</v>
      </c>
      <c r="C22" s="2" t="s">
        <v>2178</v>
      </c>
      <c r="D22" s="2"/>
      <c r="E22" s="50">
        <v>18912</v>
      </c>
      <c r="F22" s="14">
        <f t="shared" si="2"/>
        <v>8412444.1299999971</v>
      </c>
    </row>
    <row r="23" spans="1:6">
      <c r="A23" s="221">
        <v>39462</v>
      </c>
      <c r="B23" s="38" t="s">
        <v>1321</v>
      </c>
      <c r="C23" s="2" t="s">
        <v>1322</v>
      </c>
      <c r="D23" s="2"/>
      <c r="E23" s="50">
        <v>3231</v>
      </c>
      <c r="F23" s="14">
        <f t="shared" si="2"/>
        <v>8409213.1299999971</v>
      </c>
    </row>
    <row r="24" spans="1:6">
      <c r="A24" s="221">
        <v>39469</v>
      </c>
      <c r="B24" s="38" t="s">
        <v>1323</v>
      </c>
      <c r="C24" s="2" t="s">
        <v>386</v>
      </c>
      <c r="D24" s="2"/>
      <c r="E24" s="50">
        <v>14297.82</v>
      </c>
      <c r="F24" s="14">
        <f t="shared" ref="F24:F47" si="3">+F23-E24</f>
        <v>8394915.3099999968</v>
      </c>
    </row>
    <row r="25" spans="1:6">
      <c r="A25" s="221">
        <v>39469</v>
      </c>
      <c r="B25" s="38" t="s">
        <v>1643</v>
      </c>
      <c r="C25" s="2" t="s">
        <v>1808</v>
      </c>
      <c r="D25" s="2"/>
      <c r="E25" s="50">
        <v>17595</v>
      </c>
      <c r="F25" s="14">
        <f t="shared" si="3"/>
        <v>8377320.3099999968</v>
      </c>
    </row>
    <row r="26" spans="1:6">
      <c r="A26" s="221">
        <v>39469</v>
      </c>
      <c r="B26" s="38" t="s">
        <v>1644</v>
      </c>
      <c r="C26" s="2" t="s">
        <v>1655</v>
      </c>
      <c r="D26" s="2"/>
      <c r="E26" s="50">
        <v>11888.59</v>
      </c>
      <c r="F26" s="14">
        <f t="shared" si="3"/>
        <v>8365431.7199999969</v>
      </c>
    </row>
    <row r="27" spans="1:6">
      <c r="A27" s="221">
        <v>39469</v>
      </c>
      <c r="B27" s="38" t="s">
        <v>1645</v>
      </c>
      <c r="C27" s="2" t="s">
        <v>651</v>
      </c>
      <c r="D27" s="2"/>
      <c r="E27" s="50">
        <v>7000</v>
      </c>
      <c r="F27" s="14">
        <f t="shared" si="3"/>
        <v>8358431.7199999969</v>
      </c>
    </row>
    <row r="28" spans="1:6">
      <c r="A28" s="221">
        <v>39469</v>
      </c>
      <c r="B28" s="38" t="s">
        <v>1646</v>
      </c>
      <c r="C28" s="2" t="s">
        <v>1839</v>
      </c>
      <c r="D28" s="2"/>
      <c r="E28" s="50">
        <v>8500</v>
      </c>
      <c r="F28" s="14">
        <f t="shared" si="3"/>
        <v>8349931.7199999969</v>
      </c>
    </row>
    <row r="29" spans="1:6">
      <c r="A29" s="221">
        <v>39469</v>
      </c>
      <c r="B29" s="38" t="s">
        <v>1647</v>
      </c>
      <c r="C29" s="2" t="s">
        <v>1152</v>
      </c>
      <c r="D29" s="2"/>
      <c r="E29" s="50">
        <v>3687.84</v>
      </c>
      <c r="F29" s="14">
        <f t="shared" si="3"/>
        <v>8346243.8799999971</v>
      </c>
    </row>
    <row r="30" spans="1:6">
      <c r="A30" s="221">
        <v>39469</v>
      </c>
      <c r="B30" s="38" t="s">
        <v>1648</v>
      </c>
      <c r="C30" s="2" t="s">
        <v>1997</v>
      </c>
      <c r="D30" s="2"/>
      <c r="E30" s="50">
        <v>5001.1000000000004</v>
      </c>
      <c r="F30" s="14">
        <f t="shared" si="3"/>
        <v>8341242.7799999975</v>
      </c>
    </row>
    <row r="31" spans="1:6">
      <c r="A31" s="221">
        <v>39469</v>
      </c>
      <c r="B31" s="38" t="s">
        <v>1649</v>
      </c>
      <c r="C31" s="2" t="s">
        <v>1998</v>
      </c>
      <c r="D31" s="2"/>
      <c r="E31" s="50">
        <v>3918.95</v>
      </c>
      <c r="F31" s="14">
        <f t="shared" si="3"/>
        <v>8337323.8299999973</v>
      </c>
    </row>
    <row r="32" spans="1:6">
      <c r="A32" s="221">
        <v>39469</v>
      </c>
      <c r="B32" s="38" t="s">
        <v>1650</v>
      </c>
      <c r="C32" s="2" t="s">
        <v>1804</v>
      </c>
      <c r="D32" s="2"/>
      <c r="E32" s="50">
        <v>0.01</v>
      </c>
      <c r="F32" s="14">
        <f t="shared" si="3"/>
        <v>8337323.8199999975</v>
      </c>
    </row>
    <row r="33" spans="1:6">
      <c r="A33" s="221">
        <v>39469</v>
      </c>
      <c r="B33" s="38" t="s">
        <v>1651</v>
      </c>
      <c r="C33" s="2" t="s">
        <v>1802</v>
      </c>
      <c r="D33" s="2"/>
      <c r="E33" s="50">
        <v>3900</v>
      </c>
      <c r="F33" s="14">
        <f t="shared" si="3"/>
        <v>8333423.8199999975</v>
      </c>
    </row>
    <row r="34" spans="1:6">
      <c r="A34" s="221">
        <v>39469</v>
      </c>
      <c r="B34" s="38" t="s">
        <v>1652</v>
      </c>
      <c r="C34" s="2" t="s">
        <v>1803</v>
      </c>
      <c r="D34" s="2"/>
      <c r="E34" s="50">
        <v>3900</v>
      </c>
      <c r="F34" s="14">
        <f t="shared" si="3"/>
        <v>8329523.8199999975</v>
      </c>
    </row>
    <row r="35" spans="1:6">
      <c r="A35" s="221">
        <v>39469</v>
      </c>
      <c r="B35" s="38" t="s">
        <v>1653</v>
      </c>
      <c r="C35" s="2" t="s">
        <v>1621</v>
      </c>
      <c r="D35" s="2"/>
      <c r="E35" s="50">
        <v>2000</v>
      </c>
      <c r="F35" s="14">
        <f t="shared" si="3"/>
        <v>8327523.8199999975</v>
      </c>
    </row>
    <row r="36" spans="1:6">
      <c r="A36" s="221">
        <v>39469</v>
      </c>
      <c r="B36" s="38" t="s">
        <v>1654</v>
      </c>
      <c r="C36" s="2" t="s">
        <v>827</v>
      </c>
      <c r="D36" s="2"/>
      <c r="E36" s="50">
        <v>2000</v>
      </c>
      <c r="F36" s="14">
        <f t="shared" si="3"/>
        <v>8325523.8199999975</v>
      </c>
    </row>
    <row r="37" spans="1:6">
      <c r="A37" s="221">
        <v>39469</v>
      </c>
      <c r="B37" s="38" t="s">
        <v>1656</v>
      </c>
      <c r="C37" s="2" t="s">
        <v>1067</v>
      </c>
      <c r="D37" s="2"/>
      <c r="E37" s="50">
        <v>27000</v>
      </c>
      <c r="F37" s="14">
        <f t="shared" si="3"/>
        <v>8298523.8199999975</v>
      </c>
    </row>
    <row r="38" spans="1:6">
      <c r="A38" s="221">
        <v>39469</v>
      </c>
      <c r="B38" s="38" t="s">
        <v>1657</v>
      </c>
      <c r="C38" s="2" t="s">
        <v>285</v>
      </c>
      <c r="D38" s="2"/>
      <c r="E38" s="50">
        <v>22500</v>
      </c>
      <c r="F38" s="14">
        <f t="shared" si="3"/>
        <v>8276023.8199999975</v>
      </c>
    </row>
    <row r="39" spans="1:6">
      <c r="A39" s="221">
        <v>39469</v>
      </c>
      <c r="B39" s="38" t="s">
        <v>1658</v>
      </c>
      <c r="C39" s="2" t="s">
        <v>1997</v>
      </c>
      <c r="D39" s="2"/>
      <c r="E39" s="50">
        <v>600</v>
      </c>
      <c r="F39" s="14">
        <f t="shared" si="3"/>
        <v>8275423.8199999975</v>
      </c>
    </row>
    <row r="40" spans="1:6">
      <c r="A40" s="221">
        <v>39469</v>
      </c>
      <c r="B40" s="38" t="s">
        <v>1659</v>
      </c>
      <c r="C40" s="2" t="s">
        <v>1998</v>
      </c>
      <c r="D40" s="2"/>
      <c r="E40" s="50">
        <v>600</v>
      </c>
      <c r="F40" s="14">
        <f t="shared" si="3"/>
        <v>8274823.8199999975</v>
      </c>
    </row>
    <row r="41" spans="1:6">
      <c r="A41" s="221">
        <v>39469</v>
      </c>
      <c r="B41" s="38" t="s">
        <v>1660</v>
      </c>
      <c r="C41" s="2" t="s">
        <v>454</v>
      </c>
      <c r="D41" s="2"/>
      <c r="E41" s="50">
        <v>2000</v>
      </c>
      <c r="F41" s="14">
        <f t="shared" si="3"/>
        <v>8272823.8199999975</v>
      </c>
    </row>
    <row r="42" spans="1:6">
      <c r="A42" s="221">
        <v>39469</v>
      </c>
      <c r="B42" s="38" t="s">
        <v>1661</v>
      </c>
      <c r="C42" s="2" t="s">
        <v>1804</v>
      </c>
      <c r="D42" s="2"/>
      <c r="E42" s="50">
        <v>0.01</v>
      </c>
      <c r="F42" s="14">
        <f t="shared" si="3"/>
        <v>8272823.8099999977</v>
      </c>
    </row>
    <row r="43" spans="1:6">
      <c r="A43" s="221">
        <v>39469</v>
      </c>
      <c r="B43" s="38" t="s">
        <v>1662</v>
      </c>
      <c r="C43" s="2" t="s">
        <v>913</v>
      </c>
      <c r="D43" s="2"/>
      <c r="E43" s="50">
        <v>881</v>
      </c>
      <c r="F43" s="14">
        <f t="shared" si="3"/>
        <v>8271942.8099999977</v>
      </c>
    </row>
    <row r="44" spans="1:6">
      <c r="A44" s="221">
        <v>39469</v>
      </c>
      <c r="B44" s="38" t="s">
        <v>1663</v>
      </c>
      <c r="C44" s="2" t="s">
        <v>1671</v>
      </c>
      <c r="D44" s="2"/>
      <c r="E44" s="50">
        <v>881</v>
      </c>
      <c r="F44" s="14">
        <f t="shared" si="3"/>
        <v>8271061.8099999977</v>
      </c>
    </row>
    <row r="45" spans="1:6">
      <c r="A45" s="221">
        <v>39469</v>
      </c>
      <c r="B45" s="38" t="s">
        <v>1672</v>
      </c>
      <c r="C45" s="2" t="s">
        <v>113</v>
      </c>
      <c r="D45" s="2"/>
      <c r="E45" s="50">
        <v>2000000</v>
      </c>
      <c r="F45" s="14">
        <f t="shared" si="3"/>
        <v>6271061.8099999977</v>
      </c>
    </row>
    <row r="46" spans="1:6">
      <c r="A46" s="221">
        <v>39469</v>
      </c>
      <c r="B46" s="38" t="s">
        <v>1673</v>
      </c>
      <c r="C46" s="2" t="s">
        <v>1800</v>
      </c>
      <c r="D46" s="2"/>
      <c r="E46" s="50">
        <v>8011.61</v>
      </c>
      <c r="F46" s="14">
        <f t="shared" si="3"/>
        <v>6263050.1999999974</v>
      </c>
    </row>
    <row r="47" spans="1:6">
      <c r="A47" s="221">
        <v>39469</v>
      </c>
      <c r="B47" s="38" t="s">
        <v>1674</v>
      </c>
      <c r="C47" s="2" t="s">
        <v>2045</v>
      </c>
      <c r="D47" s="2"/>
      <c r="E47" s="50">
        <v>16200</v>
      </c>
      <c r="F47" s="14">
        <f t="shared" si="3"/>
        <v>6246850.1999999974</v>
      </c>
    </row>
    <row r="48" spans="1:6">
      <c r="A48" s="221">
        <v>39471</v>
      </c>
      <c r="B48" s="38" t="s">
        <v>2046</v>
      </c>
      <c r="C48" s="2" t="s">
        <v>1997</v>
      </c>
      <c r="D48" s="2"/>
      <c r="E48" s="50">
        <v>1200</v>
      </c>
      <c r="F48" s="14">
        <f t="shared" ref="F48:F53" si="4">+F47-E48</f>
        <v>6245650.1999999974</v>
      </c>
    </row>
    <row r="49" spans="1:6">
      <c r="A49" s="221">
        <v>39471</v>
      </c>
      <c r="B49" s="38" t="s">
        <v>2047</v>
      </c>
      <c r="C49" s="2" t="s">
        <v>1930</v>
      </c>
      <c r="D49" s="2"/>
      <c r="E49" s="50">
        <v>828</v>
      </c>
      <c r="F49" s="14">
        <f t="shared" si="4"/>
        <v>6244822.1999999974</v>
      </c>
    </row>
    <row r="50" spans="1:6">
      <c r="A50" s="221">
        <v>39472</v>
      </c>
      <c r="B50" s="38" t="s">
        <v>2048</v>
      </c>
      <c r="C50" s="2" t="s">
        <v>1362</v>
      </c>
      <c r="D50" s="2"/>
      <c r="E50" s="50">
        <v>25474.25</v>
      </c>
      <c r="F50" s="14">
        <f t="shared" si="4"/>
        <v>6219347.9499999974</v>
      </c>
    </row>
    <row r="51" spans="1:6">
      <c r="A51" s="221">
        <v>39472</v>
      </c>
      <c r="B51" s="38" t="s">
        <v>2049</v>
      </c>
      <c r="C51" s="2" t="s">
        <v>1371</v>
      </c>
      <c r="D51" s="2"/>
      <c r="E51" s="50">
        <v>53271.63</v>
      </c>
      <c r="F51" s="14">
        <f t="shared" si="4"/>
        <v>6166076.3199999975</v>
      </c>
    </row>
    <row r="52" spans="1:6">
      <c r="A52" s="221">
        <v>39472</v>
      </c>
      <c r="B52" s="38" t="s">
        <v>2050</v>
      </c>
      <c r="C52" s="2" t="s">
        <v>220</v>
      </c>
      <c r="D52" s="2"/>
      <c r="E52" s="50">
        <v>10000</v>
      </c>
      <c r="F52" s="14">
        <f t="shared" si="4"/>
        <v>6156076.3199999975</v>
      </c>
    </row>
    <row r="53" spans="1:6">
      <c r="A53" s="221">
        <v>39472</v>
      </c>
      <c r="B53" s="38" t="s">
        <v>2051</v>
      </c>
      <c r="C53" s="2" t="s">
        <v>220</v>
      </c>
      <c r="D53" s="2"/>
      <c r="E53" s="50">
        <v>12500</v>
      </c>
      <c r="F53" s="14">
        <f t="shared" si="4"/>
        <v>6143576.3199999975</v>
      </c>
    </row>
    <row r="54" spans="1:6">
      <c r="A54" s="221">
        <v>39472</v>
      </c>
      <c r="B54" s="38" t="s">
        <v>2052</v>
      </c>
      <c r="C54" s="2" t="s">
        <v>1792</v>
      </c>
      <c r="D54" s="2"/>
      <c r="E54" s="50">
        <v>120265.58</v>
      </c>
      <c r="F54" s="14">
        <f>+F53-E54</f>
        <v>6023310.7399999974</v>
      </c>
    </row>
    <row r="55" spans="1:6">
      <c r="A55" s="221">
        <v>39472</v>
      </c>
      <c r="B55" s="38"/>
      <c r="C55" s="2" t="s">
        <v>2269</v>
      </c>
      <c r="D55" s="2"/>
      <c r="E55" s="117">
        <v>403705.1</v>
      </c>
      <c r="F55" s="14">
        <f>+F54-E55</f>
        <v>5619605.6399999978</v>
      </c>
    </row>
    <row r="56" spans="1:6">
      <c r="A56" s="221">
        <v>39475</v>
      </c>
      <c r="B56" s="38"/>
      <c r="C56" s="2" t="s">
        <v>1369</v>
      </c>
      <c r="D56" s="20">
        <v>435909.23</v>
      </c>
      <c r="E56" s="50"/>
      <c r="F56" s="14">
        <f>+F55+D56</f>
        <v>6055514.8699999973</v>
      </c>
    </row>
    <row r="57" spans="1:6">
      <c r="A57" s="221">
        <v>39475</v>
      </c>
      <c r="B57" s="38"/>
      <c r="C57" s="2" t="s">
        <v>1956</v>
      </c>
      <c r="D57" s="2"/>
      <c r="E57" s="117">
        <v>322269.26</v>
      </c>
      <c r="F57" s="14">
        <f>+F56-E57</f>
        <v>5733245.6099999975</v>
      </c>
    </row>
    <row r="58" spans="1:6">
      <c r="A58" s="221">
        <v>39476</v>
      </c>
      <c r="B58" s="38" t="s">
        <v>2053</v>
      </c>
      <c r="C58" s="2" t="s">
        <v>2625</v>
      </c>
      <c r="D58" s="2"/>
      <c r="E58" s="50">
        <v>2500</v>
      </c>
      <c r="F58" s="14">
        <f>+F57-E58</f>
        <v>5730745.6099999975</v>
      </c>
    </row>
    <row r="59" spans="1:6">
      <c r="A59" s="221">
        <v>39476</v>
      </c>
      <c r="B59" s="38" t="s">
        <v>2054</v>
      </c>
      <c r="C59" s="2" t="s">
        <v>2746</v>
      </c>
      <c r="D59" s="2"/>
      <c r="E59" s="50">
        <v>8146.8</v>
      </c>
      <c r="F59" s="14">
        <f>+F58-E59</f>
        <v>5722598.8099999977</v>
      </c>
    </row>
    <row r="60" spans="1:6">
      <c r="A60" s="221">
        <v>39476</v>
      </c>
      <c r="B60" s="38" t="s">
        <v>2055</v>
      </c>
      <c r="C60" s="2" t="s">
        <v>246</v>
      </c>
      <c r="D60" s="2"/>
      <c r="E60" s="50">
        <v>3000</v>
      </c>
      <c r="F60" s="14">
        <f>+F59-E60</f>
        <v>5719598.8099999977</v>
      </c>
    </row>
    <row r="61" spans="1:6">
      <c r="A61" s="221">
        <v>39476</v>
      </c>
      <c r="B61" s="38" t="s">
        <v>247</v>
      </c>
      <c r="C61" s="2" t="s">
        <v>248</v>
      </c>
      <c r="D61" s="2"/>
      <c r="E61" s="50">
        <v>113025</v>
      </c>
      <c r="F61" s="14">
        <f>+F60-E61</f>
        <v>5606573.8099999977</v>
      </c>
    </row>
    <row r="62" spans="1:6">
      <c r="A62" s="221">
        <v>39477</v>
      </c>
      <c r="B62" s="38"/>
      <c r="C62" s="2" t="s">
        <v>929</v>
      </c>
      <c r="D62" s="20">
        <v>541194.93999999994</v>
      </c>
      <c r="E62" s="50"/>
      <c r="F62" s="14">
        <f>+F61+D62</f>
        <v>6147768.7499999981</v>
      </c>
    </row>
    <row r="63" spans="1:6">
      <c r="A63" s="221">
        <v>39478</v>
      </c>
      <c r="B63" s="38"/>
      <c r="C63" s="2" t="s">
        <v>2268</v>
      </c>
      <c r="D63" s="20"/>
      <c r="E63" s="117">
        <v>5076.46</v>
      </c>
      <c r="F63" s="14">
        <f>+F62-E63</f>
        <v>6142692.2899999982</v>
      </c>
    </row>
    <row r="64" spans="1:6">
      <c r="A64" s="6"/>
      <c r="B64" s="38"/>
      <c r="C64" s="2" t="s">
        <v>149</v>
      </c>
      <c r="D64" s="20"/>
      <c r="E64" s="117">
        <v>10200</v>
      </c>
      <c r="F64" s="14">
        <f>+F63-E64</f>
        <v>6132492.2899999982</v>
      </c>
    </row>
    <row r="65" spans="1:6" ht="15.75">
      <c r="A65" s="86"/>
      <c r="B65" s="101"/>
      <c r="C65" s="88" t="s">
        <v>1983</v>
      </c>
      <c r="D65" s="116">
        <f>SUM(D5:D64)</f>
        <v>977104.16999999993</v>
      </c>
      <c r="E65" s="123">
        <f>SUM(E5:E64)</f>
        <v>3575423.25</v>
      </c>
      <c r="F65" s="124">
        <f>F5+D65-E65</f>
        <v>6132492.2899999991</v>
      </c>
    </row>
    <row r="66" spans="1:6" ht="15.75">
      <c r="A66" s="118"/>
      <c r="B66" s="119"/>
      <c r="C66" s="120"/>
      <c r="D66" s="121"/>
      <c r="E66" s="15"/>
      <c r="F66" s="122"/>
    </row>
    <row r="67" spans="1:6">
      <c r="A67" s="2"/>
      <c r="B67" s="38"/>
      <c r="C67" s="27" t="s">
        <v>1550</v>
      </c>
      <c r="D67" s="2"/>
      <c r="E67" s="126">
        <f>SUM(E6:E64)</f>
        <v>3575423.25</v>
      </c>
      <c r="F67" s="2"/>
    </row>
    <row r="68" spans="1:6">
      <c r="A68" s="2"/>
      <c r="B68" s="38"/>
      <c r="C68" s="27" t="s">
        <v>2175</v>
      </c>
      <c r="D68" s="2"/>
      <c r="E68" s="126">
        <f>+E67-E64-E63-E57-E55</f>
        <v>2834172.43</v>
      </c>
      <c r="F68" s="2"/>
    </row>
    <row r="69" spans="1:6">
      <c r="A69" s="2"/>
      <c r="B69" s="38"/>
      <c r="C69" s="27"/>
      <c r="D69" s="2"/>
      <c r="E69" s="25"/>
      <c r="F69" s="2"/>
    </row>
    <row r="70" spans="1:6">
      <c r="A70" s="2"/>
      <c r="B70" s="38"/>
      <c r="C70" s="27" t="s">
        <v>930</v>
      </c>
      <c r="D70" s="2"/>
      <c r="E70" s="25"/>
      <c r="F70" s="2"/>
    </row>
    <row r="71" spans="1:6" ht="15.75">
      <c r="A71" s="920" t="s">
        <v>2520</v>
      </c>
      <c r="B71" s="74" t="s">
        <v>1831</v>
      </c>
      <c r="C71" s="922" t="s">
        <v>1981</v>
      </c>
      <c r="D71" s="927" t="s">
        <v>1827</v>
      </c>
      <c r="E71" s="928" t="s">
        <v>1828</v>
      </c>
      <c r="F71" s="915" t="s">
        <v>1829</v>
      </c>
    </row>
    <row r="72" spans="1:6" ht="15.75">
      <c r="A72" s="921"/>
      <c r="B72" s="77" t="s">
        <v>1832</v>
      </c>
      <c r="C72" s="923"/>
      <c r="D72" s="925"/>
      <c r="E72" s="917"/>
      <c r="F72" s="914"/>
    </row>
    <row r="73" spans="1:6" ht="15.75">
      <c r="A73" s="2"/>
      <c r="B73" s="38"/>
      <c r="C73" s="59" t="s">
        <v>1664</v>
      </c>
      <c r="D73" s="39"/>
      <c r="E73" s="12"/>
      <c r="F73" s="125">
        <f>+F65</f>
        <v>6132492.2899999991</v>
      </c>
    </row>
    <row r="74" spans="1:6">
      <c r="A74" s="221">
        <v>39479</v>
      </c>
      <c r="B74" s="284" t="s">
        <v>931</v>
      </c>
      <c r="C74" s="2" t="s">
        <v>1800</v>
      </c>
      <c r="D74" s="39"/>
      <c r="E74" s="50">
        <v>6000</v>
      </c>
      <c r="F74" s="39">
        <f t="shared" ref="F74:F84" si="5">+F73-E74</f>
        <v>6126492.2899999991</v>
      </c>
    </row>
    <row r="75" spans="1:6">
      <c r="A75" s="221">
        <v>39479</v>
      </c>
      <c r="B75" s="284" t="s">
        <v>932</v>
      </c>
      <c r="C75" s="2" t="s">
        <v>2217</v>
      </c>
      <c r="D75" s="39"/>
      <c r="E75" s="50">
        <v>22009.65</v>
      </c>
      <c r="F75" s="39">
        <f t="shared" si="5"/>
        <v>6104482.6399999987</v>
      </c>
    </row>
    <row r="76" spans="1:6">
      <c r="A76" s="221">
        <v>39479</v>
      </c>
      <c r="B76" s="284" t="s">
        <v>933</v>
      </c>
      <c r="C76" s="2" t="s">
        <v>1359</v>
      </c>
      <c r="D76" s="39"/>
      <c r="E76" s="50">
        <v>20044.38</v>
      </c>
      <c r="F76" s="39">
        <f t="shared" si="5"/>
        <v>6084438.2599999988</v>
      </c>
    </row>
    <row r="77" spans="1:6">
      <c r="A77" s="221">
        <v>39479</v>
      </c>
      <c r="B77" s="284" t="s">
        <v>934</v>
      </c>
      <c r="C77" s="2" t="s">
        <v>1359</v>
      </c>
      <c r="D77" s="39"/>
      <c r="E77" s="50">
        <v>32355</v>
      </c>
      <c r="F77" s="39">
        <f t="shared" si="5"/>
        <v>6052083.2599999988</v>
      </c>
    </row>
    <row r="78" spans="1:6">
      <c r="A78" s="221">
        <v>39479</v>
      </c>
      <c r="B78" s="284" t="s">
        <v>935</v>
      </c>
      <c r="C78" s="2" t="s">
        <v>2425</v>
      </c>
      <c r="D78" s="39"/>
      <c r="E78" s="50">
        <v>3496.5</v>
      </c>
      <c r="F78" s="39">
        <f t="shared" si="5"/>
        <v>6048586.7599999988</v>
      </c>
    </row>
    <row r="79" spans="1:6">
      <c r="A79" s="221">
        <v>39479</v>
      </c>
      <c r="B79" s="284" t="s">
        <v>936</v>
      </c>
      <c r="C79" s="2" t="s">
        <v>1915</v>
      </c>
      <c r="D79" s="39"/>
      <c r="E79" s="50">
        <v>25096.62</v>
      </c>
      <c r="F79" s="39">
        <f t="shared" si="5"/>
        <v>6023490.1399999987</v>
      </c>
    </row>
    <row r="80" spans="1:6">
      <c r="A80" s="221">
        <v>39482</v>
      </c>
      <c r="B80" s="284" t="s">
        <v>2735</v>
      </c>
      <c r="C80" s="2" t="s">
        <v>2176</v>
      </c>
      <c r="D80" s="39"/>
      <c r="E80" s="50">
        <v>553</v>
      </c>
      <c r="F80" s="39">
        <f t="shared" si="5"/>
        <v>6022937.1399999987</v>
      </c>
    </row>
    <row r="81" spans="1:6">
      <c r="A81" s="221">
        <v>39482</v>
      </c>
      <c r="B81" s="284" t="s">
        <v>2734</v>
      </c>
      <c r="C81" s="2" t="s">
        <v>385</v>
      </c>
      <c r="D81" s="39"/>
      <c r="E81" s="50">
        <v>553</v>
      </c>
      <c r="F81" s="39">
        <f t="shared" si="5"/>
        <v>6022384.1399999987</v>
      </c>
    </row>
    <row r="82" spans="1:6">
      <c r="A82" s="221">
        <v>39482</v>
      </c>
      <c r="B82" s="284" t="s">
        <v>1916</v>
      </c>
      <c r="C82" s="2" t="s">
        <v>2176</v>
      </c>
      <c r="D82" s="39"/>
      <c r="E82" s="50">
        <v>881</v>
      </c>
      <c r="F82" s="39">
        <f t="shared" si="5"/>
        <v>6021503.1399999987</v>
      </c>
    </row>
    <row r="83" spans="1:6">
      <c r="A83" s="221">
        <v>39482</v>
      </c>
      <c r="B83" s="284" t="s">
        <v>1917</v>
      </c>
      <c r="C83" s="2" t="s">
        <v>385</v>
      </c>
      <c r="D83" s="39"/>
      <c r="E83" s="50">
        <v>881</v>
      </c>
      <c r="F83" s="39">
        <f t="shared" si="5"/>
        <v>6020622.1399999987</v>
      </c>
    </row>
    <row r="84" spans="1:6">
      <c r="A84" s="221">
        <v>39484</v>
      </c>
      <c r="B84" s="284" t="s">
        <v>2736</v>
      </c>
      <c r="C84" s="2" t="s">
        <v>814</v>
      </c>
      <c r="D84" s="39"/>
      <c r="E84" s="50">
        <v>3231</v>
      </c>
      <c r="F84" s="39">
        <f t="shared" si="5"/>
        <v>6017391.1399999987</v>
      </c>
    </row>
    <row r="85" spans="1:6">
      <c r="A85" s="221">
        <v>39484</v>
      </c>
      <c r="B85" s="284"/>
      <c r="C85" s="2" t="s">
        <v>815</v>
      </c>
      <c r="D85" s="39">
        <v>3584420.06</v>
      </c>
      <c r="E85" s="50"/>
      <c r="F85" s="39">
        <f>+F84+D85</f>
        <v>9601811.1999999993</v>
      </c>
    </row>
    <row r="86" spans="1:6">
      <c r="A86" s="221">
        <v>39484</v>
      </c>
      <c r="B86" s="284" t="s">
        <v>816</v>
      </c>
      <c r="C86" s="2" t="s">
        <v>1804</v>
      </c>
      <c r="D86" s="39"/>
      <c r="E86" s="50">
        <v>0.01</v>
      </c>
      <c r="F86" s="39">
        <f t="shared" ref="F86:F133" si="6">+F85-E86</f>
        <v>9601811.1899999995</v>
      </c>
    </row>
    <row r="87" spans="1:6">
      <c r="A87" s="221">
        <v>39484</v>
      </c>
      <c r="B87" s="284" t="s">
        <v>817</v>
      </c>
      <c r="C87" s="2" t="s">
        <v>1479</v>
      </c>
      <c r="D87" s="39"/>
      <c r="E87" s="50">
        <v>4264.7299999999996</v>
      </c>
      <c r="F87" s="39">
        <f t="shared" si="6"/>
        <v>9597546.459999999</v>
      </c>
    </row>
    <row r="88" spans="1:6">
      <c r="A88" s="221">
        <v>39484</v>
      </c>
      <c r="B88" s="284" t="s">
        <v>818</v>
      </c>
      <c r="C88" s="2" t="s">
        <v>1362</v>
      </c>
      <c r="D88" s="39"/>
      <c r="E88" s="50">
        <v>25652.85</v>
      </c>
      <c r="F88" s="39">
        <f t="shared" si="6"/>
        <v>9571893.6099999994</v>
      </c>
    </row>
    <row r="89" spans="1:6">
      <c r="A89" s="221">
        <v>39484</v>
      </c>
      <c r="B89" s="284" t="s">
        <v>819</v>
      </c>
      <c r="C89" s="2" t="s">
        <v>1733</v>
      </c>
      <c r="D89" s="39"/>
      <c r="E89" s="50">
        <v>6158.55</v>
      </c>
      <c r="F89" s="39">
        <f t="shared" si="6"/>
        <v>9565735.0599999987</v>
      </c>
    </row>
    <row r="90" spans="1:6">
      <c r="A90" s="221">
        <v>39484</v>
      </c>
      <c r="B90" s="284" t="s">
        <v>820</v>
      </c>
      <c r="C90" s="2" t="s">
        <v>821</v>
      </c>
      <c r="D90" s="39"/>
      <c r="E90" s="50">
        <v>3231</v>
      </c>
      <c r="F90" s="39">
        <f t="shared" si="6"/>
        <v>9562504.0599999987</v>
      </c>
    </row>
    <row r="91" spans="1:6">
      <c r="A91" s="221">
        <v>39484</v>
      </c>
      <c r="B91" s="284" t="s">
        <v>822</v>
      </c>
      <c r="C91" s="2" t="s">
        <v>1363</v>
      </c>
      <c r="D91" s="39"/>
      <c r="E91" s="50">
        <v>1525.29</v>
      </c>
      <c r="F91" s="39">
        <f t="shared" si="6"/>
        <v>9560978.7699999996</v>
      </c>
    </row>
    <row r="92" spans="1:6">
      <c r="A92" s="221">
        <v>39486</v>
      </c>
      <c r="B92" s="284" t="s">
        <v>823</v>
      </c>
      <c r="C92" s="2" t="s">
        <v>1359</v>
      </c>
      <c r="D92" s="39"/>
      <c r="E92" s="50">
        <v>7048.32</v>
      </c>
      <c r="F92" s="39">
        <f t="shared" si="6"/>
        <v>9553930.4499999993</v>
      </c>
    </row>
    <row r="93" spans="1:6">
      <c r="A93" s="221">
        <v>39486</v>
      </c>
      <c r="B93" s="284" t="s">
        <v>824</v>
      </c>
      <c r="C93" s="2" t="s">
        <v>1733</v>
      </c>
      <c r="D93" s="39"/>
      <c r="E93" s="50">
        <v>1900</v>
      </c>
      <c r="F93" s="39">
        <f t="shared" si="6"/>
        <v>9552030.4499999993</v>
      </c>
    </row>
    <row r="94" spans="1:6">
      <c r="A94" s="221">
        <v>39486</v>
      </c>
      <c r="B94" s="284" t="s">
        <v>825</v>
      </c>
      <c r="C94" s="2" t="s">
        <v>1433</v>
      </c>
      <c r="D94" s="39"/>
      <c r="E94" s="50">
        <v>60927.9</v>
      </c>
      <c r="F94" s="39">
        <f t="shared" si="6"/>
        <v>9491102.5499999989</v>
      </c>
    </row>
    <row r="95" spans="1:6">
      <c r="A95" s="221">
        <v>39489</v>
      </c>
      <c r="B95" s="284" t="s">
        <v>487</v>
      </c>
      <c r="C95" s="2" t="s">
        <v>488</v>
      </c>
      <c r="D95" s="39"/>
      <c r="E95" s="50">
        <v>2966.38</v>
      </c>
      <c r="F95" s="39">
        <f t="shared" si="6"/>
        <v>9488136.1699999981</v>
      </c>
    </row>
    <row r="96" spans="1:6">
      <c r="A96" s="221">
        <v>39489</v>
      </c>
      <c r="B96" s="284" t="s">
        <v>489</v>
      </c>
      <c r="C96" s="2" t="s">
        <v>538</v>
      </c>
      <c r="D96" s="39"/>
      <c r="E96" s="50">
        <v>18912</v>
      </c>
      <c r="F96" s="39">
        <f t="shared" si="6"/>
        <v>9469224.1699999981</v>
      </c>
    </row>
    <row r="97" spans="1:6">
      <c r="A97" s="221">
        <v>39489</v>
      </c>
      <c r="B97" s="284" t="s">
        <v>492</v>
      </c>
      <c r="C97" s="2" t="s">
        <v>407</v>
      </c>
      <c r="D97" s="39"/>
      <c r="E97" s="50">
        <v>553</v>
      </c>
      <c r="F97" s="39">
        <f t="shared" si="6"/>
        <v>9468671.1699999981</v>
      </c>
    </row>
    <row r="98" spans="1:6">
      <c r="A98" s="221">
        <v>39489</v>
      </c>
      <c r="B98" s="284" t="s">
        <v>145</v>
      </c>
      <c r="C98" s="2" t="s">
        <v>1809</v>
      </c>
      <c r="D98" s="39"/>
      <c r="E98" s="50">
        <v>553</v>
      </c>
      <c r="F98" s="39">
        <f t="shared" si="6"/>
        <v>9468118.1699999981</v>
      </c>
    </row>
    <row r="99" spans="1:6">
      <c r="A99" s="221">
        <v>39489</v>
      </c>
      <c r="B99" s="284" t="s">
        <v>146</v>
      </c>
      <c r="C99" s="2" t="s">
        <v>814</v>
      </c>
      <c r="D99" s="39"/>
      <c r="E99" s="50">
        <v>553</v>
      </c>
      <c r="F99" s="39">
        <f t="shared" si="6"/>
        <v>9467565.1699999981</v>
      </c>
    </row>
    <row r="100" spans="1:6">
      <c r="A100" s="221">
        <v>39492</v>
      </c>
      <c r="B100" s="284" t="s">
        <v>147</v>
      </c>
      <c r="C100" s="2" t="s">
        <v>407</v>
      </c>
      <c r="D100" s="39"/>
      <c r="E100" s="50">
        <v>2350</v>
      </c>
      <c r="F100" s="39">
        <f t="shared" si="6"/>
        <v>9465215.1699999981</v>
      </c>
    </row>
    <row r="101" spans="1:6">
      <c r="A101" s="221">
        <v>39492</v>
      </c>
      <c r="B101" s="284" t="s">
        <v>148</v>
      </c>
      <c r="C101" s="2" t="s">
        <v>896</v>
      </c>
      <c r="D101" s="39"/>
      <c r="E101" s="50">
        <v>93886.6</v>
      </c>
      <c r="F101" s="39">
        <f t="shared" si="6"/>
        <v>9371328.5699999984</v>
      </c>
    </row>
    <row r="102" spans="1:6">
      <c r="A102" s="221">
        <v>39493</v>
      </c>
      <c r="B102" s="284" t="s">
        <v>150</v>
      </c>
      <c r="C102" s="2" t="s">
        <v>1804</v>
      </c>
      <c r="D102" s="39"/>
      <c r="E102" s="50">
        <v>0.01</v>
      </c>
      <c r="F102" s="39">
        <f t="shared" si="6"/>
        <v>9371328.5599999987</v>
      </c>
    </row>
    <row r="103" spans="1:6">
      <c r="A103" s="221">
        <v>39493</v>
      </c>
      <c r="B103" s="284" t="s">
        <v>151</v>
      </c>
      <c r="C103" s="2" t="s">
        <v>594</v>
      </c>
      <c r="D103" s="39"/>
      <c r="E103" s="50">
        <v>793</v>
      </c>
      <c r="F103" s="39">
        <f t="shared" si="6"/>
        <v>9370535.5599999987</v>
      </c>
    </row>
    <row r="104" spans="1:6">
      <c r="A104" s="221">
        <v>39493</v>
      </c>
      <c r="B104" s="284" t="s">
        <v>152</v>
      </c>
      <c r="C104" s="2" t="s">
        <v>1074</v>
      </c>
      <c r="D104" s="39"/>
      <c r="E104" s="50">
        <v>23000</v>
      </c>
      <c r="F104" s="39">
        <f t="shared" si="6"/>
        <v>9347535.5599999987</v>
      </c>
    </row>
    <row r="105" spans="1:6">
      <c r="A105" s="221">
        <v>39497</v>
      </c>
      <c r="B105" s="284" t="s">
        <v>153</v>
      </c>
      <c r="C105" s="2" t="s">
        <v>382</v>
      </c>
      <c r="D105" s="39"/>
      <c r="E105" s="50">
        <v>490</v>
      </c>
      <c r="F105" s="39">
        <f t="shared" si="6"/>
        <v>9347045.5599999987</v>
      </c>
    </row>
    <row r="106" spans="1:6">
      <c r="A106" s="221">
        <v>39497</v>
      </c>
      <c r="B106" s="284" t="s">
        <v>154</v>
      </c>
      <c r="C106" s="2" t="s">
        <v>386</v>
      </c>
      <c r="D106" s="39"/>
      <c r="E106" s="50">
        <v>14360.32</v>
      </c>
      <c r="F106" s="39">
        <f t="shared" si="6"/>
        <v>9332685.2399999984</v>
      </c>
    </row>
    <row r="107" spans="1:6">
      <c r="A107" s="221">
        <v>39497</v>
      </c>
      <c r="B107" s="284" t="s">
        <v>155</v>
      </c>
      <c r="C107" s="2" t="s">
        <v>1808</v>
      </c>
      <c r="D107" s="39"/>
      <c r="E107" s="50">
        <v>17595</v>
      </c>
      <c r="F107" s="39">
        <f t="shared" si="6"/>
        <v>9315090.2399999984</v>
      </c>
    </row>
    <row r="108" spans="1:6">
      <c r="A108" s="221">
        <v>39497</v>
      </c>
      <c r="B108" s="284" t="s">
        <v>156</v>
      </c>
      <c r="C108" s="2" t="s">
        <v>1810</v>
      </c>
      <c r="D108" s="39"/>
      <c r="E108" s="50">
        <v>11888.59</v>
      </c>
      <c r="F108" s="39">
        <f t="shared" si="6"/>
        <v>9303201.6499999985</v>
      </c>
    </row>
    <row r="109" spans="1:6">
      <c r="A109" s="221">
        <v>39497</v>
      </c>
      <c r="B109" s="284" t="s">
        <v>157</v>
      </c>
      <c r="C109" s="2" t="s">
        <v>1839</v>
      </c>
      <c r="D109" s="39"/>
      <c r="E109" s="50">
        <v>8500</v>
      </c>
      <c r="F109" s="39">
        <f t="shared" si="6"/>
        <v>9294701.6499999985</v>
      </c>
    </row>
    <row r="110" spans="1:6">
      <c r="A110" s="221">
        <v>39497</v>
      </c>
      <c r="B110" s="284" t="s">
        <v>158</v>
      </c>
      <c r="C110" s="2" t="s">
        <v>1152</v>
      </c>
      <c r="D110" s="39"/>
      <c r="E110" s="50">
        <v>3687.84</v>
      </c>
      <c r="F110" s="39">
        <f t="shared" si="6"/>
        <v>9291013.8099999987</v>
      </c>
    </row>
    <row r="111" spans="1:6">
      <c r="A111" s="221">
        <v>39497</v>
      </c>
      <c r="B111" s="284" t="s">
        <v>159</v>
      </c>
      <c r="C111" s="2" t="s">
        <v>1997</v>
      </c>
      <c r="D111" s="39"/>
      <c r="E111" s="50">
        <v>5063.6000000000004</v>
      </c>
      <c r="F111" s="39">
        <f t="shared" si="6"/>
        <v>9285950.209999999</v>
      </c>
    </row>
    <row r="112" spans="1:6">
      <c r="A112" s="221">
        <v>39497</v>
      </c>
      <c r="B112" s="284" t="s">
        <v>160</v>
      </c>
      <c r="C112" s="2" t="s">
        <v>1998</v>
      </c>
      <c r="D112" s="39"/>
      <c r="E112" s="50">
        <v>3981.45</v>
      </c>
      <c r="F112" s="39">
        <f t="shared" si="6"/>
        <v>9281968.7599999998</v>
      </c>
    </row>
    <row r="113" spans="1:6">
      <c r="A113" s="221">
        <v>39497</v>
      </c>
      <c r="B113" s="284" t="s">
        <v>163</v>
      </c>
      <c r="C113" s="2" t="s">
        <v>1802</v>
      </c>
      <c r="D113" s="39"/>
      <c r="E113" s="50">
        <v>3900</v>
      </c>
      <c r="F113" s="39">
        <f t="shared" si="6"/>
        <v>9278068.7599999998</v>
      </c>
    </row>
    <row r="114" spans="1:6">
      <c r="A114" s="221">
        <v>39497</v>
      </c>
      <c r="B114" s="284" t="s">
        <v>164</v>
      </c>
      <c r="C114" s="2" t="s">
        <v>1803</v>
      </c>
      <c r="D114" s="39"/>
      <c r="E114" s="50">
        <v>3900</v>
      </c>
      <c r="F114" s="39">
        <f t="shared" si="6"/>
        <v>9274168.7599999998</v>
      </c>
    </row>
    <row r="115" spans="1:6">
      <c r="A115" s="221">
        <v>39497</v>
      </c>
      <c r="B115" s="284" t="s">
        <v>165</v>
      </c>
      <c r="C115" s="2" t="s">
        <v>1800</v>
      </c>
      <c r="D115" s="39"/>
      <c r="E115" s="50">
        <v>7511.61</v>
      </c>
      <c r="F115" s="39">
        <f t="shared" si="6"/>
        <v>9266657.1500000004</v>
      </c>
    </row>
    <row r="116" spans="1:6">
      <c r="A116" s="221">
        <v>39497</v>
      </c>
      <c r="B116" s="284" t="s">
        <v>1042</v>
      </c>
      <c r="C116" s="2" t="s">
        <v>1621</v>
      </c>
      <c r="D116" s="39"/>
      <c r="E116" s="50">
        <v>2000</v>
      </c>
      <c r="F116" s="39">
        <f t="shared" si="6"/>
        <v>9264657.1500000004</v>
      </c>
    </row>
    <row r="117" spans="1:6">
      <c r="A117" s="221">
        <v>39497</v>
      </c>
      <c r="B117" s="284" t="s">
        <v>1043</v>
      </c>
      <c r="C117" s="2" t="s">
        <v>382</v>
      </c>
      <c r="D117" s="39"/>
      <c r="E117" s="50">
        <v>2000</v>
      </c>
      <c r="F117" s="39">
        <f t="shared" si="6"/>
        <v>9262657.1500000004</v>
      </c>
    </row>
    <row r="118" spans="1:6">
      <c r="A118" s="221">
        <v>39497</v>
      </c>
      <c r="B118" s="284" t="s">
        <v>1044</v>
      </c>
      <c r="C118" s="2" t="s">
        <v>285</v>
      </c>
      <c r="D118" s="39"/>
      <c r="E118" s="50">
        <v>22500</v>
      </c>
      <c r="F118" s="39">
        <f t="shared" si="6"/>
        <v>9240157.1500000004</v>
      </c>
    </row>
    <row r="119" spans="1:6">
      <c r="A119" s="221">
        <v>39497</v>
      </c>
      <c r="B119" s="284" t="s">
        <v>1045</v>
      </c>
      <c r="C119" s="2" t="s">
        <v>297</v>
      </c>
      <c r="D119" s="39"/>
      <c r="E119" s="50">
        <v>27000</v>
      </c>
      <c r="F119" s="39">
        <f t="shared" si="6"/>
        <v>9213157.1500000004</v>
      </c>
    </row>
    <row r="120" spans="1:6">
      <c r="A120" s="221">
        <v>39497</v>
      </c>
      <c r="B120" s="284" t="s">
        <v>298</v>
      </c>
      <c r="C120" s="2" t="s">
        <v>454</v>
      </c>
      <c r="D120" s="39"/>
      <c r="E120" s="50">
        <v>2000</v>
      </c>
      <c r="F120" s="39">
        <f t="shared" si="6"/>
        <v>9211157.1500000004</v>
      </c>
    </row>
    <row r="121" spans="1:6">
      <c r="A121" s="221">
        <v>39497</v>
      </c>
      <c r="B121" s="284" t="s">
        <v>299</v>
      </c>
      <c r="C121" s="2" t="s">
        <v>1998</v>
      </c>
      <c r="D121" s="39"/>
      <c r="E121" s="50">
        <v>600</v>
      </c>
      <c r="F121" s="39">
        <f t="shared" si="6"/>
        <v>9210557.1500000004</v>
      </c>
    </row>
    <row r="122" spans="1:6">
      <c r="A122" s="221">
        <v>39497</v>
      </c>
      <c r="B122" s="284" t="s">
        <v>300</v>
      </c>
      <c r="C122" s="2" t="s">
        <v>1997</v>
      </c>
      <c r="D122" s="39"/>
      <c r="E122" s="50">
        <v>600</v>
      </c>
      <c r="F122" s="39">
        <f t="shared" si="6"/>
        <v>9209957.1500000004</v>
      </c>
    </row>
    <row r="123" spans="1:6">
      <c r="A123" s="221">
        <v>39497</v>
      </c>
      <c r="B123" s="284" t="s">
        <v>301</v>
      </c>
      <c r="C123" s="2" t="s">
        <v>651</v>
      </c>
      <c r="D123" s="39"/>
      <c r="E123" s="50">
        <v>7000</v>
      </c>
      <c r="F123" s="39">
        <f t="shared" si="6"/>
        <v>9202957.1500000004</v>
      </c>
    </row>
    <row r="124" spans="1:6">
      <c r="A124" s="221">
        <v>39497</v>
      </c>
      <c r="B124" s="284" t="s">
        <v>302</v>
      </c>
      <c r="C124" s="2" t="s">
        <v>2095</v>
      </c>
      <c r="D124" s="39"/>
      <c r="E124" s="50">
        <v>80604.179999999993</v>
      </c>
      <c r="F124" s="39">
        <f t="shared" si="6"/>
        <v>9122352.9700000007</v>
      </c>
    </row>
    <row r="125" spans="1:6">
      <c r="A125" s="221">
        <v>39497</v>
      </c>
      <c r="B125" s="284" t="s">
        <v>303</v>
      </c>
      <c r="C125" s="2" t="s">
        <v>1349</v>
      </c>
      <c r="D125" s="39"/>
      <c r="E125" s="50">
        <v>275960</v>
      </c>
      <c r="F125" s="39">
        <f t="shared" si="6"/>
        <v>8846392.9700000007</v>
      </c>
    </row>
    <row r="126" spans="1:6">
      <c r="A126" s="221">
        <v>39497</v>
      </c>
      <c r="B126" s="284" t="s">
        <v>2566</v>
      </c>
      <c r="C126" s="2" t="s">
        <v>1349</v>
      </c>
      <c r="D126" s="39"/>
      <c r="E126" s="50">
        <v>650042.04</v>
      </c>
      <c r="F126" s="39">
        <f t="shared" si="6"/>
        <v>8196350.9300000006</v>
      </c>
    </row>
    <row r="127" spans="1:6">
      <c r="A127" s="221">
        <v>39497</v>
      </c>
      <c r="B127" s="284" t="s">
        <v>2567</v>
      </c>
      <c r="C127" s="2" t="s">
        <v>1349</v>
      </c>
      <c r="D127" s="39"/>
      <c r="E127" s="50">
        <v>287941.5</v>
      </c>
      <c r="F127" s="39">
        <f t="shared" si="6"/>
        <v>7908409.4300000006</v>
      </c>
    </row>
    <row r="128" spans="1:6">
      <c r="A128" s="221">
        <v>39497</v>
      </c>
      <c r="B128" s="284" t="s">
        <v>2568</v>
      </c>
      <c r="C128" s="2" t="s">
        <v>1349</v>
      </c>
      <c r="D128" s="39"/>
      <c r="E128" s="50">
        <v>123993.9</v>
      </c>
      <c r="F128" s="39">
        <f t="shared" si="6"/>
        <v>7784415.5300000003</v>
      </c>
    </row>
    <row r="129" spans="1:6">
      <c r="A129" s="221">
        <v>39497</v>
      </c>
      <c r="B129" s="284" t="s">
        <v>2569</v>
      </c>
      <c r="C129" s="2" t="s">
        <v>1349</v>
      </c>
      <c r="D129" s="39"/>
      <c r="E129" s="50">
        <v>365665</v>
      </c>
      <c r="F129" s="39">
        <f t="shared" si="6"/>
        <v>7418750.5300000003</v>
      </c>
    </row>
    <row r="130" spans="1:6">
      <c r="A130" s="221">
        <v>39498</v>
      </c>
      <c r="B130" s="284" t="s">
        <v>2571</v>
      </c>
      <c r="C130" s="2" t="s">
        <v>2572</v>
      </c>
      <c r="D130" s="39"/>
      <c r="E130" s="50">
        <v>50000</v>
      </c>
      <c r="F130" s="39">
        <f t="shared" si="6"/>
        <v>7368750.5300000003</v>
      </c>
    </row>
    <row r="131" spans="1:6">
      <c r="A131" s="221">
        <v>39498</v>
      </c>
      <c r="B131" s="284" t="s">
        <v>2573</v>
      </c>
      <c r="C131" s="2" t="s">
        <v>1056</v>
      </c>
      <c r="D131" s="39"/>
      <c r="E131" s="50">
        <v>7582.41</v>
      </c>
      <c r="F131" s="39">
        <f t="shared" si="6"/>
        <v>7361168.1200000001</v>
      </c>
    </row>
    <row r="132" spans="1:6">
      <c r="A132" s="221">
        <v>39498</v>
      </c>
      <c r="B132" s="284" t="s">
        <v>2574</v>
      </c>
      <c r="C132" s="2" t="s">
        <v>1363</v>
      </c>
      <c r="D132" s="39"/>
      <c r="E132" s="50">
        <v>1289.52</v>
      </c>
      <c r="F132" s="39">
        <f t="shared" si="6"/>
        <v>7359878.6000000006</v>
      </c>
    </row>
    <row r="133" spans="1:6">
      <c r="A133" s="102"/>
      <c r="B133" s="284"/>
      <c r="C133" s="2" t="s">
        <v>1956</v>
      </c>
      <c r="D133" s="39"/>
      <c r="E133" s="117">
        <v>322269.26</v>
      </c>
      <c r="F133" s="39">
        <f t="shared" si="6"/>
        <v>7037609.3400000008</v>
      </c>
    </row>
    <row r="134" spans="1:6">
      <c r="A134" s="221">
        <v>39499</v>
      </c>
      <c r="B134" s="284"/>
      <c r="C134" s="2" t="s">
        <v>2647</v>
      </c>
      <c r="D134" s="39">
        <v>5414070.9699999997</v>
      </c>
      <c r="E134" s="50"/>
      <c r="F134" s="39">
        <f>+F133+D134</f>
        <v>12451680.310000001</v>
      </c>
    </row>
    <row r="135" spans="1:6">
      <c r="A135" s="221">
        <v>39499</v>
      </c>
      <c r="B135" s="284" t="s">
        <v>2575</v>
      </c>
      <c r="C135" s="2" t="s">
        <v>1804</v>
      </c>
      <c r="D135" s="39"/>
      <c r="E135" s="50">
        <v>0.01</v>
      </c>
      <c r="F135" s="39">
        <f t="shared" ref="F135:F146" si="7">+F134-E135</f>
        <v>12451680.300000001</v>
      </c>
    </row>
    <row r="136" spans="1:6">
      <c r="A136" s="221">
        <v>39499</v>
      </c>
      <c r="B136" s="284" t="s">
        <v>1947</v>
      </c>
      <c r="C136" s="2" t="s">
        <v>2363</v>
      </c>
      <c r="D136" s="39"/>
      <c r="E136" s="50">
        <v>1140</v>
      </c>
      <c r="F136" s="39">
        <f t="shared" si="7"/>
        <v>12450540.300000001</v>
      </c>
    </row>
    <row r="137" spans="1:6">
      <c r="A137" s="221">
        <v>39499</v>
      </c>
      <c r="B137" s="284" t="s">
        <v>2364</v>
      </c>
      <c r="C137" s="2" t="s">
        <v>1930</v>
      </c>
      <c r="D137" s="39"/>
      <c r="E137" s="50">
        <v>828</v>
      </c>
      <c r="F137" s="39">
        <f t="shared" si="7"/>
        <v>12449712.300000001</v>
      </c>
    </row>
    <row r="138" spans="1:6">
      <c r="A138" s="221">
        <v>39499</v>
      </c>
      <c r="B138" s="284" t="s">
        <v>2365</v>
      </c>
      <c r="C138" s="2" t="s">
        <v>1804</v>
      </c>
      <c r="D138" s="39"/>
      <c r="E138" s="50">
        <v>0.01</v>
      </c>
      <c r="F138" s="39">
        <f t="shared" si="7"/>
        <v>12449712.290000001</v>
      </c>
    </row>
    <row r="139" spans="1:6">
      <c r="A139" s="221">
        <v>39499</v>
      </c>
      <c r="B139" s="284" t="s">
        <v>2367</v>
      </c>
      <c r="C139" s="2" t="s">
        <v>2366</v>
      </c>
      <c r="D139" s="39"/>
      <c r="E139" s="50">
        <v>3310.95</v>
      </c>
      <c r="F139" s="39">
        <f t="shared" si="7"/>
        <v>12446401.340000002</v>
      </c>
    </row>
    <row r="140" spans="1:6">
      <c r="A140" s="221">
        <v>39500</v>
      </c>
      <c r="B140" s="284"/>
      <c r="C140" s="2" t="s">
        <v>1105</v>
      </c>
      <c r="D140" s="39"/>
      <c r="E140" s="117">
        <v>412917.44</v>
      </c>
      <c r="F140" s="39">
        <f t="shared" si="7"/>
        <v>12033483.900000002</v>
      </c>
    </row>
    <row r="141" spans="1:6">
      <c r="A141" s="221">
        <v>39503</v>
      </c>
      <c r="B141" s="284" t="s">
        <v>2368</v>
      </c>
      <c r="C141" s="2" t="s">
        <v>1150</v>
      </c>
      <c r="D141" s="39"/>
      <c r="E141" s="134">
        <v>5562.03</v>
      </c>
      <c r="F141" s="39">
        <f t="shared" si="7"/>
        <v>12027921.870000003</v>
      </c>
    </row>
    <row r="142" spans="1:6">
      <c r="A142" s="221">
        <v>39503</v>
      </c>
      <c r="B142" s="284" t="s">
        <v>2369</v>
      </c>
      <c r="C142" s="2" t="s">
        <v>2746</v>
      </c>
      <c r="D142" s="39"/>
      <c r="E142" s="134">
        <v>8146.8</v>
      </c>
      <c r="F142" s="39">
        <f t="shared" si="7"/>
        <v>12019775.070000002</v>
      </c>
    </row>
    <row r="143" spans="1:6">
      <c r="A143" s="221">
        <v>39503</v>
      </c>
      <c r="B143" s="284" t="s">
        <v>2370</v>
      </c>
      <c r="C143" s="2" t="s">
        <v>220</v>
      </c>
      <c r="D143" s="39"/>
      <c r="E143" s="134">
        <v>11050</v>
      </c>
      <c r="F143" s="39">
        <f t="shared" si="7"/>
        <v>12008725.070000002</v>
      </c>
    </row>
    <row r="144" spans="1:6">
      <c r="A144" s="221">
        <v>39503</v>
      </c>
      <c r="B144" s="284" t="s">
        <v>2371</v>
      </c>
      <c r="C144" s="2" t="s">
        <v>220</v>
      </c>
      <c r="D144" s="39"/>
      <c r="E144" s="50">
        <v>10000</v>
      </c>
      <c r="F144" s="39">
        <f t="shared" si="7"/>
        <v>11998725.070000002</v>
      </c>
    </row>
    <row r="145" spans="1:6">
      <c r="A145" s="221">
        <v>39503</v>
      </c>
      <c r="B145" s="284" t="s">
        <v>2372</v>
      </c>
      <c r="C145" s="2" t="s">
        <v>1371</v>
      </c>
      <c r="D145" s="39"/>
      <c r="E145" s="50">
        <v>47064.480000000003</v>
      </c>
      <c r="F145" s="39">
        <f t="shared" si="7"/>
        <v>11951660.590000002</v>
      </c>
    </row>
    <row r="146" spans="1:6">
      <c r="A146" s="221">
        <v>39503</v>
      </c>
      <c r="B146" s="284" t="s">
        <v>2373</v>
      </c>
      <c r="C146" s="2" t="s">
        <v>1733</v>
      </c>
      <c r="D146" s="39"/>
      <c r="E146" s="50">
        <v>2500</v>
      </c>
      <c r="F146" s="39">
        <f t="shared" si="7"/>
        <v>11949160.590000002</v>
      </c>
    </row>
    <row r="147" spans="1:6">
      <c r="A147" s="221">
        <v>39503</v>
      </c>
      <c r="B147" s="284"/>
      <c r="C147" s="2" t="s">
        <v>2570</v>
      </c>
      <c r="D147" s="39">
        <v>435909.26</v>
      </c>
      <c r="E147" s="50"/>
      <c r="F147" s="39">
        <f>+F146+D147</f>
        <v>12385069.850000001</v>
      </c>
    </row>
    <row r="148" spans="1:6">
      <c r="A148" s="221">
        <v>39506</v>
      </c>
      <c r="B148" s="284" t="s">
        <v>2375</v>
      </c>
      <c r="C148" s="2" t="s">
        <v>1792</v>
      </c>
      <c r="D148" s="39"/>
      <c r="E148" s="50">
        <v>120991.15</v>
      </c>
      <c r="F148" s="39">
        <f t="shared" ref="F148:F157" si="8">+F147-E148</f>
        <v>12264078.700000001</v>
      </c>
    </row>
    <row r="149" spans="1:6">
      <c r="A149" s="221">
        <v>39506</v>
      </c>
      <c r="B149" s="284" t="s">
        <v>2376</v>
      </c>
      <c r="C149" s="2" t="s">
        <v>899</v>
      </c>
      <c r="D149" s="39"/>
      <c r="E149" s="50">
        <v>33250</v>
      </c>
      <c r="F149" s="39">
        <f t="shared" si="8"/>
        <v>12230828.700000001</v>
      </c>
    </row>
    <row r="150" spans="1:6">
      <c r="A150" s="221">
        <v>39506</v>
      </c>
      <c r="B150" s="284" t="s">
        <v>2377</v>
      </c>
      <c r="C150" s="2" t="s">
        <v>2378</v>
      </c>
      <c r="D150" s="39"/>
      <c r="E150" s="50">
        <v>2143</v>
      </c>
      <c r="F150" s="39">
        <f t="shared" si="8"/>
        <v>12228685.700000001</v>
      </c>
    </row>
    <row r="151" spans="1:6">
      <c r="A151" s="221">
        <v>39506</v>
      </c>
      <c r="B151" s="284" t="s">
        <v>2379</v>
      </c>
      <c r="C151" s="2" t="s">
        <v>1362</v>
      </c>
      <c r="D151" s="39"/>
      <c r="E151" s="50">
        <v>34698.94</v>
      </c>
      <c r="F151" s="39">
        <f t="shared" si="8"/>
        <v>12193986.760000002</v>
      </c>
    </row>
    <row r="152" spans="1:6">
      <c r="A152" s="221">
        <v>39506</v>
      </c>
      <c r="B152" s="284" t="s">
        <v>2380</v>
      </c>
      <c r="C152" s="2" t="s">
        <v>2378</v>
      </c>
      <c r="D152" s="39"/>
      <c r="E152" s="50">
        <v>80000</v>
      </c>
      <c r="F152" s="39">
        <f t="shared" si="8"/>
        <v>12113986.760000002</v>
      </c>
    </row>
    <row r="153" spans="1:6">
      <c r="A153" s="221">
        <v>39506</v>
      </c>
      <c r="B153" s="284" t="s">
        <v>2381</v>
      </c>
      <c r="C153" s="2" t="s">
        <v>814</v>
      </c>
      <c r="D153" s="39"/>
      <c r="E153" s="50">
        <v>881</v>
      </c>
      <c r="F153" s="39">
        <f t="shared" si="8"/>
        <v>12113105.760000002</v>
      </c>
    </row>
    <row r="154" spans="1:6">
      <c r="A154" s="221">
        <v>39506</v>
      </c>
      <c r="B154" s="284" t="s">
        <v>2346</v>
      </c>
      <c r="C154" s="2" t="s">
        <v>2347</v>
      </c>
      <c r="D154" s="39"/>
      <c r="E154" s="50">
        <v>881</v>
      </c>
      <c r="F154" s="39">
        <f t="shared" si="8"/>
        <v>12112224.760000002</v>
      </c>
    </row>
    <row r="155" spans="1:6">
      <c r="A155" s="221">
        <v>39506</v>
      </c>
      <c r="B155" s="284" t="s">
        <v>2348</v>
      </c>
      <c r="C155" s="2" t="s">
        <v>113</v>
      </c>
      <c r="D155" s="39"/>
      <c r="E155" s="50">
        <v>1000000</v>
      </c>
      <c r="F155" s="39">
        <f t="shared" si="8"/>
        <v>11112224.760000002</v>
      </c>
    </row>
    <row r="156" spans="1:6">
      <c r="A156" s="221">
        <v>39506</v>
      </c>
      <c r="B156" s="284" t="s">
        <v>2349</v>
      </c>
      <c r="C156" s="2" t="s">
        <v>113</v>
      </c>
      <c r="D156" s="39"/>
      <c r="E156" s="50">
        <v>1000000</v>
      </c>
      <c r="F156" s="39">
        <f t="shared" si="8"/>
        <v>10112224.760000002</v>
      </c>
    </row>
    <row r="157" spans="1:6">
      <c r="A157" s="221">
        <v>39507</v>
      </c>
      <c r="B157" s="38"/>
      <c r="C157" s="2" t="s">
        <v>2268</v>
      </c>
      <c r="D157" s="39"/>
      <c r="E157" s="50">
        <v>3342.07</v>
      </c>
      <c r="F157" s="39">
        <f t="shared" si="8"/>
        <v>10108882.690000001</v>
      </c>
    </row>
    <row r="158" spans="1:6" ht="15.75">
      <c r="A158" s="86"/>
      <c r="B158" s="101"/>
      <c r="C158" s="88" t="s">
        <v>1983</v>
      </c>
      <c r="D158" s="127">
        <f>SUM(D73:D157)</f>
        <v>9434400.2899999991</v>
      </c>
      <c r="E158" s="128">
        <f>SUM(E74:E157)</f>
        <v>5458009.8900000006</v>
      </c>
      <c r="F158" s="127">
        <f>F73+D158-E158</f>
        <v>10108882.689999998</v>
      </c>
    </row>
    <row r="159" spans="1:6">
      <c r="A159" s="82"/>
      <c r="B159" s="129"/>
      <c r="C159" s="36"/>
      <c r="D159" s="130"/>
      <c r="E159" s="139"/>
      <c r="F159" s="142"/>
    </row>
    <row r="160" spans="1:6">
      <c r="A160" s="82"/>
      <c r="B160" s="129"/>
      <c r="C160" s="131" t="s">
        <v>1550</v>
      </c>
      <c r="D160" s="130"/>
      <c r="E160" s="132">
        <f>SUM(E74:E157)</f>
        <v>5458009.8900000006</v>
      </c>
      <c r="F160" s="142" t="s">
        <v>1224</v>
      </c>
    </row>
    <row r="161" spans="1:6">
      <c r="A161" s="36"/>
      <c r="B161" s="129"/>
      <c r="C161" s="131" t="s">
        <v>2175</v>
      </c>
      <c r="D161" s="36"/>
      <c r="E161" s="132">
        <f>+E160-E140-E133-E157</f>
        <v>4719481.12</v>
      </c>
      <c r="F161" s="142"/>
    </row>
    <row r="162" spans="1:6">
      <c r="A162" s="36"/>
      <c r="B162" s="36"/>
      <c r="C162" s="36"/>
      <c r="D162" s="36"/>
      <c r="E162" s="139"/>
      <c r="F162" s="142"/>
    </row>
    <row r="163" spans="1:6">
      <c r="A163" s="36"/>
      <c r="B163" s="36"/>
      <c r="C163" s="36"/>
      <c r="D163" s="36"/>
      <c r="E163" s="139"/>
      <c r="F163" s="142"/>
    </row>
    <row r="164" spans="1:6">
      <c r="A164" s="29"/>
      <c r="B164" s="29"/>
      <c r="C164" s="133" t="s">
        <v>2374</v>
      </c>
      <c r="D164" s="29"/>
      <c r="E164" s="140"/>
      <c r="F164" s="219"/>
    </row>
    <row r="165" spans="1:6" ht="15.75">
      <c r="A165" s="921" t="s">
        <v>2520</v>
      </c>
      <c r="B165" s="74" t="s">
        <v>1831</v>
      </c>
      <c r="C165" s="922" t="s">
        <v>1981</v>
      </c>
      <c r="D165" s="924" t="s">
        <v>1827</v>
      </c>
      <c r="E165" s="918" t="s">
        <v>1828</v>
      </c>
      <c r="F165" s="911" t="s">
        <v>1829</v>
      </c>
    </row>
    <row r="166" spans="1:6" ht="15.75">
      <c r="A166" s="921"/>
      <c r="B166" s="77" t="s">
        <v>1832</v>
      </c>
      <c r="C166" s="923"/>
      <c r="D166" s="925"/>
      <c r="E166" s="919"/>
      <c r="F166" s="912"/>
    </row>
    <row r="167" spans="1:6" ht="15.75">
      <c r="A167" s="2"/>
      <c r="B167" s="2"/>
      <c r="C167" s="59" t="s">
        <v>1665</v>
      </c>
      <c r="D167" s="2"/>
      <c r="E167" s="50"/>
      <c r="F167" s="39">
        <f>+F157</f>
        <v>10108882.690000001</v>
      </c>
    </row>
    <row r="168" spans="1:6">
      <c r="A168" s="221">
        <v>39511</v>
      </c>
      <c r="B168" s="249">
        <v>6338</v>
      </c>
      <c r="C168" s="2" t="s">
        <v>2350</v>
      </c>
      <c r="D168" s="2"/>
      <c r="E168" s="50">
        <v>28510.69</v>
      </c>
      <c r="F168" s="39">
        <f>+F167-E168</f>
        <v>10080372.000000002</v>
      </c>
    </row>
    <row r="169" spans="1:6">
      <c r="A169" s="221">
        <v>39511</v>
      </c>
      <c r="B169" s="249">
        <v>6339</v>
      </c>
      <c r="C169" s="2" t="s">
        <v>1359</v>
      </c>
      <c r="D169" s="2"/>
      <c r="E169" s="50">
        <v>32355</v>
      </c>
      <c r="F169" s="39">
        <f t="shared" ref="F169:F175" si="9">+F168-E169</f>
        <v>10048017.000000002</v>
      </c>
    </row>
    <row r="170" spans="1:6">
      <c r="A170" s="221">
        <v>39511</v>
      </c>
      <c r="B170" s="249">
        <v>6340</v>
      </c>
      <c r="C170" s="2" t="s">
        <v>1804</v>
      </c>
      <c r="D170" s="2"/>
      <c r="E170" s="50">
        <v>0.01</v>
      </c>
      <c r="F170" s="39">
        <f t="shared" si="9"/>
        <v>10048016.990000002</v>
      </c>
    </row>
    <row r="171" spans="1:6">
      <c r="A171" s="221">
        <v>39513</v>
      </c>
      <c r="B171" s="249">
        <v>6341</v>
      </c>
      <c r="C171" s="2" t="s">
        <v>1804</v>
      </c>
      <c r="D171" s="2"/>
      <c r="E171" s="50">
        <v>0.01</v>
      </c>
      <c r="F171" s="39">
        <f t="shared" si="9"/>
        <v>10048016.980000002</v>
      </c>
    </row>
    <row r="172" spans="1:6">
      <c r="A172" s="221">
        <v>39513</v>
      </c>
      <c r="B172" s="249">
        <v>6342</v>
      </c>
      <c r="C172" s="2" t="s">
        <v>2351</v>
      </c>
      <c r="D172" s="2"/>
      <c r="E172" s="50">
        <v>25000</v>
      </c>
      <c r="F172" s="39">
        <f t="shared" si="9"/>
        <v>10023016.980000002</v>
      </c>
    </row>
    <row r="173" spans="1:6">
      <c r="A173" s="221">
        <v>39513</v>
      </c>
      <c r="B173" s="249">
        <v>6343</v>
      </c>
      <c r="C173" s="2" t="s">
        <v>1209</v>
      </c>
      <c r="D173" s="2"/>
      <c r="E173" s="50">
        <v>25156.959999999999</v>
      </c>
      <c r="F173" s="39">
        <f t="shared" si="9"/>
        <v>9997860.0200000014</v>
      </c>
    </row>
    <row r="174" spans="1:6">
      <c r="A174" s="221">
        <v>39513</v>
      </c>
      <c r="B174" s="249">
        <v>6344</v>
      </c>
      <c r="C174" s="2" t="s">
        <v>1733</v>
      </c>
      <c r="D174" s="2"/>
      <c r="E174" s="50">
        <v>7083</v>
      </c>
      <c r="F174" s="39">
        <f t="shared" si="9"/>
        <v>9990777.0200000014</v>
      </c>
    </row>
    <row r="175" spans="1:6">
      <c r="A175" s="221">
        <v>39513</v>
      </c>
      <c r="B175" s="249">
        <v>6345</v>
      </c>
      <c r="C175" s="2" t="s">
        <v>2430</v>
      </c>
      <c r="D175" s="2"/>
      <c r="E175" s="50">
        <v>53280</v>
      </c>
      <c r="F175" s="39">
        <f t="shared" si="9"/>
        <v>9937497.0200000014</v>
      </c>
    </row>
    <row r="176" spans="1:6">
      <c r="A176" s="221">
        <v>39513</v>
      </c>
      <c r="B176" s="249">
        <v>6346</v>
      </c>
      <c r="C176" s="2" t="s">
        <v>1359</v>
      </c>
      <c r="D176" s="2"/>
      <c r="E176" s="50">
        <v>24887.5</v>
      </c>
      <c r="F176" s="39">
        <f t="shared" ref="F176:F181" si="10">+F175-E176</f>
        <v>9912609.5200000014</v>
      </c>
    </row>
    <row r="177" spans="1:6">
      <c r="A177" s="221">
        <v>39513</v>
      </c>
      <c r="B177" s="249">
        <v>6347</v>
      </c>
      <c r="C177" s="2" t="s">
        <v>1359</v>
      </c>
      <c r="D177" s="2"/>
      <c r="E177" s="50">
        <v>7048.32</v>
      </c>
      <c r="F177" s="39">
        <f t="shared" si="10"/>
        <v>9905561.2000000011</v>
      </c>
    </row>
    <row r="178" spans="1:6">
      <c r="A178" s="221">
        <v>39517</v>
      </c>
      <c r="B178" s="249">
        <v>6348</v>
      </c>
      <c r="C178" s="2" t="s">
        <v>1362</v>
      </c>
      <c r="D178" s="2"/>
      <c r="E178" s="50">
        <v>19102.98</v>
      </c>
      <c r="F178" s="39">
        <f t="shared" si="10"/>
        <v>9886458.2200000007</v>
      </c>
    </row>
    <row r="179" spans="1:6">
      <c r="A179" s="221">
        <v>39517</v>
      </c>
      <c r="B179" s="249">
        <v>6349</v>
      </c>
      <c r="C179" s="2" t="s">
        <v>1671</v>
      </c>
      <c r="D179" s="2"/>
      <c r="E179" s="50">
        <v>553</v>
      </c>
      <c r="F179" s="39">
        <f t="shared" si="10"/>
        <v>9885905.2200000007</v>
      </c>
    </row>
    <row r="180" spans="1:6">
      <c r="A180" s="221">
        <v>39517</v>
      </c>
      <c r="B180" s="249">
        <v>6350</v>
      </c>
      <c r="C180" s="2" t="s">
        <v>1671</v>
      </c>
      <c r="D180" s="2"/>
      <c r="E180" s="50">
        <v>3231</v>
      </c>
      <c r="F180" s="39">
        <f t="shared" si="10"/>
        <v>9882674.2200000007</v>
      </c>
    </row>
    <row r="181" spans="1:6">
      <c r="A181" s="221">
        <v>39517</v>
      </c>
      <c r="B181" s="249">
        <v>6351</v>
      </c>
      <c r="C181" s="2" t="s">
        <v>896</v>
      </c>
      <c r="D181" s="2"/>
      <c r="E181" s="50">
        <v>98342.1</v>
      </c>
      <c r="F181" s="39">
        <f t="shared" si="10"/>
        <v>9784332.120000001</v>
      </c>
    </row>
    <row r="182" spans="1:6">
      <c r="A182" s="221">
        <v>39518</v>
      </c>
      <c r="B182" s="249">
        <v>6352</v>
      </c>
      <c r="C182" s="2" t="s">
        <v>541</v>
      </c>
      <c r="D182" s="2"/>
      <c r="E182" s="50">
        <v>6406.95</v>
      </c>
      <c r="F182" s="39">
        <f t="shared" ref="F182:F187" si="11">+F181-E182</f>
        <v>9777925.1700000018</v>
      </c>
    </row>
    <row r="183" spans="1:6">
      <c r="A183" s="221">
        <v>39518</v>
      </c>
      <c r="B183" s="249">
        <v>6353</v>
      </c>
      <c r="C183" s="2" t="s">
        <v>541</v>
      </c>
      <c r="D183" s="2"/>
      <c r="E183" s="50">
        <v>946978</v>
      </c>
      <c r="F183" s="39">
        <f t="shared" si="11"/>
        <v>8830947.1700000018</v>
      </c>
    </row>
    <row r="184" spans="1:6">
      <c r="A184" s="221">
        <v>39518</v>
      </c>
      <c r="B184" s="249">
        <v>6354</v>
      </c>
      <c r="C184" s="2" t="s">
        <v>2352</v>
      </c>
      <c r="D184" s="2"/>
      <c r="E184" s="50">
        <v>6105</v>
      </c>
      <c r="F184" s="39">
        <f t="shared" si="11"/>
        <v>8824842.1700000018</v>
      </c>
    </row>
    <row r="185" spans="1:6">
      <c r="A185" s="221">
        <v>39518</v>
      </c>
      <c r="B185" s="249">
        <v>6355</v>
      </c>
      <c r="C185" s="2" t="s">
        <v>1479</v>
      </c>
      <c r="D185" s="2"/>
      <c r="E185" s="50">
        <v>4264.7299999999996</v>
      </c>
      <c r="F185" s="39">
        <f t="shared" si="11"/>
        <v>8820577.4400000013</v>
      </c>
    </row>
    <row r="186" spans="1:6">
      <c r="A186" s="221">
        <v>39520</v>
      </c>
      <c r="B186" s="249">
        <v>6356</v>
      </c>
      <c r="C186" s="2" t="s">
        <v>594</v>
      </c>
      <c r="D186" s="2"/>
      <c r="E186" s="50">
        <v>1894</v>
      </c>
      <c r="F186" s="39">
        <f t="shared" si="11"/>
        <v>8818683.4400000013</v>
      </c>
    </row>
    <row r="187" spans="1:6">
      <c r="A187" s="221">
        <v>39520</v>
      </c>
      <c r="B187" s="249">
        <v>6357</v>
      </c>
      <c r="C187" s="2" t="s">
        <v>2178</v>
      </c>
      <c r="D187" s="2"/>
      <c r="E187" s="50">
        <v>18912</v>
      </c>
      <c r="F187" s="39">
        <f t="shared" si="11"/>
        <v>8799771.4400000013</v>
      </c>
    </row>
    <row r="188" spans="1:6">
      <c r="A188" s="221">
        <v>39520</v>
      </c>
      <c r="B188" s="249">
        <v>6358</v>
      </c>
      <c r="C188" s="2" t="s">
        <v>1878</v>
      </c>
      <c r="D188" s="2"/>
      <c r="E188" s="50">
        <v>99751.31</v>
      </c>
      <c r="F188" s="39">
        <f>+F187-E188</f>
        <v>8700020.1300000008</v>
      </c>
    </row>
    <row r="189" spans="1:6">
      <c r="A189" s="221">
        <v>39520</v>
      </c>
      <c r="B189" s="249">
        <v>6359</v>
      </c>
      <c r="C189" s="2" t="s">
        <v>1516</v>
      </c>
      <c r="D189" s="2"/>
      <c r="E189" s="50">
        <v>3330</v>
      </c>
      <c r="F189" s="39">
        <f>+F188-E189</f>
        <v>8696690.1300000008</v>
      </c>
    </row>
    <row r="190" spans="1:6">
      <c r="A190" s="221">
        <v>39525</v>
      </c>
      <c r="B190" s="249">
        <v>6360</v>
      </c>
      <c r="C190" s="2" t="s">
        <v>386</v>
      </c>
      <c r="D190" s="2"/>
      <c r="E190" s="50">
        <v>14297.82</v>
      </c>
      <c r="F190" s="39">
        <f>+F189-E190</f>
        <v>8682392.3100000005</v>
      </c>
    </row>
    <row r="191" spans="1:6">
      <c r="A191" s="221">
        <v>39525</v>
      </c>
      <c r="B191" s="249">
        <v>6361</v>
      </c>
      <c r="C191" s="2" t="s">
        <v>1808</v>
      </c>
      <c r="D191" s="2"/>
      <c r="E191" s="50">
        <v>21282.5</v>
      </c>
      <c r="F191" s="39">
        <f t="shared" ref="F191:F209" si="12">+F190-E191</f>
        <v>8661109.8100000005</v>
      </c>
    </row>
    <row r="192" spans="1:6">
      <c r="A192" s="221">
        <v>39525</v>
      </c>
      <c r="B192" s="249">
        <v>6362</v>
      </c>
      <c r="C192" s="2" t="s">
        <v>1810</v>
      </c>
      <c r="D192" s="2"/>
      <c r="E192" s="50">
        <v>11826.09</v>
      </c>
      <c r="F192" s="39">
        <f t="shared" si="12"/>
        <v>8649283.7200000007</v>
      </c>
    </row>
    <row r="193" spans="1:6">
      <c r="A193" s="221">
        <v>39525</v>
      </c>
      <c r="B193" s="249">
        <v>6363</v>
      </c>
      <c r="C193" s="2" t="s">
        <v>788</v>
      </c>
      <c r="D193" s="2"/>
      <c r="E193" s="50">
        <v>9500</v>
      </c>
      <c r="F193" s="39">
        <f t="shared" si="12"/>
        <v>8639783.7200000007</v>
      </c>
    </row>
    <row r="194" spans="1:6">
      <c r="A194" s="221">
        <v>39525</v>
      </c>
      <c r="B194" s="249">
        <v>6364</v>
      </c>
      <c r="C194" s="2" t="s">
        <v>1839</v>
      </c>
      <c r="D194" s="2"/>
      <c r="E194" s="50">
        <v>8500</v>
      </c>
      <c r="F194" s="39">
        <f t="shared" si="12"/>
        <v>8631283.7200000007</v>
      </c>
    </row>
    <row r="195" spans="1:6">
      <c r="A195" s="221">
        <v>39525</v>
      </c>
      <c r="B195" s="249">
        <v>6365</v>
      </c>
      <c r="C195" s="2" t="s">
        <v>1152</v>
      </c>
      <c r="D195" s="2"/>
      <c r="E195" s="50">
        <v>3687.84</v>
      </c>
      <c r="F195" s="39">
        <f t="shared" si="12"/>
        <v>8627595.8800000008</v>
      </c>
    </row>
    <row r="196" spans="1:6">
      <c r="A196" s="221">
        <v>39525</v>
      </c>
      <c r="B196" s="249">
        <v>6366</v>
      </c>
      <c r="C196" s="2" t="s">
        <v>2353</v>
      </c>
      <c r="D196" s="2"/>
      <c r="E196" s="50">
        <v>5063.6000000000004</v>
      </c>
      <c r="F196" s="39">
        <f t="shared" si="12"/>
        <v>8622532.2800000012</v>
      </c>
    </row>
    <row r="197" spans="1:6">
      <c r="A197" s="221">
        <v>39525</v>
      </c>
      <c r="B197" s="249">
        <v>6367</v>
      </c>
      <c r="C197" s="2" t="s">
        <v>1998</v>
      </c>
      <c r="D197" s="2"/>
      <c r="E197" s="50">
        <v>3981.45</v>
      </c>
      <c r="F197" s="39">
        <f t="shared" si="12"/>
        <v>8618550.8300000019</v>
      </c>
    </row>
    <row r="198" spans="1:6">
      <c r="A198" s="221">
        <v>39525</v>
      </c>
      <c r="B198" s="249">
        <v>6368</v>
      </c>
      <c r="C198" s="2" t="s">
        <v>1800</v>
      </c>
      <c r="D198" s="2"/>
      <c r="E198" s="50">
        <v>7240.48</v>
      </c>
      <c r="F198" s="39">
        <f t="shared" si="12"/>
        <v>8611310.3500000015</v>
      </c>
    </row>
    <row r="199" spans="1:6">
      <c r="A199" s="221">
        <v>39525</v>
      </c>
      <c r="B199" s="249">
        <v>6369</v>
      </c>
      <c r="C199" s="2" t="s">
        <v>1802</v>
      </c>
      <c r="D199" s="2"/>
      <c r="E199" s="50">
        <v>3900</v>
      </c>
      <c r="F199" s="39">
        <f t="shared" si="12"/>
        <v>8607410.3500000015</v>
      </c>
    </row>
    <row r="200" spans="1:6">
      <c r="A200" s="221">
        <v>39525</v>
      </c>
      <c r="B200" s="249">
        <v>6370</v>
      </c>
      <c r="C200" s="2" t="s">
        <v>1803</v>
      </c>
      <c r="D200" s="2"/>
      <c r="E200" s="50">
        <v>3900</v>
      </c>
      <c r="F200" s="39">
        <f t="shared" si="12"/>
        <v>8603510.3500000015</v>
      </c>
    </row>
    <row r="201" spans="1:6">
      <c r="A201" s="221">
        <v>39525</v>
      </c>
      <c r="B201" s="249">
        <v>6371</v>
      </c>
      <c r="C201" s="2" t="s">
        <v>2354</v>
      </c>
      <c r="D201" s="2"/>
      <c r="E201" s="50">
        <v>22500</v>
      </c>
      <c r="F201" s="39">
        <f t="shared" si="12"/>
        <v>8581010.3500000015</v>
      </c>
    </row>
    <row r="202" spans="1:6">
      <c r="A202" s="221">
        <v>39525</v>
      </c>
      <c r="B202" s="249">
        <v>6372</v>
      </c>
      <c r="C202" s="2" t="s">
        <v>297</v>
      </c>
      <c r="D202" s="2"/>
      <c r="E202" s="50">
        <v>27000</v>
      </c>
      <c r="F202" s="39">
        <f t="shared" si="12"/>
        <v>8554010.3500000015</v>
      </c>
    </row>
    <row r="203" spans="1:6">
      <c r="A203" s="221">
        <v>39525</v>
      </c>
      <c r="B203" s="249">
        <v>6373</v>
      </c>
      <c r="C203" s="2" t="s">
        <v>1998</v>
      </c>
      <c r="D203" s="2"/>
      <c r="E203" s="50">
        <v>600</v>
      </c>
      <c r="F203" s="39">
        <f t="shared" si="12"/>
        <v>8553410.3500000015</v>
      </c>
    </row>
    <row r="204" spans="1:6">
      <c r="A204" s="221">
        <v>39525</v>
      </c>
      <c r="B204" s="249">
        <v>6374</v>
      </c>
      <c r="C204" s="2" t="s">
        <v>2353</v>
      </c>
      <c r="D204" s="2"/>
      <c r="E204" s="50">
        <v>600</v>
      </c>
      <c r="F204" s="39">
        <f t="shared" si="12"/>
        <v>8552810.3500000015</v>
      </c>
    </row>
    <row r="205" spans="1:6">
      <c r="A205" s="221">
        <v>39525</v>
      </c>
      <c r="B205" s="249">
        <v>6375</v>
      </c>
      <c r="C205" s="2" t="s">
        <v>382</v>
      </c>
      <c r="D205" s="2"/>
      <c r="E205" s="50">
        <v>2000</v>
      </c>
      <c r="F205" s="39">
        <f t="shared" si="12"/>
        <v>8550810.3500000015</v>
      </c>
    </row>
    <row r="206" spans="1:6">
      <c r="A206" s="221">
        <v>39525</v>
      </c>
      <c r="B206" s="249">
        <v>6376</v>
      </c>
      <c r="C206" s="2" t="s">
        <v>2355</v>
      </c>
      <c r="D206" s="2"/>
      <c r="E206" s="50">
        <v>2000</v>
      </c>
      <c r="F206" s="39">
        <f t="shared" si="12"/>
        <v>8548810.3500000015</v>
      </c>
    </row>
    <row r="207" spans="1:6">
      <c r="A207" s="221">
        <v>39525</v>
      </c>
      <c r="B207" s="249">
        <v>6377</v>
      </c>
      <c r="C207" s="2" t="s">
        <v>2427</v>
      </c>
      <c r="D207" s="2"/>
      <c r="E207" s="50">
        <v>2000</v>
      </c>
      <c r="F207" s="39">
        <f t="shared" si="12"/>
        <v>8546810.3500000015</v>
      </c>
    </row>
    <row r="208" spans="1:6">
      <c r="A208" s="221">
        <v>39525</v>
      </c>
      <c r="B208" s="249">
        <v>6378</v>
      </c>
      <c r="C208" s="2" t="s">
        <v>1615</v>
      </c>
      <c r="D208" s="2"/>
      <c r="E208" s="50">
        <v>73952.25</v>
      </c>
      <c r="F208" s="39">
        <f t="shared" si="12"/>
        <v>8472858.1000000015</v>
      </c>
    </row>
    <row r="209" spans="1:6">
      <c r="A209" s="221">
        <v>39525</v>
      </c>
      <c r="B209" s="249">
        <v>6379</v>
      </c>
      <c r="C209" s="2" t="s">
        <v>1363</v>
      </c>
      <c r="D209" s="2"/>
      <c r="E209" s="50">
        <v>1463.77</v>
      </c>
      <c r="F209" s="39">
        <f t="shared" si="12"/>
        <v>8471394.3300000019</v>
      </c>
    </row>
    <row r="210" spans="1:6">
      <c r="A210" s="221">
        <v>39525</v>
      </c>
      <c r="B210" s="249"/>
      <c r="C210" s="2" t="s">
        <v>1587</v>
      </c>
      <c r="D210" s="39">
        <v>4872876.03</v>
      </c>
      <c r="E210" s="50"/>
      <c r="F210" s="39">
        <f>+F209+D210</f>
        <v>13344270.360000003</v>
      </c>
    </row>
    <row r="211" spans="1:6">
      <c r="A211" s="221">
        <v>39525</v>
      </c>
      <c r="B211" s="249"/>
      <c r="C211" s="2" t="s">
        <v>1464</v>
      </c>
      <c r="D211" s="24">
        <v>541194.93999999994</v>
      </c>
      <c r="E211" s="50"/>
      <c r="F211" s="39">
        <f>+F210+D211</f>
        <v>13885465.300000003</v>
      </c>
    </row>
    <row r="212" spans="1:6">
      <c r="A212" s="221">
        <v>39531</v>
      </c>
      <c r="B212" s="249">
        <v>6380</v>
      </c>
      <c r="C212" s="2" t="s">
        <v>1804</v>
      </c>
      <c r="D212" s="24"/>
      <c r="E212" s="50">
        <v>0.01</v>
      </c>
      <c r="F212" s="39">
        <f t="shared" ref="F212:F217" si="13">+F211-E212</f>
        <v>13885465.290000003</v>
      </c>
    </row>
    <row r="213" spans="1:6">
      <c r="A213" s="221">
        <v>39531</v>
      </c>
      <c r="B213" s="249">
        <v>6381</v>
      </c>
      <c r="C213" s="2" t="s">
        <v>1804</v>
      </c>
      <c r="D213" s="24"/>
      <c r="E213" s="50">
        <v>0.01</v>
      </c>
      <c r="F213" s="39">
        <f t="shared" si="13"/>
        <v>13885465.280000003</v>
      </c>
    </row>
    <row r="214" spans="1:6">
      <c r="A214" s="221">
        <v>39531</v>
      </c>
      <c r="B214" s="249">
        <v>6382</v>
      </c>
      <c r="C214" s="2" t="s">
        <v>407</v>
      </c>
      <c r="D214" s="24"/>
      <c r="E214" s="50">
        <v>881</v>
      </c>
      <c r="F214" s="39">
        <f t="shared" si="13"/>
        <v>13884584.280000003</v>
      </c>
    </row>
    <row r="215" spans="1:6">
      <c r="A215" s="221">
        <v>39531</v>
      </c>
      <c r="B215" s="249">
        <v>6383</v>
      </c>
      <c r="C215" s="2" t="s">
        <v>1356</v>
      </c>
      <c r="D215" s="24"/>
      <c r="E215" s="50">
        <v>881</v>
      </c>
      <c r="F215" s="39">
        <f t="shared" si="13"/>
        <v>13883703.280000003</v>
      </c>
    </row>
    <row r="216" spans="1:6">
      <c r="A216" s="221">
        <v>39531</v>
      </c>
      <c r="B216" s="249"/>
      <c r="C216" s="2" t="s">
        <v>1105</v>
      </c>
      <c r="D216" s="24"/>
      <c r="E216" s="117">
        <v>454845.6</v>
      </c>
      <c r="F216" s="39">
        <f t="shared" si="13"/>
        <v>13428857.680000003</v>
      </c>
    </row>
    <row r="217" spans="1:6">
      <c r="A217" s="221">
        <v>39531</v>
      </c>
      <c r="B217" s="249"/>
      <c r="C217" s="2" t="s">
        <v>2204</v>
      </c>
      <c r="D217" s="24"/>
      <c r="E217" s="117">
        <v>322269.26</v>
      </c>
      <c r="F217" s="39">
        <f t="shared" si="13"/>
        <v>13106588.420000004</v>
      </c>
    </row>
    <row r="218" spans="1:6">
      <c r="A218" s="221">
        <v>39534</v>
      </c>
      <c r="B218" s="249">
        <v>6384</v>
      </c>
      <c r="C218" s="2" t="s">
        <v>1469</v>
      </c>
      <c r="D218" s="24"/>
      <c r="E218" s="134">
        <v>25156.959999999999</v>
      </c>
      <c r="F218" s="39">
        <f t="shared" ref="F218:F224" si="14">+F217-E218</f>
        <v>13081431.460000003</v>
      </c>
    </row>
    <row r="219" spans="1:6">
      <c r="A219" s="221">
        <v>39534</v>
      </c>
      <c r="B219" s="249">
        <v>6385</v>
      </c>
      <c r="C219" s="2" t="s">
        <v>1362</v>
      </c>
      <c r="D219" s="24"/>
      <c r="E219" s="134">
        <v>26410</v>
      </c>
      <c r="F219" s="39">
        <f t="shared" si="14"/>
        <v>13055021.460000003</v>
      </c>
    </row>
    <row r="220" spans="1:6">
      <c r="A220" s="221">
        <v>39534</v>
      </c>
      <c r="B220" s="249">
        <v>6386</v>
      </c>
      <c r="C220" s="2" t="s">
        <v>1803</v>
      </c>
      <c r="D220" s="24"/>
      <c r="E220" s="134">
        <v>1500</v>
      </c>
      <c r="F220" s="39">
        <f t="shared" si="14"/>
        <v>13053521.460000003</v>
      </c>
    </row>
    <row r="221" spans="1:6">
      <c r="A221" s="221">
        <v>39534</v>
      </c>
      <c r="B221" s="249">
        <v>6387</v>
      </c>
      <c r="C221" s="2" t="s">
        <v>1433</v>
      </c>
      <c r="D221" s="24"/>
      <c r="E221" s="134">
        <v>3124.65</v>
      </c>
      <c r="F221" s="39">
        <f t="shared" si="14"/>
        <v>13050396.810000002</v>
      </c>
    </row>
    <row r="222" spans="1:6">
      <c r="A222" s="221">
        <v>39534</v>
      </c>
      <c r="B222" s="249">
        <v>6388</v>
      </c>
      <c r="C222" s="2" t="s">
        <v>1371</v>
      </c>
      <c r="D222" s="24"/>
      <c r="E222" s="134">
        <v>55253.88</v>
      </c>
      <c r="F222" s="39">
        <f t="shared" si="14"/>
        <v>12995142.930000002</v>
      </c>
    </row>
    <row r="223" spans="1:6">
      <c r="A223" s="221">
        <v>39534</v>
      </c>
      <c r="B223" s="249">
        <v>6389</v>
      </c>
      <c r="C223" s="2" t="s">
        <v>1465</v>
      </c>
      <c r="D223" s="24"/>
      <c r="E223" s="134">
        <v>828</v>
      </c>
      <c r="F223" s="39">
        <f t="shared" si="14"/>
        <v>12994314.930000002</v>
      </c>
    </row>
    <row r="224" spans="1:6">
      <c r="A224" s="221">
        <v>39534</v>
      </c>
      <c r="B224" s="249">
        <v>6390</v>
      </c>
      <c r="C224" s="2" t="s">
        <v>1733</v>
      </c>
      <c r="D224" s="24"/>
      <c r="E224" s="134">
        <v>3225</v>
      </c>
      <c r="F224" s="39">
        <f t="shared" si="14"/>
        <v>12991089.930000002</v>
      </c>
    </row>
    <row r="225" spans="1:6">
      <c r="A225" s="221">
        <v>39535</v>
      </c>
      <c r="B225" s="249"/>
      <c r="C225" s="2" t="s">
        <v>1466</v>
      </c>
      <c r="D225" s="24">
        <v>430648.93</v>
      </c>
      <c r="E225" s="134"/>
      <c r="F225" s="39">
        <f>+F224+D225</f>
        <v>13421738.860000001</v>
      </c>
    </row>
    <row r="226" spans="1:6">
      <c r="A226" s="221">
        <v>39535</v>
      </c>
      <c r="B226" s="249"/>
      <c r="C226" s="2" t="s">
        <v>1467</v>
      </c>
      <c r="D226" s="24"/>
      <c r="E226" s="117">
        <v>298619.40000000002</v>
      </c>
      <c r="F226" s="39">
        <f t="shared" ref="F226:F233" si="15">+F225-E226</f>
        <v>13123119.460000001</v>
      </c>
    </row>
    <row r="227" spans="1:6">
      <c r="A227" s="221">
        <v>39535</v>
      </c>
      <c r="B227" s="249">
        <v>6391</v>
      </c>
      <c r="C227" s="2" t="s">
        <v>1739</v>
      </c>
      <c r="D227" s="2"/>
      <c r="E227" s="134">
        <v>881</v>
      </c>
      <c r="F227" s="39">
        <f t="shared" si="15"/>
        <v>13122238.460000001</v>
      </c>
    </row>
    <row r="228" spans="1:6">
      <c r="A228" s="221">
        <v>39535</v>
      </c>
      <c r="B228" s="249">
        <v>6392</v>
      </c>
      <c r="C228" s="2" t="s">
        <v>28</v>
      </c>
      <c r="D228" s="2"/>
      <c r="E228" s="134">
        <v>19730.2</v>
      </c>
      <c r="F228" s="39">
        <f t="shared" si="15"/>
        <v>13102508.260000002</v>
      </c>
    </row>
    <row r="229" spans="1:6">
      <c r="A229" s="221">
        <v>39535</v>
      </c>
      <c r="B229" s="249">
        <v>6393</v>
      </c>
      <c r="C229" s="2" t="s">
        <v>1468</v>
      </c>
      <c r="D229" s="2"/>
      <c r="E229" s="134">
        <v>80000</v>
      </c>
      <c r="F229" s="39">
        <f t="shared" si="15"/>
        <v>13022508.260000002</v>
      </c>
    </row>
    <row r="230" spans="1:6">
      <c r="A230" s="221">
        <v>39535</v>
      </c>
      <c r="B230" s="249">
        <v>6394</v>
      </c>
      <c r="C230" s="2" t="s">
        <v>659</v>
      </c>
      <c r="D230" s="2"/>
      <c r="E230" s="134">
        <v>10000</v>
      </c>
      <c r="F230" s="39">
        <f t="shared" si="15"/>
        <v>13012508.260000002</v>
      </c>
    </row>
    <row r="231" spans="1:6">
      <c r="A231" s="221">
        <v>39535</v>
      </c>
      <c r="B231" s="249">
        <v>6395</v>
      </c>
      <c r="C231" s="2" t="s">
        <v>659</v>
      </c>
      <c r="D231" s="2"/>
      <c r="E231" s="134">
        <v>11150</v>
      </c>
      <c r="F231" s="39">
        <f t="shared" si="15"/>
        <v>13001358.260000002</v>
      </c>
    </row>
    <row r="232" spans="1:6">
      <c r="A232" s="221">
        <v>39535</v>
      </c>
      <c r="B232" s="249">
        <v>6396</v>
      </c>
      <c r="C232" s="2" t="s">
        <v>2746</v>
      </c>
      <c r="D232" s="2"/>
      <c r="E232" s="134">
        <v>8146.8</v>
      </c>
      <c r="F232" s="39">
        <f t="shared" si="15"/>
        <v>12993211.460000001</v>
      </c>
    </row>
    <row r="233" spans="1:6">
      <c r="A233" s="221">
        <v>39538</v>
      </c>
      <c r="B233" s="249">
        <v>6397</v>
      </c>
      <c r="C233" s="2" t="s">
        <v>1792</v>
      </c>
      <c r="D233" s="2"/>
      <c r="E233" s="134">
        <v>125131.52</v>
      </c>
      <c r="F233" s="39">
        <f t="shared" si="15"/>
        <v>12868079.940000001</v>
      </c>
    </row>
    <row r="234" spans="1:6">
      <c r="A234" s="6"/>
      <c r="B234" s="249"/>
      <c r="C234" s="2" t="s">
        <v>874</v>
      </c>
      <c r="D234" s="2"/>
      <c r="E234" s="134">
        <v>11452.8</v>
      </c>
      <c r="F234" s="39">
        <f>+F233-E234</f>
        <v>12856627.140000001</v>
      </c>
    </row>
    <row r="235" spans="1:6">
      <c r="A235" s="6"/>
      <c r="B235" s="2"/>
      <c r="C235" s="2" t="s">
        <v>617</v>
      </c>
      <c r="D235" s="20">
        <v>25156.560000000001</v>
      </c>
      <c r="E235" s="50"/>
      <c r="F235" s="39">
        <f>+F234+D235</f>
        <v>12881783.700000001</v>
      </c>
    </row>
    <row r="236" spans="1:6" ht="15.75">
      <c r="A236" s="136"/>
      <c r="B236" s="135"/>
      <c r="C236" s="88" t="s">
        <v>1983</v>
      </c>
      <c r="D236" s="127">
        <f>SUM(D168:D235)</f>
        <v>5869876.46</v>
      </c>
      <c r="E236" s="128">
        <f>SUM(E168:E235)</f>
        <v>3096975.4499999997</v>
      </c>
      <c r="F236" s="127">
        <f>F167+D236-E236</f>
        <v>12881783.700000003</v>
      </c>
    </row>
    <row r="237" spans="1:6">
      <c r="A237" s="6"/>
      <c r="B237" s="2"/>
      <c r="C237" s="2"/>
      <c r="D237" s="20"/>
      <c r="E237" s="50"/>
      <c r="F237" s="39"/>
    </row>
    <row r="238" spans="1:6">
      <c r="A238" s="221"/>
      <c r="B238" s="2"/>
      <c r="C238" s="27" t="s">
        <v>1550</v>
      </c>
      <c r="D238" s="39">
        <f>D236-5414070.97</f>
        <v>455805.49000000022</v>
      </c>
      <c r="E238" s="126">
        <f>SUM(E168:E235)</f>
        <v>3096975.4499999997</v>
      </c>
      <c r="F238" s="39"/>
    </row>
    <row r="239" spans="1:6">
      <c r="A239" s="221"/>
      <c r="B239" s="2"/>
      <c r="C239" s="27" t="s">
        <v>2175</v>
      </c>
      <c r="D239" s="2"/>
      <c r="E239" s="126">
        <f>+E238-E234-E226-E217-E216</f>
        <v>2009788.3900000001</v>
      </c>
      <c r="F239" s="39"/>
    </row>
    <row r="240" spans="1:6">
      <c r="A240" s="221"/>
      <c r="B240" s="2"/>
      <c r="C240" s="2"/>
      <c r="D240" s="2"/>
      <c r="E240" s="50"/>
      <c r="F240" s="39"/>
    </row>
    <row r="241" spans="1:6">
      <c r="A241" s="221"/>
      <c r="B241" s="2"/>
      <c r="C241" s="27" t="s">
        <v>875</v>
      </c>
      <c r="D241" s="2"/>
      <c r="E241" s="50"/>
      <c r="F241" s="39"/>
    </row>
    <row r="242" spans="1:6" ht="15.75">
      <c r="A242" s="921" t="s">
        <v>2520</v>
      </c>
      <c r="B242" s="74" t="s">
        <v>1831</v>
      </c>
      <c r="C242" s="922" t="s">
        <v>1981</v>
      </c>
      <c r="D242" s="924" t="s">
        <v>1827</v>
      </c>
      <c r="E242" s="918" t="s">
        <v>1828</v>
      </c>
      <c r="F242" s="932" t="s">
        <v>1829</v>
      </c>
    </row>
    <row r="243" spans="1:6" ht="15.75">
      <c r="A243" s="921"/>
      <c r="B243" s="77" t="s">
        <v>1832</v>
      </c>
      <c r="C243" s="923"/>
      <c r="D243" s="925"/>
      <c r="E243" s="919"/>
      <c r="F243" s="933"/>
    </row>
    <row r="244" spans="1:6" ht="15.75">
      <c r="A244" s="2"/>
      <c r="B244" s="2"/>
      <c r="C244" s="59" t="s">
        <v>1666</v>
      </c>
      <c r="D244" s="2"/>
      <c r="E244" s="50"/>
      <c r="F244" s="220">
        <f>+F235</f>
        <v>12881783.700000001</v>
      </c>
    </row>
    <row r="245" spans="1:6">
      <c r="A245" s="221">
        <v>39542</v>
      </c>
      <c r="B245" s="249">
        <v>6398</v>
      </c>
      <c r="C245" s="2" t="s">
        <v>876</v>
      </c>
      <c r="D245" s="2"/>
      <c r="E245" s="50">
        <v>24768.57</v>
      </c>
      <c r="F245" s="39">
        <f>+F244-E245</f>
        <v>12857015.130000001</v>
      </c>
    </row>
    <row r="246" spans="1:6">
      <c r="A246" s="221">
        <v>39542</v>
      </c>
      <c r="B246" s="249">
        <v>6399</v>
      </c>
      <c r="C246" s="2" t="s">
        <v>441</v>
      </c>
      <c r="D246" s="2"/>
      <c r="E246" s="50">
        <v>25024.99</v>
      </c>
      <c r="F246" s="39">
        <f t="shared" ref="F246:F288" si="16">+F245-E246</f>
        <v>12831990.140000001</v>
      </c>
    </row>
    <row r="247" spans="1:6">
      <c r="A247" s="221">
        <v>39542</v>
      </c>
      <c r="B247" s="249">
        <v>6400</v>
      </c>
      <c r="C247" s="2" t="s">
        <v>1359</v>
      </c>
      <c r="D247" s="2"/>
      <c r="E247" s="50">
        <v>23793.040000000001</v>
      </c>
      <c r="F247" s="39">
        <f t="shared" si="16"/>
        <v>12808197.100000001</v>
      </c>
    </row>
    <row r="248" spans="1:6">
      <c r="A248" s="221">
        <v>39542</v>
      </c>
      <c r="B248" s="249">
        <v>6401</v>
      </c>
      <c r="C248" s="2" t="s">
        <v>1359</v>
      </c>
      <c r="D248" s="2"/>
      <c r="E248" s="50">
        <v>38191</v>
      </c>
      <c r="F248" s="39">
        <f t="shared" si="16"/>
        <v>12770006.100000001</v>
      </c>
    </row>
    <row r="249" spans="1:6">
      <c r="A249" s="221">
        <v>39542</v>
      </c>
      <c r="B249" s="249">
        <v>6402</v>
      </c>
      <c r="C249" s="2" t="s">
        <v>877</v>
      </c>
      <c r="D249" s="2"/>
      <c r="E249" s="50">
        <v>12000.52</v>
      </c>
      <c r="F249" s="39">
        <f t="shared" si="16"/>
        <v>12758005.580000002</v>
      </c>
    </row>
    <row r="250" spans="1:6">
      <c r="A250" s="221">
        <v>39542</v>
      </c>
      <c r="B250" s="249">
        <v>6403</v>
      </c>
      <c r="C250" s="2" t="s">
        <v>113</v>
      </c>
      <c r="D250" s="2"/>
      <c r="E250" s="50">
        <v>2000000</v>
      </c>
      <c r="F250" s="39">
        <f t="shared" si="16"/>
        <v>10758005.580000002</v>
      </c>
    </row>
    <row r="251" spans="1:6">
      <c r="A251" s="221">
        <v>39542</v>
      </c>
      <c r="B251" s="249">
        <v>6404</v>
      </c>
      <c r="C251" s="2" t="s">
        <v>878</v>
      </c>
      <c r="D251" s="2"/>
      <c r="E251" s="50">
        <v>3515</v>
      </c>
      <c r="F251" s="39">
        <f t="shared" si="16"/>
        <v>10754490.580000002</v>
      </c>
    </row>
    <row r="252" spans="1:6">
      <c r="A252" s="221">
        <v>39545</v>
      </c>
      <c r="B252" s="249">
        <v>6405</v>
      </c>
      <c r="C252" s="2" t="s">
        <v>896</v>
      </c>
      <c r="D252" s="2"/>
      <c r="E252" s="50">
        <v>97064.35</v>
      </c>
      <c r="F252" s="39">
        <f t="shared" si="16"/>
        <v>10657426.230000002</v>
      </c>
    </row>
    <row r="253" spans="1:6">
      <c r="A253" s="221">
        <v>39545</v>
      </c>
      <c r="B253" s="249">
        <v>6406</v>
      </c>
      <c r="C253" s="2" t="s">
        <v>1479</v>
      </c>
      <c r="D253" s="2"/>
      <c r="E253" s="50">
        <v>4264.7299999999996</v>
      </c>
      <c r="F253" s="39">
        <f t="shared" si="16"/>
        <v>10653161.500000002</v>
      </c>
    </row>
    <row r="254" spans="1:6">
      <c r="A254" s="221">
        <v>39545</v>
      </c>
      <c r="B254" s="249">
        <v>6407</v>
      </c>
      <c r="C254" s="2" t="s">
        <v>879</v>
      </c>
      <c r="D254" s="2"/>
      <c r="E254" s="50">
        <v>9576</v>
      </c>
      <c r="F254" s="39">
        <f t="shared" si="16"/>
        <v>10643585.500000002</v>
      </c>
    </row>
    <row r="255" spans="1:6">
      <c r="A255" s="221">
        <v>39545</v>
      </c>
      <c r="B255" s="249">
        <v>6408</v>
      </c>
      <c r="C255" s="2" t="s">
        <v>879</v>
      </c>
      <c r="D255" s="2"/>
      <c r="E255" s="50">
        <v>40275</v>
      </c>
      <c r="F255" s="39">
        <f t="shared" si="16"/>
        <v>10603310.500000002</v>
      </c>
    </row>
    <row r="256" spans="1:6">
      <c r="A256" s="221">
        <v>39545</v>
      </c>
      <c r="B256" s="249">
        <v>6409</v>
      </c>
      <c r="C256" s="2" t="s">
        <v>1359</v>
      </c>
      <c r="D256" s="2"/>
      <c r="E256" s="50">
        <v>1448.32</v>
      </c>
      <c r="F256" s="39">
        <f t="shared" si="16"/>
        <v>10601862.180000002</v>
      </c>
    </row>
    <row r="257" spans="1:6">
      <c r="A257" s="221">
        <v>39545</v>
      </c>
      <c r="B257" s="249">
        <v>6410</v>
      </c>
      <c r="C257" s="2" t="s">
        <v>880</v>
      </c>
      <c r="D257" s="2"/>
      <c r="E257" s="50">
        <v>7420</v>
      </c>
      <c r="F257" s="39">
        <f t="shared" si="16"/>
        <v>10594442.180000002</v>
      </c>
    </row>
    <row r="258" spans="1:6">
      <c r="A258" s="221">
        <v>39548</v>
      </c>
      <c r="B258" s="249">
        <v>6411</v>
      </c>
      <c r="C258" s="2" t="s">
        <v>881</v>
      </c>
      <c r="D258" s="2"/>
      <c r="E258" s="50">
        <v>3996</v>
      </c>
      <c r="F258" s="39">
        <f t="shared" si="16"/>
        <v>10590446.180000002</v>
      </c>
    </row>
    <row r="259" spans="1:6">
      <c r="A259" s="221">
        <v>39548</v>
      </c>
      <c r="B259" s="249">
        <v>6412</v>
      </c>
      <c r="C259" s="2" t="s">
        <v>1362</v>
      </c>
      <c r="D259" s="2"/>
      <c r="E259" s="50">
        <v>31673.95</v>
      </c>
      <c r="F259" s="39">
        <f t="shared" si="16"/>
        <v>10558772.230000002</v>
      </c>
    </row>
    <row r="260" spans="1:6">
      <c r="A260" s="221">
        <v>39548</v>
      </c>
      <c r="B260" s="249">
        <v>6413</v>
      </c>
      <c r="C260" s="2" t="s">
        <v>407</v>
      </c>
      <c r="D260" s="2"/>
      <c r="E260" s="50">
        <v>553</v>
      </c>
      <c r="F260" s="39">
        <f t="shared" si="16"/>
        <v>10558219.230000002</v>
      </c>
    </row>
    <row r="261" spans="1:6">
      <c r="A261" s="221">
        <v>39548</v>
      </c>
      <c r="B261" s="249">
        <v>6414</v>
      </c>
      <c r="C261" s="2" t="s">
        <v>357</v>
      </c>
      <c r="D261" s="2"/>
      <c r="E261" s="50">
        <v>553</v>
      </c>
      <c r="F261" s="39">
        <f t="shared" si="16"/>
        <v>10557666.230000002</v>
      </c>
    </row>
    <row r="262" spans="1:6">
      <c r="A262" s="221">
        <v>39549</v>
      </c>
      <c r="B262" s="249">
        <v>6415</v>
      </c>
      <c r="C262" s="2" t="s">
        <v>883</v>
      </c>
      <c r="D262" s="2"/>
      <c r="E262" s="50">
        <v>7548</v>
      </c>
      <c r="F262" s="39">
        <f t="shared" si="16"/>
        <v>10550118.230000002</v>
      </c>
    </row>
    <row r="263" spans="1:6">
      <c r="A263" s="221">
        <v>39552</v>
      </c>
      <c r="B263" s="249">
        <v>6416</v>
      </c>
      <c r="C263" s="2" t="s">
        <v>882</v>
      </c>
      <c r="D263" s="2"/>
      <c r="E263" s="50">
        <v>18912</v>
      </c>
      <c r="F263" s="39">
        <f t="shared" si="16"/>
        <v>10531206.230000002</v>
      </c>
    </row>
    <row r="264" spans="1:6">
      <c r="A264" s="221">
        <v>39552</v>
      </c>
      <c r="B264" s="249">
        <v>6417</v>
      </c>
      <c r="C264" s="2" t="s">
        <v>594</v>
      </c>
      <c r="D264" s="2"/>
      <c r="E264" s="50">
        <v>458</v>
      </c>
      <c r="F264" s="39">
        <f t="shared" si="16"/>
        <v>10530748.230000002</v>
      </c>
    </row>
    <row r="265" spans="1:6">
      <c r="A265" s="221">
        <v>39553</v>
      </c>
      <c r="B265" s="249">
        <v>6418</v>
      </c>
      <c r="C265" s="2" t="s">
        <v>1349</v>
      </c>
      <c r="D265" s="2"/>
      <c r="E265" s="50">
        <v>634070.25</v>
      </c>
      <c r="F265" s="14">
        <f t="shared" si="16"/>
        <v>9896677.9800000023</v>
      </c>
    </row>
    <row r="266" spans="1:6">
      <c r="A266" s="221">
        <v>39553</v>
      </c>
      <c r="B266" s="249">
        <v>6419</v>
      </c>
      <c r="C266" s="2" t="s">
        <v>1733</v>
      </c>
      <c r="D266" s="2"/>
      <c r="E266" s="50">
        <v>7106.05</v>
      </c>
      <c r="F266" s="14">
        <f t="shared" si="16"/>
        <v>9889571.9300000016</v>
      </c>
    </row>
    <row r="267" spans="1:6">
      <c r="A267" s="221">
        <v>39553</v>
      </c>
      <c r="B267" s="249">
        <v>6420</v>
      </c>
      <c r="C267" s="2" t="s">
        <v>1090</v>
      </c>
      <c r="D267" s="2"/>
      <c r="E267" s="50">
        <v>881</v>
      </c>
      <c r="F267" s="14">
        <f t="shared" si="16"/>
        <v>9888690.9300000016</v>
      </c>
    </row>
    <row r="268" spans="1:6">
      <c r="A268" s="221">
        <v>39559</v>
      </c>
      <c r="B268" s="249">
        <v>6421</v>
      </c>
      <c r="C268" s="2" t="s">
        <v>1739</v>
      </c>
      <c r="D268" s="2"/>
      <c r="E268" s="50">
        <v>881</v>
      </c>
      <c r="F268" s="14">
        <f t="shared" si="16"/>
        <v>9887809.9300000016</v>
      </c>
    </row>
    <row r="269" spans="1:6">
      <c r="A269" s="221">
        <v>39559</v>
      </c>
      <c r="B269" s="249">
        <v>6422</v>
      </c>
      <c r="C269" s="2" t="s">
        <v>28</v>
      </c>
      <c r="D269" s="2"/>
      <c r="E269" s="50">
        <v>14419.75</v>
      </c>
      <c r="F269" s="14">
        <f t="shared" si="16"/>
        <v>9873390.1800000016</v>
      </c>
    </row>
    <row r="270" spans="1:6">
      <c r="A270" s="221">
        <v>39559</v>
      </c>
      <c r="B270" s="249">
        <v>6423</v>
      </c>
      <c r="C270" s="2" t="s">
        <v>386</v>
      </c>
      <c r="D270" s="2"/>
      <c r="E270" s="50">
        <v>14297.82</v>
      </c>
      <c r="F270" s="14">
        <f t="shared" si="16"/>
        <v>9859092.3600000013</v>
      </c>
    </row>
    <row r="271" spans="1:6">
      <c r="A271" s="221">
        <v>39559</v>
      </c>
      <c r="B271" s="249">
        <v>6424</v>
      </c>
      <c r="C271" s="2" t="s">
        <v>1808</v>
      </c>
      <c r="D271" s="2"/>
      <c r="E271" s="50">
        <v>21282.5</v>
      </c>
      <c r="F271" s="14">
        <f t="shared" si="16"/>
        <v>9837809.8600000013</v>
      </c>
    </row>
    <row r="272" spans="1:6">
      <c r="A272" s="221">
        <v>39559</v>
      </c>
      <c r="B272" s="249">
        <v>6425</v>
      </c>
      <c r="C272" s="2" t="s">
        <v>1810</v>
      </c>
      <c r="D272" s="2"/>
      <c r="E272" s="50">
        <v>11826.09</v>
      </c>
      <c r="F272" s="14">
        <f t="shared" si="16"/>
        <v>9825983.7700000014</v>
      </c>
    </row>
    <row r="273" spans="1:6">
      <c r="A273" s="221">
        <v>39559</v>
      </c>
      <c r="B273" s="249">
        <v>6426</v>
      </c>
      <c r="C273" s="2" t="s">
        <v>651</v>
      </c>
      <c r="D273" s="2"/>
      <c r="E273" s="50">
        <v>9500</v>
      </c>
      <c r="F273" s="14">
        <f t="shared" si="16"/>
        <v>9816483.7700000014</v>
      </c>
    </row>
    <row r="274" spans="1:6">
      <c r="A274" s="221">
        <v>39559</v>
      </c>
      <c r="B274" s="249">
        <v>6427</v>
      </c>
      <c r="C274" s="2" t="s">
        <v>1839</v>
      </c>
      <c r="D274" s="2"/>
      <c r="E274" s="50">
        <v>8500</v>
      </c>
      <c r="F274" s="14">
        <f t="shared" si="16"/>
        <v>9807983.7700000014</v>
      </c>
    </row>
    <row r="275" spans="1:6">
      <c r="A275" s="221">
        <v>39559</v>
      </c>
      <c r="B275" s="249">
        <v>6428</v>
      </c>
      <c r="C275" s="2" t="s">
        <v>1152</v>
      </c>
      <c r="D275" s="2"/>
      <c r="E275" s="50">
        <v>3687.84</v>
      </c>
      <c r="F275" s="14">
        <f t="shared" si="16"/>
        <v>9804295.9300000016</v>
      </c>
    </row>
    <row r="276" spans="1:6">
      <c r="A276" s="221">
        <v>39559</v>
      </c>
      <c r="B276" s="249">
        <v>6429</v>
      </c>
      <c r="C276" s="2" t="s">
        <v>1997</v>
      </c>
      <c r="D276" s="2"/>
      <c r="E276" s="50">
        <v>5063.6000000000004</v>
      </c>
      <c r="F276" s="14">
        <f t="shared" si="16"/>
        <v>9799232.3300000019</v>
      </c>
    </row>
    <row r="277" spans="1:6">
      <c r="A277" s="221">
        <v>39559</v>
      </c>
      <c r="B277" s="249">
        <v>6430</v>
      </c>
      <c r="C277" s="2" t="s">
        <v>1998</v>
      </c>
      <c r="D277" s="2"/>
      <c r="E277" s="50">
        <v>3218.76</v>
      </c>
      <c r="F277" s="14">
        <f t="shared" si="16"/>
        <v>9796013.5700000022</v>
      </c>
    </row>
    <row r="278" spans="1:6">
      <c r="A278" s="221">
        <v>39559</v>
      </c>
      <c r="B278" s="249">
        <v>6431</v>
      </c>
      <c r="C278" s="2" t="s">
        <v>1800</v>
      </c>
      <c r="D278" s="2"/>
      <c r="E278" s="50">
        <v>7240.48</v>
      </c>
      <c r="F278" s="14">
        <f t="shared" si="16"/>
        <v>9788773.0900000017</v>
      </c>
    </row>
    <row r="279" spans="1:6">
      <c r="A279" s="221">
        <v>39559</v>
      </c>
      <c r="B279" s="249">
        <v>6432</v>
      </c>
      <c r="C279" s="2" t="s">
        <v>1802</v>
      </c>
      <c r="D279" s="2"/>
      <c r="E279" s="50">
        <v>3900</v>
      </c>
      <c r="F279" s="14">
        <f t="shared" si="16"/>
        <v>9784873.0900000017</v>
      </c>
    </row>
    <row r="280" spans="1:6">
      <c r="A280" s="221">
        <v>39559</v>
      </c>
      <c r="B280" s="249">
        <v>6433</v>
      </c>
      <c r="C280" s="2" t="s">
        <v>1803</v>
      </c>
      <c r="D280" s="2"/>
      <c r="E280" s="50">
        <v>3900</v>
      </c>
      <c r="F280" s="14">
        <f t="shared" si="16"/>
        <v>9780973.0900000017</v>
      </c>
    </row>
    <row r="281" spans="1:6">
      <c r="A281" s="221">
        <v>39559</v>
      </c>
      <c r="B281" s="249">
        <v>6434</v>
      </c>
      <c r="C281" s="2" t="s">
        <v>285</v>
      </c>
      <c r="D281" s="2"/>
      <c r="E281" s="50">
        <v>22500</v>
      </c>
      <c r="F281" s="14">
        <f t="shared" si="16"/>
        <v>9758473.0900000017</v>
      </c>
    </row>
    <row r="282" spans="1:6">
      <c r="A282" s="221">
        <v>39559</v>
      </c>
      <c r="B282" s="249">
        <v>6435</v>
      </c>
      <c r="C282" s="2" t="s">
        <v>1067</v>
      </c>
      <c r="D282" s="2"/>
      <c r="E282" s="50">
        <v>27000</v>
      </c>
      <c r="F282" s="14">
        <f t="shared" si="16"/>
        <v>9731473.0900000017</v>
      </c>
    </row>
    <row r="283" spans="1:6">
      <c r="A283" s="221">
        <v>39559</v>
      </c>
      <c r="B283" s="249">
        <v>6436</v>
      </c>
      <c r="C283" s="2" t="s">
        <v>1845</v>
      </c>
      <c r="D283" s="2"/>
      <c r="E283" s="50">
        <v>600</v>
      </c>
      <c r="F283" s="14">
        <f t="shared" si="16"/>
        <v>9730873.0900000017</v>
      </c>
    </row>
    <row r="284" spans="1:6">
      <c r="A284" s="221">
        <v>39559</v>
      </c>
      <c r="B284" s="249">
        <v>6437</v>
      </c>
      <c r="C284" s="2" t="s">
        <v>1998</v>
      </c>
      <c r="D284" s="2"/>
      <c r="E284" s="50">
        <v>600</v>
      </c>
      <c r="F284" s="14">
        <f t="shared" si="16"/>
        <v>9730273.0900000017</v>
      </c>
    </row>
    <row r="285" spans="1:6">
      <c r="A285" s="221">
        <v>39559</v>
      </c>
      <c r="B285" s="249">
        <v>6438</v>
      </c>
      <c r="C285" s="2" t="s">
        <v>382</v>
      </c>
      <c r="D285" s="2"/>
      <c r="E285" s="50">
        <v>2000</v>
      </c>
      <c r="F285" s="14">
        <f t="shared" si="16"/>
        <v>9728273.0900000017</v>
      </c>
    </row>
    <row r="286" spans="1:6">
      <c r="A286" s="221">
        <v>39559</v>
      </c>
      <c r="B286" s="249">
        <v>6439</v>
      </c>
      <c r="C286" s="2" t="s">
        <v>1621</v>
      </c>
      <c r="D286" s="2"/>
      <c r="E286" s="50">
        <v>2000</v>
      </c>
      <c r="F286" s="14">
        <f t="shared" si="16"/>
        <v>9726273.0900000017</v>
      </c>
    </row>
    <row r="287" spans="1:6">
      <c r="A287" s="221">
        <v>39559</v>
      </c>
      <c r="B287" s="249">
        <v>6440</v>
      </c>
      <c r="C287" s="2" t="s">
        <v>454</v>
      </c>
      <c r="D287" s="2"/>
      <c r="E287" s="50">
        <v>2000</v>
      </c>
      <c r="F287" s="14">
        <f t="shared" si="16"/>
        <v>9724273.0900000017</v>
      </c>
    </row>
    <row r="288" spans="1:6">
      <c r="A288" s="221">
        <v>39559</v>
      </c>
      <c r="B288" s="249">
        <v>6441</v>
      </c>
      <c r="C288" s="2" t="s">
        <v>1803</v>
      </c>
      <c r="D288" s="2"/>
      <c r="E288" s="50">
        <v>1500</v>
      </c>
      <c r="F288" s="14">
        <f t="shared" si="16"/>
        <v>9722773.0900000017</v>
      </c>
    </row>
    <row r="289" spans="1:6">
      <c r="A289" s="221">
        <v>39560</v>
      </c>
      <c r="B289" s="249" t="s">
        <v>1224</v>
      </c>
      <c r="C289" s="2" t="s">
        <v>527</v>
      </c>
      <c r="D289" s="39">
        <v>5414070.9699999997</v>
      </c>
      <c r="E289" s="50"/>
      <c r="F289" s="39">
        <f>+F288+D289</f>
        <v>15136844.060000002</v>
      </c>
    </row>
    <row r="290" spans="1:6">
      <c r="A290" s="221">
        <v>39560</v>
      </c>
      <c r="B290" s="249">
        <v>6442</v>
      </c>
      <c r="C290" s="2" t="s">
        <v>113</v>
      </c>
      <c r="D290" s="39"/>
      <c r="E290" s="50">
        <v>1000000</v>
      </c>
      <c r="F290" s="39">
        <f t="shared" ref="F290:F298" si="17">+F289-E290</f>
        <v>14136844.060000002</v>
      </c>
    </row>
    <row r="291" spans="1:6">
      <c r="A291" s="221">
        <v>39560</v>
      </c>
      <c r="B291" s="249">
        <v>6443</v>
      </c>
      <c r="C291" s="2" t="s">
        <v>386</v>
      </c>
      <c r="D291" s="39"/>
      <c r="E291" s="50">
        <v>980</v>
      </c>
      <c r="F291" s="39">
        <f t="shared" si="17"/>
        <v>14135864.060000002</v>
      </c>
    </row>
    <row r="292" spans="1:6">
      <c r="A292" s="221">
        <v>39560</v>
      </c>
      <c r="B292" s="249">
        <v>6444</v>
      </c>
      <c r="C292" s="2" t="s">
        <v>913</v>
      </c>
      <c r="D292" s="39"/>
      <c r="E292" s="50">
        <v>553</v>
      </c>
      <c r="F292" s="39">
        <f t="shared" si="17"/>
        <v>14135311.060000002</v>
      </c>
    </row>
    <row r="293" spans="1:6">
      <c r="A293" s="221">
        <v>39560</v>
      </c>
      <c r="B293" s="249">
        <v>6445</v>
      </c>
      <c r="C293" s="2" t="s">
        <v>529</v>
      </c>
      <c r="D293" s="39"/>
      <c r="E293" s="50">
        <v>15262.5</v>
      </c>
      <c r="F293" s="39">
        <f t="shared" si="17"/>
        <v>14120048.560000002</v>
      </c>
    </row>
    <row r="294" spans="1:6">
      <c r="A294" s="221">
        <v>39562</v>
      </c>
      <c r="B294" s="249" t="s">
        <v>1224</v>
      </c>
      <c r="C294" s="2" t="s">
        <v>1105</v>
      </c>
      <c r="D294" s="39"/>
      <c r="E294" s="117">
        <v>455695.12</v>
      </c>
      <c r="F294" s="39">
        <f t="shared" si="17"/>
        <v>13664353.440000003</v>
      </c>
    </row>
    <row r="295" spans="1:6">
      <c r="A295" s="221">
        <v>39562</v>
      </c>
      <c r="B295" s="249">
        <v>6446</v>
      </c>
      <c r="C295" s="2" t="s">
        <v>1465</v>
      </c>
      <c r="D295" s="39"/>
      <c r="E295" s="50">
        <v>828</v>
      </c>
      <c r="F295" s="39">
        <f t="shared" si="17"/>
        <v>13663525.440000003</v>
      </c>
    </row>
    <row r="296" spans="1:6">
      <c r="A296" s="221">
        <v>39562</v>
      </c>
      <c r="B296" s="249">
        <v>6447</v>
      </c>
      <c r="C296" s="2" t="s">
        <v>1362</v>
      </c>
      <c r="D296" s="39"/>
      <c r="E296" s="50">
        <v>25666</v>
      </c>
      <c r="F296" s="39">
        <f t="shared" si="17"/>
        <v>13637859.440000003</v>
      </c>
    </row>
    <row r="297" spans="1:6">
      <c r="A297" s="221">
        <v>39562</v>
      </c>
      <c r="B297" s="249">
        <v>6448</v>
      </c>
      <c r="C297" s="2" t="s">
        <v>1804</v>
      </c>
      <c r="D297" s="39"/>
      <c r="E297" s="50">
        <v>0.01</v>
      </c>
      <c r="F297" s="39">
        <f t="shared" si="17"/>
        <v>13637859.430000003</v>
      </c>
    </row>
    <row r="298" spans="1:6">
      <c r="A298" s="221">
        <v>39562</v>
      </c>
      <c r="B298" s="249">
        <v>6449</v>
      </c>
      <c r="C298" s="2" t="s">
        <v>1286</v>
      </c>
      <c r="D298" s="39"/>
      <c r="E298" s="50">
        <v>18000</v>
      </c>
      <c r="F298" s="39">
        <f t="shared" si="17"/>
        <v>13619859.430000003</v>
      </c>
    </row>
    <row r="299" spans="1:6">
      <c r="A299" s="221">
        <v>39563</v>
      </c>
      <c r="B299" s="249"/>
      <c r="C299" s="2" t="s">
        <v>1466</v>
      </c>
      <c r="D299" s="39">
        <v>435909.25</v>
      </c>
      <c r="E299" s="50">
        <v>0</v>
      </c>
      <c r="F299" s="39">
        <f>+F298+D299</f>
        <v>14055768.680000003</v>
      </c>
    </row>
    <row r="300" spans="1:6">
      <c r="A300" s="221">
        <v>39566</v>
      </c>
      <c r="B300" s="249">
        <v>6450</v>
      </c>
      <c r="C300" s="2" t="s">
        <v>530</v>
      </c>
      <c r="D300" s="2"/>
      <c r="E300" s="50">
        <v>4800</v>
      </c>
      <c r="F300" s="39">
        <f t="shared" ref="F300:F310" si="18">+F299-E300</f>
        <v>14050968.680000003</v>
      </c>
    </row>
    <row r="301" spans="1:6">
      <c r="A301" s="221">
        <v>39566</v>
      </c>
      <c r="B301" s="249">
        <v>6451</v>
      </c>
      <c r="C301" s="2" t="s">
        <v>1363</v>
      </c>
      <c r="D301" s="2"/>
      <c r="E301" s="50">
        <v>1642.59</v>
      </c>
      <c r="F301" s="39">
        <f t="shared" si="18"/>
        <v>14049326.090000004</v>
      </c>
    </row>
    <row r="302" spans="1:6">
      <c r="A302" s="221">
        <v>39566</v>
      </c>
      <c r="B302" s="249">
        <v>6452</v>
      </c>
      <c r="C302" s="2" t="s">
        <v>1371</v>
      </c>
      <c r="D302" s="2"/>
      <c r="E302" s="50">
        <v>53348.49</v>
      </c>
      <c r="F302" s="39">
        <f t="shared" si="18"/>
        <v>13995977.600000003</v>
      </c>
    </row>
    <row r="303" spans="1:6">
      <c r="A303" s="221">
        <v>39566</v>
      </c>
      <c r="B303" s="249">
        <v>6453</v>
      </c>
      <c r="C303" s="2" t="s">
        <v>659</v>
      </c>
      <c r="D303" s="2"/>
      <c r="E303" s="50">
        <v>10000</v>
      </c>
      <c r="F303" s="39">
        <f t="shared" si="18"/>
        <v>13985977.600000003</v>
      </c>
    </row>
    <row r="304" spans="1:6">
      <c r="A304" s="221">
        <v>39566</v>
      </c>
      <c r="B304" s="249">
        <v>6454</v>
      </c>
      <c r="C304" s="2" t="s">
        <v>659</v>
      </c>
      <c r="D304" s="2"/>
      <c r="E304" s="50">
        <v>10500</v>
      </c>
      <c r="F304" s="39">
        <f t="shared" si="18"/>
        <v>13975477.600000003</v>
      </c>
    </row>
    <row r="305" spans="1:6">
      <c r="A305" s="221">
        <v>39566</v>
      </c>
      <c r="B305" s="249">
        <v>6455</v>
      </c>
      <c r="C305" s="2" t="s">
        <v>1792</v>
      </c>
      <c r="D305" s="2"/>
      <c r="E305" s="50">
        <v>125131.52</v>
      </c>
      <c r="F305" s="39">
        <f t="shared" si="18"/>
        <v>13850346.080000004</v>
      </c>
    </row>
    <row r="306" spans="1:6">
      <c r="A306" s="221">
        <v>39566</v>
      </c>
      <c r="B306" s="249">
        <v>6456</v>
      </c>
      <c r="C306" s="2" t="s">
        <v>1621</v>
      </c>
      <c r="D306" s="2"/>
      <c r="E306" s="50">
        <v>18333.37</v>
      </c>
      <c r="F306" s="39">
        <f t="shared" si="18"/>
        <v>13832012.710000005</v>
      </c>
    </row>
    <row r="307" spans="1:6">
      <c r="A307" s="221">
        <v>39566</v>
      </c>
      <c r="B307" s="249" t="s">
        <v>1224</v>
      </c>
      <c r="C307" s="2" t="s">
        <v>2268</v>
      </c>
      <c r="D307" s="2"/>
      <c r="E307" s="117">
        <v>9011.7800000000007</v>
      </c>
      <c r="F307" s="39">
        <f t="shared" si="18"/>
        <v>13823000.930000005</v>
      </c>
    </row>
    <row r="308" spans="1:6">
      <c r="A308" s="221">
        <v>39566</v>
      </c>
      <c r="B308" s="249"/>
      <c r="C308" s="2" t="s">
        <v>528</v>
      </c>
      <c r="D308" s="2"/>
      <c r="E308" s="117">
        <v>293450.59000000003</v>
      </c>
      <c r="F308" s="39">
        <f t="shared" si="18"/>
        <v>13529550.340000005</v>
      </c>
    </row>
    <row r="309" spans="1:6">
      <c r="A309" s="221">
        <v>39567</v>
      </c>
      <c r="B309" s="249">
        <v>6457</v>
      </c>
      <c r="C309" s="2" t="s">
        <v>540</v>
      </c>
      <c r="D309" s="2"/>
      <c r="E309" s="134">
        <v>3150</v>
      </c>
      <c r="F309" s="39">
        <f t="shared" si="18"/>
        <v>13526400.340000005</v>
      </c>
    </row>
    <row r="310" spans="1:6">
      <c r="A310" s="221">
        <v>39568</v>
      </c>
      <c r="B310" s="249">
        <v>6458</v>
      </c>
      <c r="C310" s="2" t="s">
        <v>2746</v>
      </c>
      <c r="D310" s="2"/>
      <c r="E310" s="134">
        <v>8146.8</v>
      </c>
      <c r="F310" s="39">
        <f t="shared" si="18"/>
        <v>13518253.540000005</v>
      </c>
    </row>
    <row r="311" spans="1:6" ht="15.75">
      <c r="A311" s="136"/>
      <c r="B311" s="300"/>
      <c r="C311" s="88" t="s">
        <v>1983</v>
      </c>
      <c r="D311" s="127">
        <f>SUM(D245:D310)</f>
        <v>5849980.2199999997</v>
      </c>
      <c r="E311" s="128">
        <f>SUM(E245:E310)</f>
        <v>5213510.379999999</v>
      </c>
      <c r="F311" s="127">
        <f>F244+D311-E311</f>
        <v>13518253.540000003</v>
      </c>
    </row>
    <row r="312" spans="1:6">
      <c r="A312" s="221">
        <v>39568</v>
      </c>
      <c r="B312" s="249"/>
      <c r="C312" s="2"/>
      <c r="D312" s="2"/>
      <c r="E312" s="134"/>
      <c r="F312" s="14"/>
    </row>
    <row r="313" spans="1:6">
      <c r="A313" s="221">
        <v>39569</v>
      </c>
      <c r="B313" s="249"/>
      <c r="C313" s="137" t="s">
        <v>1550</v>
      </c>
      <c r="D313" s="2"/>
      <c r="E313" s="126">
        <f>SUM(E245:E310)</f>
        <v>5213510.379999999</v>
      </c>
      <c r="F313" s="14"/>
    </row>
    <row r="314" spans="1:6">
      <c r="A314" s="221">
        <v>39570</v>
      </c>
      <c r="B314" s="249"/>
      <c r="C314" s="137" t="s">
        <v>2175</v>
      </c>
      <c r="D314" s="2"/>
      <c r="E314" s="126">
        <f>+E311-E308-E307-E294</f>
        <v>4455352.8899999987</v>
      </c>
      <c r="F314" s="2"/>
    </row>
    <row r="315" spans="1:6">
      <c r="A315" s="221">
        <v>39571</v>
      </c>
      <c r="B315" s="249"/>
      <c r="C315" s="137"/>
      <c r="D315" s="2"/>
      <c r="E315" s="126"/>
      <c r="F315" s="2"/>
    </row>
    <row r="316" spans="1:6">
      <c r="A316" s="221">
        <v>39572</v>
      </c>
      <c r="B316" s="249"/>
      <c r="C316" s="137"/>
      <c r="D316" s="2"/>
      <c r="E316" s="126"/>
      <c r="F316" s="2"/>
    </row>
    <row r="317" spans="1:6">
      <c r="A317" s="2"/>
      <c r="B317" s="249"/>
      <c r="C317" s="27" t="s">
        <v>531</v>
      </c>
      <c r="D317" s="2"/>
      <c r="E317" s="126"/>
      <c r="F317" s="2"/>
    </row>
    <row r="318" spans="1:6" ht="15.75">
      <c r="A318" s="921" t="s">
        <v>2520</v>
      </c>
      <c r="B318" s="74" t="s">
        <v>1831</v>
      </c>
      <c r="C318" s="922" t="s">
        <v>1981</v>
      </c>
      <c r="D318" s="924" t="s">
        <v>1827</v>
      </c>
      <c r="E318" s="916" t="s">
        <v>1828</v>
      </c>
      <c r="F318" s="931" t="s">
        <v>1829</v>
      </c>
    </row>
    <row r="319" spans="1:6" ht="15.75">
      <c r="A319" s="921"/>
      <c r="B319" s="77" t="s">
        <v>1832</v>
      </c>
      <c r="C319" s="923"/>
      <c r="D319" s="925"/>
      <c r="E319" s="917"/>
      <c r="F319" s="930"/>
    </row>
    <row r="320" spans="1:6" ht="15.75">
      <c r="A320" s="2"/>
      <c r="B320" s="249"/>
      <c r="C320" s="59" t="s">
        <v>1667</v>
      </c>
      <c r="D320" s="2"/>
      <c r="E320" s="12"/>
      <c r="F320" s="127">
        <f>+F310</f>
        <v>13518253.540000005</v>
      </c>
    </row>
    <row r="321" spans="1:6">
      <c r="A321" s="221">
        <v>39569</v>
      </c>
      <c r="B321" s="249">
        <v>6459</v>
      </c>
      <c r="C321" s="2" t="s">
        <v>612</v>
      </c>
      <c r="D321" s="2"/>
      <c r="E321" s="50">
        <v>29124.48</v>
      </c>
      <c r="F321" s="39">
        <f t="shared" ref="F321:F352" si="19">+F320-E321</f>
        <v>13489129.060000004</v>
      </c>
    </row>
    <row r="322" spans="1:6">
      <c r="A322" s="221">
        <v>39569</v>
      </c>
      <c r="B322" s="249">
        <v>6460</v>
      </c>
      <c r="C322" s="2" t="s">
        <v>613</v>
      </c>
      <c r="D322" s="2"/>
      <c r="E322" s="50">
        <v>22441.759999999998</v>
      </c>
      <c r="F322" s="39">
        <f t="shared" si="19"/>
        <v>13466687.300000004</v>
      </c>
    </row>
    <row r="323" spans="1:6">
      <c r="A323" s="221">
        <v>39569</v>
      </c>
      <c r="B323" s="249">
        <v>6461</v>
      </c>
      <c r="C323" s="2" t="s">
        <v>1371</v>
      </c>
      <c r="D323" s="2"/>
      <c r="E323" s="50">
        <v>2668.08</v>
      </c>
      <c r="F323" s="39">
        <f t="shared" si="19"/>
        <v>13464019.220000004</v>
      </c>
    </row>
    <row r="324" spans="1:6">
      <c r="A324" s="221">
        <v>39569</v>
      </c>
      <c r="B324" s="249">
        <v>6462</v>
      </c>
      <c r="C324" s="2" t="s">
        <v>615</v>
      </c>
      <c r="D324" s="2"/>
      <c r="E324" s="50">
        <v>25127.38</v>
      </c>
      <c r="F324" s="39">
        <f t="shared" si="19"/>
        <v>13438891.840000004</v>
      </c>
    </row>
    <row r="325" spans="1:6">
      <c r="A325" s="221">
        <v>39569</v>
      </c>
      <c r="B325" s="249">
        <v>6463</v>
      </c>
      <c r="C325" s="2" t="s">
        <v>407</v>
      </c>
      <c r="D325" s="2"/>
      <c r="E325" s="50">
        <v>881</v>
      </c>
      <c r="F325" s="39">
        <f t="shared" si="19"/>
        <v>13438010.840000004</v>
      </c>
    </row>
    <row r="326" spans="1:6">
      <c r="A326" s="221">
        <v>39574</v>
      </c>
      <c r="B326" s="249">
        <v>6464</v>
      </c>
      <c r="C326" s="2" t="s">
        <v>1359</v>
      </c>
      <c r="D326" s="2"/>
      <c r="E326" s="50">
        <v>38191</v>
      </c>
      <c r="F326" s="39">
        <f t="shared" si="19"/>
        <v>13399819.840000004</v>
      </c>
    </row>
    <row r="327" spans="1:6">
      <c r="A327" s="221">
        <v>39574</v>
      </c>
      <c r="B327" s="249">
        <v>6465</v>
      </c>
      <c r="C327" s="2" t="s">
        <v>1479</v>
      </c>
      <c r="D327" s="2"/>
      <c r="E327" s="50">
        <v>4093.79</v>
      </c>
      <c r="F327" s="39">
        <f t="shared" si="19"/>
        <v>13395726.050000004</v>
      </c>
    </row>
    <row r="328" spans="1:6">
      <c r="A328" s="221">
        <v>39574</v>
      </c>
      <c r="B328" s="249">
        <v>6466</v>
      </c>
      <c r="C328" s="2" t="s">
        <v>896</v>
      </c>
      <c r="D328" s="2"/>
      <c r="E328" s="50">
        <v>95221.35</v>
      </c>
      <c r="F328" s="39">
        <f t="shared" si="19"/>
        <v>13300504.700000005</v>
      </c>
    </row>
    <row r="329" spans="1:6">
      <c r="A329" s="221">
        <v>39574</v>
      </c>
      <c r="B329" s="249">
        <v>6467</v>
      </c>
      <c r="C329" s="2" t="s">
        <v>1359</v>
      </c>
      <c r="D329" s="2"/>
      <c r="E329" s="50">
        <v>20186.63</v>
      </c>
      <c r="F329" s="39">
        <f t="shared" si="19"/>
        <v>13280318.070000004</v>
      </c>
    </row>
    <row r="330" spans="1:6">
      <c r="A330" s="221">
        <v>39575</v>
      </c>
      <c r="B330" s="249">
        <v>6468</v>
      </c>
      <c r="C330" s="2" t="s">
        <v>1792</v>
      </c>
      <c r="D330" s="2"/>
      <c r="E330" s="50">
        <v>6564.93</v>
      </c>
      <c r="F330" s="39">
        <f t="shared" si="19"/>
        <v>13273753.140000004</v>
      </c>
    </row>
    <row r="331" spans="1:6">
      <c r="A331" s="221">
        <v>39575</v>
      </c>
      <c r="B331" s="249">
        <v>6469</v>
      </c>
      <c r="C331" s="2" t="s">
        <v>899</v>
      </c>
      <c r="D331" s="2"/>
      <c r="E331" s="50">
        <v>33250</v>
      </c>
      <c r="F331" s="39">
        <f t="shared" si="19"/>
        <v>13240503.140000004</v>
      </c>
    </row>
    <row r="332" spans="1:6">
      <c r="A332" s="221">
        <v>39575</v>
      </c>
      <c r="B332" s="249">
        <v>6470</v>
      </c>
      <c r="C332" s="2" t="s">
        <v>616</v>
      </c>
      <c r="D332" s="2"/>
      <c r="E332" s="50">
        <v>198955.68</v>
      </c>
      <c r="F332" s="39">
        <f t="shared" si="19"/>
        <v>13041547.460000005</v>
      </c>
    </row>
    <row r="333" spans="1:6">
      <c r="A333" s="221">
        <v>39577</v>
      </c>
      <c r="B333" s="249">
        <v>6471</v>
      </c>
      <c r="C333" s="2" t="s">
        <v>1348</v>
      </c>
      <c r="D333" s="2"/>
      <c r="E333" s="50">
        <v>553</v>
      </c>
      <c r="F333" s="39">
        <f t="shared" si="19"/>
        <v>13040994.460000005</v>
      </c>
    </row>
    <row r="334" spans="1:6">
      <c r="A334" s="221">
        <v>39577</v>
      </c>
      <c r="B334" s="249">
        <v>6472</v>
      </c>
      <c r="C334" s="2" t="s">
        <v>385</v>
      </c>
      <c r="D334" s="2"/>
      <c r="E334" s="50">
        <v>553</v>
      </c>
      <c r="F334" s="39">
        <f t="shared" si="19"/>
        <v>13040441.460000005</v>
      </c>
    </row>
    <row r="335" spans="1:6">
      <c r="A335" s="221">
        <v>39577</v>
      </c>
      <c r="B335" s="249">
        <v>6473</v>
      </c>
      <c r="C335" s="2" t="s">
        <v>1359</v>
      </c>
      <c r="D335" s="2"/>
      <c r="E335" s="50">
        <v>1448.32</v>
      </c>
      <c r="F335" s="39">
        <f t="shared" si="19"/>
        <v>13038993.140000004</v>
      </c>
    </row>
    <row r="336" spans="1:6">
      <c r="A336" s="221">
        <v>39577</v>
      </c>
      <c r="B336" s="249">
        <v>6474</v>
      </c>
      <c r="C336" s="2" t="s">
        <v>1972</v>
      </c>
      <c r="D336" s="2"/>
      <c r="E336" s="50">
        <v>34859.760000000002</v>
      </c>
      <c r="F336" s="39">
        <f t="shared" si="19"/>
        <v>13004133.380000005</v>
      </c>
    </row>
    <row r="337" spans="1:6">
      <c r="A337" s="221">
        <v>39580</v>
      </c>
      <c r="B337" s="249">
        <v>6475</v>
      </c>
      <c r="C337" s="2" t="s">
        <v>113</v>
      </c>
      <c r="D337" s="2"/>
      <c r="E337" s="50">
        <v>604455</v>
      </c>
      <c r="F337" s="39">
        <f t="shared" si="19"/>
        <v>12399678.380000005</v>
      </c>
    </row>
    <row r="338" spans="1:6">
      <c r="A338" s="221">
        <v>39580</v>
      </c>
      <c r="B338" s="249">
        <v>6476</v>
      </c>
      <c r="C338" s="2" t="s">
        <v>1677</v>
      </c>
      <c r="D338" s="2"/>
      <c r="E338" s="50">
        <v>37031.4</v>
      </c>
      <c r="F338" s="39">
        <f t="shared" si="19"/>
        <v>12362646.980000004</v>
      </c>
    </row>
    <row r="339" spans="1:6">
      <c r="A339" s="221">
        <v>39580</v>
      </c>
      <c r="B339" s="249">
        <v>6477</v>
      </c>
      <c r="C339" s="2" t="s">
        <v>557</v>
      </c>
      <c r="D339" s="2"/>
      <c r="E339" s="50">
        <v>18468</v>
      </c>
      <c r="F339" s="39">
        <f t="shared" si="19"/>
        <v>12344178.980000004</v>
      </c>
    </row>
    <row r="340" spans="1:6">
      <c r="A340" s="221">
        <v>39580</v>
      </c>
      <c r="B340" s="249">
        <v>6478</v>
      </c>
      <c r="C340" s="2" t="s">
        <v>2127</v>
      </c>
      <c r="D340" s="2"/>
      <c r="E340" s="50">
        <v>30780</v>
      </c>
      <c r="F340" s="39">
        <f t="shared" si="19"/>
        <v>12313398.980000004</v>
      </c>
    </row>
    <row r="341" spans="1:6">
      <c r="A341" s="221">
        <v>39580</v>
      </c>
      <c r="B341" s="249">
        <v>6479</v>
      </c>
      <c r="C341" s="2" t="s">
        <v>1804</v>
      </c>
      <c r="D341" s="2"/>
      <c r="E341" s="50">
        <v>0.01</v>
      </c>
      <c r="F341" s="39">
        <f t="shared" si="19"/>
        <v>12313398.970000004</v>
      </c>
    </row>
    <row r="342" spans="1:6">
      <c r="A342" s="221">
        <v>39580</v>
      </c>
      <c r="B342" s="249">
        <v>6480</v>
      </c>
      <c r="C342" s="2" t="s">
        <v>1297</v>
      </c>
      <c r="D342" s="2"/>
      <c r="E342" s="50">
        <v>18468</v>
      </c>
      <c r="F342" s="39">
        <f t="shared" si="19"/>
        <v>12294930.970000004</v>
      </c>
    </row>
    <row r="343" spans="1:6">
      <c r="A343" s="221">
        <v>39581</v>
      </c>
      <c r="B343" s="249">
        <v>6481</v>
      </c>
      <c r="C343" s="2" t="s">
        <v>2359</v>
      </c>
      <c r="D343" s="2"/>
      <c r="E343" s="50">
        <v>553</v>
      </c>
      <c r="F343" s="39">
        <f t="shared" si="19"/>
        <v>12294377.970000004</v>
      </c>
    </row>
    <row r="344" spans="1:6">
      <c r="A344" s="221">
        <v>39581</v>
      </c>
      <c r="B344" s="249">
        <v>6482</v>
      </c>
      <c r="C344" s="2" t="s">
        <v>2360</v>
      </c>
      <c r="D344" s="2"/>
      <c r="E344" s="50">
        <v>553</v>
      </c>
      <c r="F344" s="39">
        <f t="shared" si="19"/>
        <v>12293824.970000004</v>
      </c>
    </row>
    <row r="345" spans="1:6">
      <c r="A345" s="221">
        <v>39581</v>
      </c>
      <c r="B345" s="249">
        <v>6483</v>
      </c>
      <c r="C345" s="2" t="s">
        <v>2389</v>
      </c>
      <c r="D345" s="2"/>
      <c r="E345" s="50">
        <v>16052.8</v>
      </c>
      <c r="F345" s="39">
        <f t="shared" si="19"/>
        <v>12277772.170000004</v>
      </c>
    </row>
    <row r="346" spans="1:6">
      <c r="A346" s="221">
        <v>39582</v>
      </c>
      <c r="B346" s="249">
        <v>6484</v>
      </c>
      <c r="C346" s="2" t="s">
        <v>2578</v>
      </c>
      <c r="D346" s="2"/>
      <c r="E346" s="50">
        <v>18912</v>
      </c>
      <c r="F346" s="39">
        <f t="shared" si="19"/>
        <v>12258860.170000004</v>
      </c>
    </row>
    <row r="347" spans="1:6">
      <c r="A347" s="221">
        <v>39582</v>
      </c>
      <c r="B347" s="249">
        <v>6485</v>
      </c>
      <c r="C347" s="2" t="s">
        <v>2579</v>
      </c>
      <c r="D347" s="2"/>
      <c r="E347" s="50">
        <v>458</v>
      </c>
      <c r="F347" s="39">
        <f t="shared" si="19"/>
        <v>12258402.170000004</v>
      </c>
    </row>
    <row r="348" spans="1:6">
      <c r="A348" s="221">
        <v>39587</v>
      </c>
      <c r="B348" s="249">
        <v>6486</v>
      </c>
      <c r="C348" s="2" t="s">
        <v>2580</v>
      </c>
      <c r="D348" s="2"/>
      <c r="E348" s="50">
        <v>14297.82</v>
      </c>
      <c r="F348" s="39">
        <f t="shared" si="19"/>
        <v>12244104.350000003</v>
      </c>
    </row>
    <row r="349" spans="1:6">
      <c r="A349" s="221">
        <v>39587</v>
      </c>
      <c r="B349" s="249">
        <v>6487</v>
      </c>
      <c r="C349" s="2" t="s">
        <v>1195</v>
      </c>
      <c r="D349" s="2"/>
      <c r="E349" s="50">
        <v>21282.5</v>
      </c>
      <c r="F349" s="39">
        <f t="shared" si="19"/>
        <v>12222821.850000003</v>
      </c>
    </row>
    <row r="350" spans="1:6">
      <c r="A350" s="221">
        <v>39587</v>
      </c>
      <c r="B350" s="249">
        <v>6488</v>
      </c>
      <c r="C350" s="2" t="s">
        <v>2315</v>
      </c>
      <c r="D350" s="2"/>
      <c r="E350" s="50">
        <v>8500</v>
      </c>
      <c r="F350" s="39">
        <f t="shared" si="19"/>
        <v>12214321.850000003</v>
      </c>
    </row>
    <row r="351" spans="1:6">
      <c r="A351" s="221">
        <v>39587</v>
      </c>
      <c r="B351" s="249">
        <v>6489</v>
      </c>
      <c r="C351" s="2" t="s">
        <v>2316</v>
      </c>
      <c r="D351" s="2"/>
      <c r="E351" s="50">
        <v>3900</v>
      </c>
      <c r="F351" s="39">
        <f t="shared" si="19"/>
        <v>12210421.850000003</v>
      </c>
    </row>
    <row r="352" spans="1:6">
      <c r="A352" s="221">
        <v>39587</v>
      </c>
      <c r="B352" s="249">
        <v>6490</v>
      </c>
      <c r="C352" s="2" t="s">
        <v>2317</v>
      </c>
      <c r="D352" s="2"/>
      <c r="E352" s="50">
        <v>3900</v>
      </c>
      <c r="F352" s="39">
        <f t="shared" si="19"/>
        <v>12206521.850000003</v>
      </c>
    </row>
    <row r="353" spans="1:6">
      <c r="A353" s="221">
        <v>39587</v>
      </c>
      <c r="B353" s="249">
        <v>6491</v>
      </c>
      <c r="C353" s="2" t="s">
        <v>2318</v>
      </c>
      <c r="D353" s="2"/>
      <c r="E353" s="50">
        <v>3687.84</v>
      </c>
      <c r="F353" s="39">
        <f t="shared" ref="F353:F379" si="20">+F352-E353</f>
        <v>12202834.010000004</v>
      </c>
    </row>
    <row r="354" spans="1:6">
      <c r="A354" s="221">
        <v>39587</v>
      </c>
      <c r="B354" s="249">
        <v>6492</v>
      </c>
      <c r="C354" s="2" t="s">
        <v>2319</v>
      </c>
      <c r="D354" s="2"/>
      <c r="E354" s="50">
        <v>5063.6000000000004</v>
      </c>
      <c r="F354" s="39">
        <f t="shared" si="20"/>
        <v>12197770.410000004</v>
      </c>
    </row>
    <row r="355" spans="1:6">
      <c r="A355" s="221">
        <v>39587</v>
      </c>
      <c r="B355" s="249">
        <v>6493</v>
      </c>
      <c r="C355" s="2" t="s">
        <v>2320</v>
      </c>
      <c r="D355" s="2"/>
      <c r="E355" s="50">
        <v>3981.45</v>
      </c>
      <c r="F355" s="39">
        <f t="shared" si="20"/>
        <v>12193788.960000005</v>
      </c>
    </row>
    <row r="356" spans="1:6">
      <c r="A356" s="221">
        <v>39587</v>
      </c>
      <c r="B356" s="249">
        <v>6494</v>
      </c>
      <c r="C356" s="2" t="s">
        <v>2321</v>
      </c>
      <c r="D356" s="2"/>
      <c r="E356" s="50">
        <v>600</v>
      </c>
      <c r="F356" s="39">
        <f t="shared" si="20"/>
        <v>12193188.960000005</v>
      </c>
    </row>
    <row r="357" spans="1:6">
      <c r="A357" s="221">
        <v>39587</v>
      </c>
      <c r="B357" s="249">
        <v>6495</v>
      </c>
      <c r="C357" s="2" t="s">
        <v>2322</v>
      </c>
      <c r="D357" s="2"/>
      <c r="E357" s="50">
        <v>600</v>
      </c>
      <c r="F357" s="39">
        <f t="shared" si="20"/>
        <v>12192588.960000005</v>
      </c>
    </row>
    <row r="358" spans="1:6">
      <c r="A358" s="221">
        <v>39587</v>
      </c>
      <c r="B358" s="249">
        <v>6496</v>
      </c>
      <c r="C358" s="2" t="s">
        <v>2327</v>
      </c>
      <c r="D358" s="2"/>
      <c r="E358" s="50">
        <v>2000</v>
      </c>
      <c r="F358" s="39">
        <f t="shared" si="20"/>
        <v>12190588.960000005</v>
      </c>
    </row>
    <row r="359" spans="1:6">
      <c r="A359" s="221">
        <v>39587</v>
      </c>
      <c r="B359" s="249">
        <v>6497</v>
      </c>
      <c r="C359" s="2" t="s">
        <v>1786</v>
      </c>
      <c r="D359" s="2"/>
      <c r="E359" s="50">
        <v>2000</v>
      </c>
      <c r="F359" s="39">
        <f t="shared" si="20"/>
        <v>12188588.960000005</v>
      </c>
    </row>
    <row r="360" spans="1:6">
      <c r="A360" s="221">
        <v>39587</v>
      </c>
      <c r="B360" s="249">
        <v>6498</v>
      </c>
      <c r="C360" s="2" t="s">
        <v>1787</v>
      </c>
      <c r="D360" s="2"/>
      <c r="E360" s="50">
        <v>2000</v>
      </c>
      <c r="F360" s="39">
        <f t="shared" si="20"/>
        <v>12186588.960000005</v>
      </c>
    </row>
    <row r="361" spans="1:6">
      <c r="A361" s="221">
        <v>39587</v>
      </c>
      <c r="B361" s="249">
        <v>6499</v>
      </c>
      <c r="C361" s="2" t="s">
        <v>1788</v>
      </c>
      <c r="D361" s="2"/>
      <c r="E361" s="50">
        <v>1500</v>
      </c>
      <c r="F361" s="39">
        <f t="shared" si="20"/>
        <v>12185088.960000005</v>
      </c>
    </row>
    <row r="362" spans="1:6">
      <c r="A362" s="221">
        <v>39587</v>
      </c>
      <c r="B362" s="249">
        <v>6500</v>
      </c>
      <c r="C362" s="2" t="s">
        <v>1789</v>
      </c>
      <c r="D362" s="2"/>
      <c r="E362" s="50">
        <v>27000</v>
      </c>
      <c r="F362" s="39">
        <f t="shared" si="20"/>
        <v>12158088.960000005</v>
      </c>
    </row>
    <row r="363" spans="1:6">
      <c r="A363" s="221">
        <v>39587</v>
      </c>
      <c r="B363" s="249">
        <v>6501</v>
      </c>
      <c r="C363" s="2" t="s">
        <v>1736</v>
      </c>
      <c r="D363" s="2"/>
      <c r="E363" s="50">
        <v>22500</v>
      </c>
      <c r="F363" s="39">
        <f t="shared" si="20"/>
        <v>12135588.960000005</v>
      </c>
    </row>
    <row r="364" spans="1:6">
      <c r="A364" s="221">
        <v>39587</v>
      </c>
      <c r="B364" s="249">
        <v>6502</v>
      </c>
      <c r="C364" s="2" t="s">
        <v>1804</v>
      </c>
      <c r="D364" s="2"/>
      <c r="E364" s="50">
        <v>0.01</v>
      </c>
      <c r="F364" s="39">
        <f t="shared" si="20"/>
        <v>12135588.950000005</v>
      </c>
    </row>
    <row r="365" spans="1:6">
      <c r="A365" s="221">
        <v>39587</v>
      </c>
      <c r="B365" s="249">
        <v>6503</v>
      </c>
      <c r="C365" s="2" t="s">
        <v>1804</v>
      </c>
      <c r="D365" s="2"/>
      <c r="E365" s="50">
        <v>0.01</v>
      </c>
      <c r="F365" s="39">
        <f t="shared" si="20"/>
        <v>12135588.940000005</v>
      </c>
    </row>
    <row r="366" spans="1:6">
      <c r="A366" s="221">
        <v>39587</v>
      </c>
      <c r="B366" s="249">
        <v>6504</v>
      </c>
      <c r="C366" s="2" t="s">
        <v>1737</v>
      </c>
      <c r="D366" s="2"/>
      <c r="E366" s="50">
        <v>13575.5</v>
      </c>
      <c r="F366" s="39">
        <f t="shared" si="20"/>
        <v>12122013.440000005</v>
      </c>
    </row>
    <row r="367" spans="1:6">
      <c r="A367" s="221">
        <v>39587</v>
      </c>
      <c r="B367" s="249" t="s">
        <v>1224</v>
      </c>
      <c r="C367" s="2" t="s">
        <v>2128</v>
      </c>
      <c r="D367" s="2"/>
      <c r="E367" s="117">
        <v>20520</v>
      </c>
      <c r="F367" s="39">
        <f t="shared" si="20"/>
        <v>12101493.440000005</v>
      </c>
    </row>
    <row r="368" spans="1:6">
      <c r="A368" s="221">
        <v>39588</v>
      </c>
      <c r="B368" s="249">
        <v>6505</v>
      </c>
      <c r="C368" s="2" t="s">
        <v>41</v>
      </c>
      <c r="D368" s="2"/>
      <c r="E368" s="50">
        <v>7032.66</v>
      </c>
      <c r="F368" s="39">
        <f t="shared" si="20"/>
        <v>12094460.780000005</v>
      </c>
    </row>
    <row r="369" spans="1:6">
      <c r="A369" s="221">
        <v>39588</v>
      </c>
      <c r="B369" s="249">
        <v>6506</v>
      </c>
      <c r="C369" s="2" t="s">
        <v>42</v>
      </c>
      <c r="D369" s="2"/>
      <c r="E369" s="50">
        <v>18515.7</v>
      </c>
      <c r="F369" s="39">
        <f t="shared" si="20"/>
        <v>12075945.080000006</v>
      </c>
    </row>
    <row r="370" spans="1:6">
      <c r="A370" s="221">
        <v>39588</v>
      </c>
      <c r="B370" s="249">
        <v>6507</v>
      </c>
      <c r="C370" s="2" t="s">
        <v>2592</v>
      </c>
      <c r="D370" s="2"/>
      <c r="E370" s="50">
        <v>7590.85</v>
      </c>
      <c r="F370" s="39">
        <f t="shared" si="20"/>
        <v>12068354.230000006</v>
      </c>
    </row>
    <row r="371" spans="1:6">
      <c r="A371" s="221">
        <v>39589</v>
      </c>
      <c r="B371" s="249"/>
      <c r="C371" s="2" t="s">
        <v>2204</v>
      </c>
      <c r="D371" s="2"/>
      <c r="E371" s="117">
        <v>297615.88</v>
      </c>
      <c r="F371" s="39">
        <f t="shared" si="20"/>
        <v>11770738.350000005</v>
      </c>
    </row>
    <row r="372" spans="1:6">
      <c r="A372" s="221">
        <v>39589</v>
      </c>
      <c r="B372" s="249"/>
      <c r="C372" s="2" t="s">
        <v>2269</v>
      </c>
      <c r="D372" s="2"/>
      <c r="E372" s="117">
        <v>441527.68</v>
      </c>
      <c r="F372" s="39">
        <f t="shared" si="20"/>
        <v>11329210.670000006</v>
      </c>
    </row>
    <row r="373" spans="1:6">
      <c r="A373" s="221">
        <v>39589</v>
      </c>
      <c r="B373" s="249">
        <v>6508</v>
      </c>
      <c r="C373" s="2" t="s">
        <v>2593</v>
      </c>
      <c r="D373" s="2"/>
      <c r="E373" s="134">
        <v>1000000</v>
      </c>
      <c r="F373" s="39">
        <f t="shared" si="20"/>
        <v>10329210.670000006</v>
      </c>
    </row>
    <row r="374" spans="1:6">
      <c r="A374" s="221">
        <v>39589</v>
      </c>
      <c r="B374" s="249">
        <v>6509</v>
      </c>
      <c r="C374" s="2" t="s">
        <v>2594</v>
      </c>
      <c r="D374" s="2"/>
      <c r="E374" s="134">
        <v>2107.8200000000002</v>
      </c>
      <c r="F374" s="39">
        <f t="shared" si="20"/>
        <v>10327102.850000005</v>
      </c>
    </row>
    <row r="375" spans="1:6">
      <c r="A375" s="221">
        <v>39591</v>
      </c>
      <c r="B375" s="249">
        <v>6510</v>
      </c>
      <c r="C375" s="2" t="s">
        <v>2595</v>
      </c>
      <c r="D375" s="2"/>
      <c r="E375" s="134">
        <v>828</v>
      </c>
      <c r="F375" s="39">
        <f t="shared" si="20"/>
        <v>10326274.850000005</v>
      </c>
    </row>
    <row r="376" spans="1:6">
      <c r="A376" s="221">
        <v>39591</v>
      </c>
      <c r="B376" s="249">
        <v>6511</v>
      </c>
      <c r="C376" s="2" t="s">
        <v>2366</v>
      </c>
      <c r="D376" s="2"/>
      <c r="E376" s="134">
        <v>5985</v>
      </c>
      <c r="F376" s="39">
        <f t="shared" si="20"/>
        <v>10320289.850000005</v>
      </c>
    </row>
    <row r="377" spans="1:6">
      <c r="A377" s="221">
        <v>39591</v>
      </c>
      <c r="B377" s="249">
        <v>6512</v>
      </c>
      <c r="C377" s="2" t="s">
        <v>1256</v>
      </c>
      <c r="D377" s="2"/>
      <c r="E377" s="134">
        <v>7500</v>
      </c>
      <c r="F377" s="39">
        <f t="shared" si="20"/>
        <v>10312789.850000005</v>
      </c>
    </row>
    <row r="378" spans="1:6">
      <c r="A378" s="221">
        <v>39591</v>
      </c>
      <c r="B378" s="249">
        <v>6513</v>
      </c>
      <c r="C378" s="2" t="s">
        <v>741</v>
      </c>
      <c r="D378" s="2"/>
      <c r="E378" s="134">
        <v>896380</v>
      </c>
      <c r="F378" s="39">
        <f t="shared" si="20"/>
        <v>9416409.8500000052</v>
      </c>
    </row>
    <row r="379" spans="1:6">
      <c r="A379" s="221">
        <v>39591</v>
      </c>
      <c r="B379" s="249">
        <v>6514</v>
      </c>
      <c r="C379" s="2" t="s">
        <v>742</v>
      </c>
      <c r="D379" s="2"/>
      <c r="E379" s="134">
        <v>427234.5</v>
      </c>
      <c r="F379" s="39">
        <f t="shared" si="20"/>
        <v>8989175.3500000052</v>
      </c>
    </row>
    <row r="380" spans="1:6">
      <c r="A380" s="221">
        <v>39591</v>
      </c>
      <c r="B380" s="249"/>
      <c r="C380" s="2" t="s">
        <v>2130</v>
      </c>
      <c r="D380" s="39">
        <v>573421.13</v>
      </c>
      <c r="E380" s="134"/>
      <c r="F380" s="39">
        <f>+F379+D380</f>
        <v>9562596.480000006</v>
      </c>
    </row>
    <row r="381" spans="1:6">
      <c r="A381" s="221">
        <v>39591</v>
      </c>
      <c r="B381" s="249">
        <v>6515</v>
      </c>
      <c r="C381" s="2" t="s">
        <v>2131</v>
      </c>
      <c r="D381" s="39"/>
      <c r="E381" s="134">
        <v>12312</v>
      </c>
      <c r="F381" s="39">
        <f>+F380-E381</f>
        <v>9550284.480000006</v>
      </c>
    </row>
    <row r="382" spans="1:6">
      <c r="A382" s="221">
        <v>39591</v>
      </c>
      <c r="B382" s="249">
        <v>6516</v>
      </c>
      <c r="C382" s="2" t="s">
        <v>743</v>
      </c>
      <c r="D382" s="39"/>
      <c r="E382" s="134">
        <v>27661.5</v>
      </c>
      <c r="F382" s="39">
        <f>+F381-E382</f>
        <v>9522622.980000006</v>
      </c>
    </row>
    <row r="383" spans="1:6">
      <c r="A383" s="221">
        <v>39591</v>
      </c>
      <c r="B383" s="249">
        <v>6517</v>
      </c>
      <c r="C383" s="2" t="s">
        <v>1371</v>
      </c>
      <c r="D383" s="39"/>
      <c r="E383" s="134">
        <v>80438.880000000005</v>
      </c>
      <c r="F383" s="39">
        <f>+F382-E383</f>
        <v>9442184.1000000052</v>
      </c>
    </row>
    <row r="384" spans="1:6">
      <c r="A384" s="221">
        <v>39591</v>
      </c>
      <c r="B384" s="249">
        <v>6518</v>
      </c>
      <c r="C384" s="2" t="s">
        <v>1804</v>
      </c>
      <c r="D384" s="39"/>
      <c r="E384" s="134">
        <v>0.01</v>
      </c>
      <c r="F384" s="39">
        <f>+F383-E384</f>
        <v>9442184.0900000054</v>
      </c>
    </row>
    <row r="385" spans="1:6">
      <c r="A385" s="221">
        <v>39591</v>
      </c>
      <c r="B385" s="249"/>
      <c r="C385" s="2" t="s">
        <v>1587</v>
      </c>
      <c r="D385" s="39">
        <v>4840649.84</v>
      </c>
      <c r="E385" s="134"/>
      <c r="F385" s="39">
        <f>+F384+D385</f>
        <v>14282833.930000005</v>
      </c>
    </row>
    <row r="386" spans="1:6">
      <c r="A386" s="221">
        <v>39591</v>
      </c>
      <c r="B386" s="249"/>
      <c r="C386" s="2" t="s">
        <v>2133</v>
      </c>
      <c r="D386" s="39">
        <v>433279.09</v>
      </c>
      <c r="E386" s="134"/>
      <c r="F386" s="39">
        <f>+F385+D386</f>
        <v>14716113.020000005</v>
      </c>
    </row>
    <row r="387" spans="1:6">
      <c r="A387" s="221">
        <v>39594</v>
      </c>
      <c r="B387" s="249">
        <v>6519</v>
      </c>
      <c r="C387" s="2" t="s">
        <v>1804</v>
      </c>
      <c r="D387" s="39"/>
      <c r="E387" s="134">
        <v>0.01</v>
      </c>
      <c r="F387" s="39">
        <f t="shared" ref="F387:F397" si="21">+F386-E387</f>
        <v>14716113.010000005</v>
      </c>
    </row>
    <row r="388" spans="1:6">
      <c r="A388" s="221">
        <v>39594</v>
      </c>
      <c r="B388" s="249">
        <v>6520</v>
      </c>
      <c r="C388" s="2" t="s">
        <v>659</v>
      </c>
      <c r="D388" s="39"/>
      <c r="E388" s="134">
        <v>10500</v>
      </c>
      <c r="F388" s="39">
        <f t="shared" si="21"/>
        <v>14705613.010000005</v>
      </c>
    </row>
    <row r="389" spans="1:6">
      <c r="A389" s="221">
        <v>39594</v>
      </c>
      <c r="B389" s="249">
        <v>6521</v>
      </c>
      <c r="C389" s="2" t="s">
        <v>659</v>
      </c>
      <c r="D389" s="39"/>
      <c r="E389" s="134">
        <v>10000</v>
      </c>
      <c r="F389" s="39">
        <f t="shared" si="21"/>
        <v>14695613.010000005</v>
      </c>
    </row>
    <row r="390" spans="1:6">
      <c r="A390" s="221">
        <v>39594</v>
      </c>
      <c r="B390" s="249">
        <v>6522</v>
      </c>
      <c r="C390" s="2" t="s">
        <v>1792</v>
      </c>
      <c r="D390" s="39"/>
      <c r="E390" s="134">
        <v>125131.52</v>
      </c>
      <c r="F390" s="39">
        <f t="shared" si="21"/>
        <v>14570481.490000006</v>
      </c>
    </row>
    <row r="391" spans="1:6">
      <c r="A391" s="221">
        <v>39594</v>
      </c>
      <c r="B391" s="249">
        <v>6523</v>
      </c>
      <c r="C391" s="2" t="s">
        <v>2389</v>
      </c>
      <c r="D391" s="39"/>
      <c r="E391" s="134">
        <v>3251.2</v>
      </c>
      <c r="F391" s="39">
        <f t="shared" si="21"/>
        <v>14567230.290000007</v>
      </c>
    </row>
    <row r="392" spans="1:6">
      <c r="A392" s="221">
        <v>39595</v>
      </c>
      <c r="B392" s="249">
        <v>6524</v>
      </c>
      <c r="C392" s="2" t="s">
        <v>2132</v>
      </c>
      <c r="D392" s="39"/>
      <c r="E392" s="134">
        <v>25002.5</v>
      </c>
      <c r="F392" s="39">
        <f t="shared" si="21"/>
        <v>14542227.790000007</v>
      </c>
    </row>
    <row r="393" spans="1:6">
      <c r="A393" s="221">
        <v>39595</v>
      </c>
      <c r="B393" s="249">
        <v>6525</v>
      </c>
      <c r="C393" s="2" t="s">
        <v>2746</v>
      </c>
      <c r="D393" s="39"/>
      <c r="E393" s="134">
        <v>8146.8</v>
      </c>
      <c r="F393" s="39">
        <f t="shared" si="21"/>
        <v>14534080.990000006</v>
      </c>
    </row>
    <row r="394" spans="1:6">
      <c r="A394" s="221">
        <v>39595</v>
      </c>
      <c r="B394" s="249">
        <v>6526</v>
      </c>
      <c r="C394" s="2" t="s">
        <v>1362</v>
      </c>
      <c r="D394" s="39"/>
      <c r="E394" s="134">
        <v>34793.75</v>
      </c>
      <c r="F394" s="39">
        <f t="shared" si="21"/>
        <v>14499287.240000006</v>
      </c>
    </row>
    <row r="395" spans="1:6">
      <c r="A395" s="221">
        <v>39596</v>
      </c>
      <c r="B395" s="249">
        <v>6527</v>
      </c>
      <c r="C395" s="2" t="s">
        <v>2134</v>
      </c>
      <c r="D395" s="39"/>
      <c r="E395" s="134">
        <v>4640.95</v>
      </c>
      <c r="F395" s="39">
        <f t="shared" si="21"/>
        <v>14494646.290000007</v>
      </c>
    </row>
    <row r="396" spans="1:6">
      <c r="A396" s="221">
        <v>39598</v>
      </c>
      <c r="B396" s="249">
        <v>6528</v>
      </c>
      <c r="C396" s="2" t="s">
        <v>2129</v>
      </c>
      <c r="D396" s="39"/>
      <c r="E396" s="134">
        <v>10564.38</v>
      </c>
      <c r="F396" s="39">
        <f t="shared" si="21"/>
        <v>14484081.910000006</v>
      </c>
    </row>
    <row r="397" spans="1:6">
      <c r="A397" s="6"/>
      <c r="B397" s="2"/>
      <c r="C397" s="2" t="s">
        <v>2268</v>
      </c>
      <c r="D397" s="39"/>
      <c r="E397" s="134">
        <v>7246.62</v>
      </c>
      <c r="F397" s="39">
        <f t="shared" si="21"/>
        <v>14476835.290000007</v>
      </c>
    </row>
    <row r="398" spans="1:6" ht="15.75">
      <c r="A398" s="136"/>
      <c r="B398" s="135"/>
      <c r="C398" s="88" t="s">
        <v>1983</v>
      </c>
      <c r="D398" s="127">
        <f>SUM(D321:D397)</f>
        <v>5847350.0599999996</v>
      </c>
      <c r="E398" s="128">
        <f>SUM(E321:E397)</f>
        <v>4888768.3099999996</v>
      </c>
      <c r="F398" s="127">
        <f>F320+D398-E398</f>
        <v>14476835.290000007</v>
      </c>
    </row>
    <row r="399" spans="1:6">
      <c r="A399" s="82"/>
      <c r="B399" s="36"/>
      <c r="C399" s="36"/>
      <c r="D399" s="36"/>
      <c r="E399" s="141"/>
      <c r="F399" s="142"/>
    </row>
    <row r="400" spans="1:6">
      <c r="A400" s="82"/>
      <c r="B400" s="36"/>
      <c r="C400" s="143" t="s">
        <v>1550</v>
      </c>
      <c r="D400" s="36"/>
      <c r="E400" s="132">
        <f>SUM(E321:E397)</f>
        <v>4888768.3099999996</v>
      </c>
      <c r="F400" s="142"/>
    </row>
    <row r="401" spans="1:6">
      <c r="A401" s="82"/>
      <c r="B401" s="36"/>
      <c r="C401" s="143" t="s">
        <v>2175</v>
      </c>
      <c r="D401" s="36"/>
      <c r="E401" s="132">
        <f>+E400-E397-E372-E371-E367</f>
        <v>4121858.13</v>
      </c>
      <c r="F401" s="65"/>
    </row>
    <row r="402" spans="1:6">
      <c r="A402" s="82"/>
      <c r="B402" s="36"/>
      <c r="C402" s="36"/>
      <c r="D402" s="36"/>
      <c r="E402" s="139"/>
      <c r="F402" s="65"/>
    </row>
    <row r="403" spans="1:6" ht="15.75">
      <c r="A403" s="93"/>
      <c r="B403" s="29"/>
      <c r="C403" s="68" t="s">
        <v>2135</v>
      </c>
      <c r="D403" s="29"/>
      <c r="E403" s="140"/>
      <c r="F403" s="71"/>
    </row>
    <row r="404" spans="1:6" ht="15.75">
      <c r="A404" s="921" t="s">
        <v>2520</v>
      </c>
      <c r="B404" s="74" t="s">
        <v>1831</v>
      </c>
      <c r="C404" s="926" t="s">
        <v>1981</v>
      </c>
      <c r="D404" s="924" t="s">
        <v>1827</v>
      </c>
      <c r="E404" s="916" t="s">
        <v>1828</v>
      </c>
      <c r="F404" s="931" t="s">
        <v>1829</v>
      </c>
    </row>
    <row r="405" spans="1:6" ht="15.75">
      <c r="A405" s="921"/>
      <c r="B405" s="77" t="s">
        <v>1832</v>
      </c>
      <c r="C405" s="923"/>
      <c r="D405" s="925"/>
      <c r="E405" s="917"/>
      <c r="F405" s="930"/>
    </row>
    <row r="406" spans="1:6" ht="15.75">
      <c r="A406" s="6"/>
      <c r="B406" s="2"/>
      <c r="C406" s="59" t="s">
        <v>1668</v>
      </c>
      <c r="D406" s="39"/>
      <c r="E406" s="12"/>
      <c r="F406" s="127">
        <f>+F397</f>
        <v>14476835.290000007</v>
      </c>
    </row>
    <row r="407" spans="1:6">
      <c r="A407" s="221">
        <v>39601</v>
      </c>
      <c r="B407" s="273">
        <v>6529</v>
      </c>
      <c r="C407" s="2" t="s">
        <v>1359</v>
      </c>
      <c r="D407" s="39"/>
      <c r="E407" s="50">
        <v>38191</v>
      </c>
      <c r="F407" s="39">
        <f>+F406-E407</f>
        <v>14438644.290000007</v>
      </c>
    </row>
    <row r="408" spans="1:6">
      <c r="A408" s="221">
        <v>39601</v>
      </c>
      <c r="B408" s="273">
        <v>6530</v>
      </c>
      <c r="C408" s="2" t="s">
        <v>896</v>
      </c>
      <c r="D408" s="39"/>
      <c r="E408" s="50">
        <v>95221.35</v>
      </c>
      <c r="F408" s="39">
        <f t="shared" ref="F408:F438" si="22">+F407-E408</f>
        <v>14343422.940000007</v>
      </c>
    </row>
    <row r="409" spans="1:6">
      <c r="A409" s="221">
        <v>39601</v>
      </c>
      <c r="B409" s="273">
        <v>6531</v>
      </c>
      <c r="C409" s="2" t="s">
        <v>2136</v>
      </c>
      <c r="D409" s="39"/>
      <c r="E409" s="50">
        <v>33291.370000000003</v>
      </c>
      <c r="F409" s="39">
        <f t="shared" si="22"/>
        <v>14310131.570000008</v>
      </c>
    </row>
    <row r="410" spans="1:6">
      <c r="A410" s="221">
        <v>39601</v>
      </c>
      <c r="B410" s="273">
        <v>6532</v>
      </c>
      <c r="C410" s="2" t="s">
        <v>1479</v>
      </c>
      <c r="D410" s="39"/>
      <c r="E410" s="50">
        <v>4093.79</v>
      </c>
      <c r="F410" s="39">
        <f t="shared" si="22"/>
        <v>14306037.780000009</v>
      </c>
    </row>
    <row r="411" spans="1:6">
      <c r="A411" s="221">
        <v>39602</v>
      </c>
      <c r="B411" s="273">
        <v>6533</v>
      </c>
      <c r="C411" s="2" t="s">
        <v>1804</v>
      </c>
      <c r="D411" s="39"/>
      <c r="E411" s="50">
        <v>0.01</v>
      </c>
      <c r="F411" s="39">
        <f t="shared" si="22"/>
        <v>14306037.770000009</v>
      </c>
    </row>
    <row r="412" spans="1:6">
      <c r="A412" s="221">
        <v>39602</v>
      </c>
      <c r="B412" s="273">
        <v>6534</v>
      </c>
      <c r="C412" s="2" t="s">
        <v>1671</v>
      </c>
      <c r="D412" s="39"/>
      <c r="E412" s="50">
        <v>553</v>
      </c>
      <c r="F412" s="39">
        <f t="shared" si="22"/>
        <v>14305484.770000009</v>
      </c>
    </row>
    <row r="413" spans="1:6">
      <c r="A413" s="221">
        <v>39602</v>
      </c>
      <c r="B413" s="273">
        <v>6535</v>
      </c>
      <c r="C413" s="2" t="s">
        <v>385</v>
      </c>
      <c r="D413" s="39"/>
      <c r="E413" s="50">
        <v>553</v>
      </c>
      <c r="F413" s="39">
        <f t="shared" si="22"/>
        <v>14304931.770000009</v>
      </c>
    </row>
    <row r="414" spans="1:6">
      <c r="A414" s="221">
        <v>39602</v>
      </c>
      <c r="B414" s="273">
        <v>6536</v>
      </c>
      <c r="C414" s="2" t="s">
        <v>1671</v>
      </c>
      <c r="D414" s="39"/>
      <c r="E414" s="50">
        <v>553</v>
      </c>
      <c r="F414" s="39">
        <f t="shared" si="22"/>
        <v>14304378.770000009</v>
      </c>
    </row>
    <row r="415" spans="1:6">
      <c r="A415" s="221">
        <v>39602</v>
      </c>
      <c r="B415" s="273">
        <v>6537</v>
      </c>
      <c r="C415" s="2" t="s">
        <v>2137</v>
      </c>
      <c r="D415" s="39"/>
      <c r="E415" s="50">
        <v>553</v>
      </c>
      <c r="F415" s="39">
        <f t="shared" si="22"/>
        <v>14303825.770000009</v>
      </c>
    </row>
    <row r="416" spans="1:6">
      <c r="A416" s="221">
        <v>39602</v>
      </c>
      <c r="B416" s="273">
        <v>6538</v>
      </c>
      <c r="C416" s="2" t="s">
        <v>385</v>
      </c>
      <c r="D416" s="39"/>
      <c r="E416" s="50">
        <v>553</v>
      </c>
      <c r="F416" s="39">
        <f t="shared" si="22"/>
        <v>14303272.770000009</v>
      </c>
    </row>
    <row r="417" spans="1:6">
      <c r="A417" s="221">
        <v>39604</v>
      </c>
      <c r="B417" s="273">
        <v>6539</v>
      </c>
      <c r="C417" s="2" t="s">
        <v>806</v>
      </c>
      <c r="D417" s="39"/>
      <c r="E417" s="50">
        <v>24528.37</v>
      </c>
      <c r="F417" s="39">
        <f t="shared" si="22"/>
        <v>14278744.40000001</v>
      </c>
    </row>
    <row r="418" spans="1:6">
      <c r="A418" s="221">
        <v>39604</v>
      </c>
      <c r="B418" s="273">
        <v>6540</v>
      </c>
      <c r="C418" s="2" t="s">
        <v>1359</v>
      </c>
      <c r="D418" s="39"/>
      <c r="E418" s="50">
        <v>29678.04</v>
      </c>
      <c r="F418" s="39">
        <f t="shared" si="22"/>
        <v>14249066.360000011</v>
      </c>
    </row>
    <row r="419" spans="1:6">
      <c r="A419" s="221">
        <v>39604</v>
      </c>
      <c r="B419" s="273">
        <v>6541</v>
      </c>
      <c r="C419" s="2" t="s">
        <v>1359</v>
      </c>
      <c r="D419" s="39"/>
      <c r="E419" s="50">
        <v>10299.52</v>
      </c>
      <c r="F419" s="39">
        <f t="shared" si="22"/>
        <v>14238766.840000011</v>
      </c>
    </row>
    <row r="420" spans="1:6">
      <c r="A420" s="221">
        <v>39608</v>
      </c>
      <c r="B420" s="273">
        <v>6542</v>
      </c>
      <c r="C420" s="2" t="s">
        <v>1362</v>
      </c>
      <c r="D420" s="39"/>
      <c r="E420" s="50">
        <v>34859.300000000003</v>
      </c>
      <c r="F420" s="39">
        <f t="shared" si="22"/>
        <v>14203907.54000001</v>
      </c>
    </row>
    <row r="421" spans="1:6">
      <c r="A421" s="221">
        <v>39608</v>
      </c>
      <c r="B421" s="273">
        <v>6543</v>
      </c>
      <c r="C421" s="2" t="s">
        <v>28</v>
      </c>
      <c r="D421" s="39"/>
      <c r="E421" s="50">
        <v>24318.3</v>
      </c>
      <c r="F421" s="39">
        <f t="shared" si="22"/>
        <v>14179589.24000001</v>
      </c>
    </row>
    <row r="422" spans="1:6">
      <c r="A422" s="221">
        <v>39608</v>
      </c>
      <c r="B422" s="273">
        <v>6544</v>
      </c>
      <c r="C422" s="2" t="s">
        <v>1804</v>
      </c>
      <c r="D422" s="39"/>
      <c r="E422" s="50">
        <v>0.01</v>
      </c>
      <c r="F422" s="39">
        <f t="shared" si="22"/>
        <v>14179589.23000001</v>
      </c>
    </row>
    <row r="423" spans="1:6">
      <c r="A423" s="221">
        <v>39609</v>
      </c>
      <c r="B423" s="273">
        <v>6545</v>
      </c>
      <c r="C423" s="2" t="s">
        <v>807</v>
      </c>
      <c r="D423" s="39"/>
      <c r="E423" s="50">
        <v>1633.72</v>
      </c>
      <c r="F423" s="39">
        <f t="shared" si="22"/>
        <v>14177955.510000009</v>
      </c>
    </row>
    <row r="424" spans="1:6">
      <c r="A424" s="221">
        <v>39609</v>
      </c>
      <c r="B424" s="273">
        <v>6546</v>
      </c>
      <c r="C424" s="2" t="s">
        <v>407</v>
      </c>
      <c r="D424" s="39"/>
      <c r="E424" s="50">
        <v>11481</v>
      </c>
      <c r="F424" s="39">
        <f t="shared" si="22"/>
        <v>14166474.510000009</v>
      </c>
    </row>
    <row r="425" spans="1:6">
      <c r="A425" s="221">
        <v>39609</v>
      </c>
      <c r="B425" s="273">
        <v>6547</v>
      </c>
      <c r="C425" s="2" t="s">
        <v>1349</v>
      </c>
      <c r="D425" s="39"/>
      <c r="E425" s="50">
        <v>82850</v>
      </c>
      <c r="F425" s="39">
        <f t="shared" si="22"/>
        <v>14083624.510000009</v>
      </c>
    </row>
    <row r="426" spans="1:6">
      <c r="A426" s="221">
        <v>39609</v>
      </c>
      <c r="B426" s="273"/>
      <c r="C426" s="2" t="s">
        <v>684</v>
      </c>
      <c r="D426" s="39"/>
      <c r="E426" s="144">
        <v>10245</v>
      </c>
      <c r="F426" s="39">
        <f t="shared" si="22"/>
        <v>14073379.510000009</v>
      </c>
    </row>
    <row r="427" spans="1:6">
      <c r="A427" s="221">
        <v>39609</v>
      </c>
      <c r="B427" s="273">
        <v>6548</v>
      </c>
      <c r="C427" s="2" t="s">
        <v>1878</v>
      </c>
      <c r="D427" s="39"/>
      <c r="E427" s="50">
        <v>187547</v>
      </c>
      <c r="F427" s="39">
        <f t="shared" si="22"/>
        <v>13885832.510000009</v>
      </c>
    </row>
    <row r="428" spans="1:6">
      <c r="A428" s="221">
        <v>39615</v>
      </c>
      <c r="B428" s="273">
        <v>6549</v>
      </c>
      <c r="C428" s="2" t="s">
        <v>538</v>
      </c>
      <c r="D428" s="39"/>
      <c r="E428" s="50">
        <v>18912</v>
      </c>
      <c r="F428" s="39">
        <f t="shared" si="22"/>
        <v>13866920.510000009</v>
      </c>
    </row>
    <row r="429" spans="1:6">
      <c r="A429" s="221">
        <v>39615</v>
      </c>
      <c r="B429" s="273">
        <v>6550</v>
      </c>
      <c r="C429" s="2" t="s">
        <v>1349</v>
      </c>
      <c r="D429" s="39"/>
      <c r="E429" s="50">
        <v>60000</v>
      </c>
      <c r="F429" s="39">
        <f t="shared" si="22"/>
        <v>13806920.510000009</v>
      </c>
    </row>
    <row r="430" spans="1:6">
      <c r="A430" s="221">
        <v>39615</v>
      </c>
      <c r="B430" s="273"/>
      <c r="C430" s="2" t="s">
        <v>2072</v>
      </c>
      <c r="D430" s="39"/>
      <c r="E430" s="144">
        <v>250327.85</v>
      </c>
      <c r="F430" s="39">
        <f t="shared" si="22"/>
        <v>13556592.660000009</v>
      </c>
    </row>
    <row r="431" spans="1:6">
      <c r="A431" s="221">
        <v>39618</v>
      </c>
      <c r="B431" s="273">
        <v>6551</v>
      </c>
      <c r="C431" s="2" t="s">
        <v>1671</v>
      </c>
      <c r="D431" s="39"/>
      <c r="E431" s="138">
        <v>1106</v>
      </c>
      <c r="F431" s="39">
        <f t="shared" si="22"/>
        <v>13555486.660000009</v>
      </c>
    </row>
    <row r="432" spans="1:6">
      <c r="A432" s="221">
        <v>39618</v>
      </c>
      <c r="B432" s="273">
        <v>6552</v>
      </c>
      <c r="C432" s="2" t="s">
        <v>1090</v>
      </c>
      <c r="D432" s="39"/>
      <c r="E432" s="138">
        <v>881</v>
      </c>
      <c r="F432" s="39">
        <f t="shared" si="22"/>
        <v>13554605.660000009</v>
      </c>
    </row>
    <row r="433" spans="1:6">
      <c r="A433" s="221">
        <v>39619</v>
      </c>
      <c r="B433" s="273">
        <v>6553</v>
      </c>
      <c r="C433" s="2" t="s">
        <v>2431</v>
      </c>
      <c r="D433" s="39"/>
      <c r="E433" s="138">
        <v>745</v>
      </c>
      <c r="F433" s="39">
        <f t="shared" si="22"/>
        <v>13553860.660000009</v>
      </c>
    </row>
    <row r="434" spans="1:6">
      <c r="A434" s="221">
        <v>39619</v>
      </c>
      <c r="B434" s="273">
        <v>6554</v>
      </c>
      <c r="C434" s="2" t="s">
        <v>1362</v>
      </c>
      <c r="D434" s="39"/>
      <c r="E434" s="138">
        <v>27037</v>
      </c>
      <c r="F434" s="39">
        <f t="shared" si="22"/>
        <v>13526823.660000009</v>
      </c>
    </row>
    <row r="435" spans="1:6">
      <c r="A435" s="221">
        <v>39619</v>
      </c>
      <c r="B435" s="273">
        <v>6555</v>
      </c>
      <c r="C435" s="2" t="s">
        <v>386</v>
      </c>
      <c r="D435" s="39"/>
      <c r="E435" s="138">
        <v>14297.82</v>
      </c>
      <c r="F435" s="39">
        <f t="shared" si="22"/>
        <v>13512525.840000009</v>
      </c>
    </row>
    <row r="436" spans="1:6">
      <c r="A436" s="221">
        <v>39619</v>
      </c>
      <c r="B436" s="273">
        <v>6556</v>
      </c>
      <c r="C436" s="2" t="s">
        <v>1808</v>
      </c>
      <c r="D436" s="39"/>
      <c r="E436" s="138">
        <v>21282.5</v>
      </c>
      <c r="F436" s="39">
        <f t="shared" si="22"/>
        <v>13491243.340000009</v>
      </c>
    </row>
    <row r="437" spans="1:6">
      <c r="A437" s="221">
        <v>39619</v>
      </c>
      <c r="B437" s="273">
        <v>6557</v>
      </c>
      <c r="C437" s="2" t="s">
        <v>1810</v>
      </c>
      <c r="D437" s="39"/>
      <c r="E437" s="138">
        <v>17463.75</v>
      </c>
      <c r="F437" s="39">
        <f t="shared" si="22"/>
        <v>13473779.590000009</v>
      </c>
    </row>
    <row r="438" spans="1:6">
      <c r="A438" s="221">
        <v>39619</v>
      </c>
      <c r="B438" s="273">
        <v>6558</v>
      </c>
      <c r="C438" s="2" t="s">
        <v>1839</v>
      </c>
      <c r="D438" s="39"/>
      <c r="E438" s="138">
        <v>8500</v>
      </c>
      <c r="F438" s="39">
        <f t="shared" si="22"/>
        <v>13465279.590000009</v>
      </c>
    </row>
    <row r="439" spans="1:6">
      <c r="A439" s="221">
        <v>39619</v>
      </c>
      <c r="B439" s="273">
        <v>6559</v>
      </c>
      <c r="C439" s="2" t="s">
        <v>1800</v>
      </c>
      <c r="D439" s="39"/>
      <c r="E439" s="138">
        <v>7240.48</v>
      </c>
      <c r="F439" s="39">
        <f t="shared" ref="F439:F455" si="23">+F438-E439</f>
        <v>13458039.110000009</v>
      </c>
    </row>
    <row r="440" spans="1:6">
      <c r="A440" s="221">
        <v>39619</v>
      </c>
      <c r="B440" s="273">
        <v>6560</v>
      </c>
      <c r="C440" s="2" t="s">
        <v>1802</v>
      </c>
      <c r="D440" s="39"/>
      <c r="E440" s="138">
        <v>3900</v>
      </c>
      <c r="F440" s="39">
        <f t="shared" si="23"/>
        <v>13454139.110000009</v>
      </c>
    </row>
    <row r="441" spans="1:6">
      <c r="A441" s="221">
        <v>39619</v>
      </c>
      <c r="B441" s="273">
        <v>6561</v>
      </c>
      <c r="C441" s="2" t="s">
        <v>1803</v>
      </c>
      <c r="D441" s="39"/>
      <c r="E441" s="138">
        <v>3900</v>
      </c>
      <c r="F441" s="39">
        <f t="shared" si="23"/>
        <v>13450239.110000009</v>
      </c>
    </row>
    <row r="442" spans="1:6">
      <c r="A442" s="221">
        <v>39619</v>
      </c>
      <c r="B442" s="273">
        <v>6562</v>
      </c>
      <c r="C442" s="2" t="s">
        <v>1152</v>
      </c>
      <c r="D442" s="39"/>
      <c r="E442" s="138">
        <v>3687.84</v>
      </c>
      <c r="F442" s="39">
        <f t="shared" si="23"/>
        <v>13446551.270000009</v>
      </c>
    </row>
    <row r="443" spans="1:6">
      <c r="A443" s="221">
        <v>39619</v>
      </c>
      <c r="B443" s="273">
        <v>6563</v>
      </c>
      <c r="C443" s="2" t="s">
        <v>1998</v>
      </c>
      <c r="D443" s="39"/>
      <c r="E443" s="138">
        <v>3218.76</v>
      </c>
      <c r="F443" s="39">
        <f t="shared" si="23"/>
        <v>13443332.510000009</v>
      </c>
    </row>
    <row r="444" spans="1:6">
      <c r="A444" s="221">
        <v>39619</v>
      </c>
      <c r="B444" s="273">
        <v>6564</v>
      </c>
      <c r="C444" s="2" t="s">
        <v>1997</v>
      </c>
      <c r="D444" s="39"/>
      <c r="E444" s="138">
        <v>5063.6000000000004</v>
      </c>
      <c r="F444" s="39">
        <f t="shared" si="23"/>
        <v>13438268.910000009</v>
      </c>
    </row>
    <row r="445" spans="1:6">
      <c r="A445" s="221">
        <v>39619</v>
      </c>
      <c r="B445" s="273">
        <v>6565</v>
      </c>
      <c r="C445" s="2" t="s">
        <v>1997</v>
      </c>
      <c r="D445" s="39"/>
      <c r="E445" s="138">
        <v>600</v>
      </c>
      <c r="F445" s="39">
        <f t="shared" si="23"/>
        <v>13437668.910000009</v>
      </c>
    </row>
    <row r="446" spans="1:6">
      <c r="A446" s="221">
        <v>39619</v>
      </c>
      <c r="B446" s="273">
        <v>6566</v>
      </c>
      <c r="C446" s="2" t="s">
        <v>1998</v>
      </c>
      <c r="D446" s="39"/>
      <c r="E446" s="138">
        <v>600</v>
      </c>
      <c r="F446" s="39">
        <f t="shared" si="23"/>
        <v>13437068.910000009</v>
      </c>
    </row>
    <row r="447" spans="1:6">
      <c r="A447" s="221">
        <v>39619</v>
      </c>
      <c r="B447" s="273">
        <v>6567</v>
      </c>
      <c r="C447" s="2" t="s">
        <v>382</v>
      </c>
      <c r="D447" s="39"/>
      <c r="E447" s="138">
        <v>2000</v>
      </c>
      <c r="F447" s="39">
        <f t="shared" si="23"/>
        <v>13435068.910000009</v>
      </c>
    </row>
    <row r="448" spans="1:6">
      <c r="A448" s="221">
        <v>39619</v>
      </c>
      <c r="B448" s="273">
        <v>6568</v>
      </c>
      <c r="C448" s="2" t="s">
        <v>285</v>
      </c>
      <c r="D448" s="39"/>
      <c r="E448" s="138">
        <v>22500</v>
      </c>
      <c r="F448" s="39">
        <f t="shared" si="23"/>
        <v>13412568.910000009</v>
      </c>
    </row>
    <row r="449" spans="1:6">
      <c r="A449" s="221">
        <v>39619</v>
      </c>
      <c r="B449" s="273">
        <v>6569</v>
      </c>
      <c r="C449" s="2" t="s">
        <v>1067</v>
      </c>
      <c r="D449" s="39"/>
      <c r="E449" s="138">
        <v>27000</v>
      </c>
      <c r="F449" s="39">
        <f t="shared" si="23"/>
        <v>13385568.910000009</v>
      </c>
    </row>
    <row r="450" spans="1:6">
      <c r="A450" s="221">
        <v>39619</v>
      </c>
      <c r="B450" s="273">
        <v>6570</v>
      </c>
      <c r="C450" s="2" t="s">
        <v>454</v>
      </c>
      <c r="D450" s="39"/>
      <c r="E450" s="138">
        <v>2000</v>
      </c>
      <c r="F450" s="39">
        <f t="shared" si="23"/>
        <v>13383568.910000009</v>
      </c>
    </row>
    <row r="451" spans="1:6">
      <c r="A451" s="221">
        <v>39619</v>
      </c>
      <c r="B451" s="273">
        <v>6571</v>
      </c>
      <c r="C451" s="2" t="s">
        <v>685</v>
      </c>
      <c r="D451" s="39"/>
      <c r="E451" s="138">
        <v>27000</v>
      </c>
      <c r="F451" s="39">
        <f t="shared" si="23"/>
        <v>13356568.910000009</v>
      </c>
    </row>
    <row r="452" spans="1:6">
      <c r="A452" s="221">
        <v>39619</v>
      </c>
      <c r="B452" s="273">
        <v>6572</v>
      </c>
      <c r="C452" s="2" t="s">
        <v>1677</v>
      </c>
      <c r="D452" s="39"/>
      <c r="E452" s="50">
        <v>18515.7</v>
      </c>
      <c r="F452" s="39">
        <f t="shared" si="23"/>
        <v>13338053.21000001</v>
      </c>
    </row>
    <row r="453" spans="1:6">
      <c r="A453" s="221">
        <v>39619</v>
      </c>
      <c r="B453" s="273">
        <v>6573</v>
      </c>
      <c r="C453" s="2" t="s">
        <v>1803</v>
      </c>
      <c r="D453" s="39"/>
      <c r="E453" s="50">
        <v>1500</v>
      </c>
      <c r="F453" s="39">
        <f t="shared" si="23"/>
        <v>13336553.21000001</v>
      </c>
    </row>
    <row r="454" spans="1:6">
      <c r="A454" s="221">
        <v>39619</v>
      </c>
      <c r="B454" s="273">
        <v>6574</v>
      </c>
      <c r="C454" s="2" t="s">
        <v>1621</v>
      </c>
      <c r="D454" s="39"/>
      <c r="E454" s="50">
        <v>2000</v>
      </c>
      <c r="F454" s="39">
        <f t="shared" si="23"/>
        <v>13334553.21000001</v>
      </c>
    </row>
    <row r="455" spans="1:6">
      <c r="A455" s="221">
        <v>39622</v>
      </c>
      <c r="B455" s="273">
        <v>6575</v>
      </c>
      <c r="C455" s="2" t="s">
        <v>686</v>
      </c>
      <c r="D455" s="39"/>
      <c r="E455" s="50">
        <v>8587.5</v>
      </c>
      <c r="F455" s="39">
        <f t="shared" si="23"/>
        <v>13325965.71000001</v>
      </c>
    </row>
    <row r="456" spans="1:6">
      <c r="A456" s="221">
        <v>39623</v>
      </c>
      <c r="B456" s="273"/>
      <c r="C456" s="2" t="s">
        <v>1587</v>
      </c>
      <c r="D456" s="39">
        <v>5414070.9699999997</v>
      </c>
      <c r="E456" s="50"/>
      <c r="F456" s="39">
        <f>+F455+D456</f>
        <v>18740036.680000011</v>
      </c>
    </row>
    <row r="457" spans="1:6">
      <c r="A457" s="221">
        <v>39623</v>
      </c>
      <c r="B457" s="273"/>
      <c r="C457" s="2" t="s">
        <v>689</v>
      </c>
      <c r="D457" s="39"/>
      <c r="E457" s="144">
        <v>458625.23</v>
      </c>
      <c r="F457" s="39">
        <f t="shared" ref="F457:F467" si="24">+F456-E457</f>
        <v>18281411.45000001</v>
      </c>
    </row>
    <row r="458" spans="1:6">
      <c r="A458" s="221">
        <v>39624</v>
      </c>
      <c r="B458" s="273">
        <v>6576</v>
      </c>
      <c r="C458" s="2" t="s">
        <v>113</v>
      </c>
      <c r="D458" s="39"/>
      <c r="E458" s="138">
        <v>1000000</v>
      </c>
      <c r="F458" s="39">
        <f t="shared" si="24"/>
        <v>17281411.45000001</v>
      </c>
    </row>
    <row r="459" spans="1:6">
      <c r="A459" s="221">
        <v>39624</v>
      </c>
      <c r="B459" s="273">
        <v>6577</v>
      </c>
      <c r="C459" s="2" t="s">
        <v>1733</v>
      </c>
      <c r="D459" s="39"/>
      <c r="E459" s="138">
        <v>1214.55</v>
      </c>
      <c r="F459" s="39">
        <f t="shared" si="24"/>
        <v>17280196.90000001</v>
      </c>
    </row>
    <row r="460" spans="1:6">
      <c r="A460" s="221">
        <v>39624</v>
      </c>
      <c r="B460" s="273">
        <v>6578</v>
      </c>
      <c r="C460" s="2" t="s">
        <v>1074</v>
      </c>
      <c r="D460" s="39"/>
      <c r="E460" s="138">
        <v>15723.15</v>
      </c>
      <c r="F460" s="39">
        <f t="shared" si="24"/>
        <v>17264473.750000011</v>
      </c>
    </row>
    <row r="461" spans="1:6">
      <c r="A461" s="221">
        <v>39624</v>
      </c>
      <c r="B461" s="273">
        <v>6579</v>
      </c>
      <c r="C461" s="2" t="s">
        <v>1733</v>
      </c>
      <c r="D461" s="39"/>
      <c r="E461" s="138">
        <v>7373.57</v>
      </c>
      <c r="F461" s="39">
        <f t="shared" si="24"/>
        <v>17257100.180000011</v>
      </c>
    </row>
    <row r="462" spans="1:6">
      <c r="A462" s="221">
        <v>39624</v>
      </c>
      <c r="B462" s="273">
        <v>6580</v>
      </c>
      <c r="C462" s="2" t="s">
        <v>1371</v>
      </c>
      <c r="D462" s="39"/>
      <c r="E462" s="138">
        <v>79312.429999999993</v>
      </c>
      <c r="F462" s="39">
        <f t="shared" si="24"/>
        <v>17177787.750000011</v>
      </c>
    </row>
    <row r="463" spans="1:6">
      <c r="A463" s="221">
        <v>39624</v>
      </c>
      <c r="B463" s="273">
        <v>6581</v>
      </c>
      <c r="C463" s="2" t="s">
        <v>220</v>
      </c>
      <c r="D463" s="39"/>
      <c r="E463" s="138">
        <v>10000</v>
      </c>
      <c r="F463" s="39">
        <f t="shared" si="24"/>
        <v>17167787.750000011</v>
      </c>
    </row>
    <row r="464" spans="1:6">
      <c r="A464" s="221">
        <v>39624</v>
      </c>
      <c r="B464" s="273">
        <v>6582</v>
      </c>
      <c r="C464" s="2" t="s">
        <v>690</v>
      </c>
      <c r="D464" s="39"/>
      <c r="E464" s="138">
        <v>125131.52</v>
      </c>
      <c r="F464" s="39">
        <f t="shared" si="24"/>
        <v>17042656.230000012</v>
      </c>
    </row>
    <row r="465" spans="1:6">
      <c r="A465" s="221">
        <v>39624</v>
      </c>
      <c r="B465" s="273">
        <v>6583</v>
      </c>
      <c r="C465" s="2" t="s">
        <v>220</v>
      </c>
      <c r="D465" s="39"/>
      <c r="E465" s="138">
        <v>10500</v>
      </c>
      <c r="F465" s="39">
        <f t="shared" si="24"/>
        <v>17032156.230000012</v>
      </c>
    </row>
    <row r="466" spans="1:6">
      <c r="A466" s="221">
        <v>39624</v>
      </c>
      <c r="B466" s="273">
        <v>6584</v>
      </c>
      <c r="C466" s="2" t="s">
        <v>2132</v>
      </c>
      <c r="D466" s="39"/>
      <c r="E466" s="138">
        <v>69043.5</v>
      </c>
      <c r="F466" s="39">
        <f t="shared" si="24"/>
        <v>16963112.730000012</v>
      </c>
    </row>
    <row r="467" spans="1:6">
      <c r="A467" s="221">
        <v>39624</v>
      </c>
      <c r="B467" s="273">
        <v>6585</v>
      </c>
      <c r="C467" s="2" t="s">
        <v>2699</v>
      </c>
      <c r="D467" s="39"/>
      <c r="E467" s="138">
        <v>2966.7</v>
      </c>
      <c r="F467" s="39">
        <f t="shared" si="24"/>
        <v>16960146.030000012</v>
      </c>
    </row>
    <row r="468" spans="1:6">
      <c r="A468" s="221">
        <v>39625</v>
      </c>
      <c r="B468" s="273"/>
      <c r="C468" s="2" t="s">
        <v>1369</v>
      </c>
      <c r="D468" s="39">
        <v>435909.25</v>
      </c>
      <c r="E468" s="138"/>
      <c r="F468" s="39">
        <f>+F467+D468</f>
        <v>17396055.280000012</v>
      </c>
    </row>
    <row r="469" spans="1:6">
      <c r="A469" s="221">
        <v>39626</v>
      </c>
      <c r="B469" s="273">
        <v>6586</v>
      </c>
      <c r="C469" s="2" t="s">
        <v>2746</v>
      </c>
      <c r="D469" s="39" t="s">
        <v>1224</v>
      </c>
      <c r="E469" s="138">
        <v>8146.8</v>
      </c>
      <c r="F469" s="39">
        <f>+F468-E469</f>
        <v>17387908.480000012</v>
      </c>
    </row>
    <row r="470" spans="1:6">
      <c r="A470" s="221">
        <v>39626</v>
      </c>
      <c r="B470" s="273">
        <v>6587</v>
      </c>
      <c r="C470" s="2" t="s">
        <v>1878</v>
      </c>
      <c r="D470" s="39"/>
      <c r="E470" s="138">
        <v>19638</v>
      </c>
      <c r="F470" s="39">
        <f>+F469-E470</f>
        <v>17368270.480000012</v>
      </c>
    </row>
    <row r="471" spans="1:6">
      <c r="A471" s="221">
        <v>39629</v>
      </c>
      <c r="B471" s="273">
        <v>6588</v>
      </c>
      <c r="C471" s="2" t="s">
        <v>1804</v>
      </c>
      <c r="D471" s="39"/>
      <c r="E471" s="138">
        <v>0.01</v>
      </c>
      <c r="F471" s="39">
        <f>+F470-E471</f>
        <v>17368270.47000001</v>
      </c>
    </row>
    <row r="472" spans="1:6">
      <c r="A472" s="221">
        <v>39629</v>
      </c>
      <c r="B472" s="273">
        <v>6589</v>
      </c>
      <c r="C472" s="2" t="s">
        <v>1363</v>
      </c>
      <c r="D472" s="39"/>
      <c r="E472" s="138">
        <v>2315.84</v>
      </c>
      <c r="F472" s="39">
        <f>+F471-E472</f>
        <v>17365954.63000001</v>
      </c>
    </row>
    <row r="473" spans="1:6">
      <c r="A473" s="6"/>
      <c r="B473" s="2"/>
      <c r="C473" s="2" t="s">
        <v>2268</v>
      </c>
      <c r="D473" s="39"/>
      <c r="E473" s="144">
        <v>6884.36</v>
      </c>
      <c r="F473" s="39">
        <f>+F472-E473</f>
        <v>17359070.270000011</v>
      </c>
    </row>
    <row r="474" spans="1:6" ht="15.75">
      <c r="A474" s="136"/>
      <c r="B474" s="135"/>
      <c r="C474" s="88" t="s">
        <v>1983</v>
      </c>
      <c r="D474" s="127">
        <f>SUM(D407:D473)</f>
        <v>5849980.2199999997</v>
      </c>
      <c r="E474" s="128">
        <f>SUM(E407:E473)</f>
        <v>2967745.2399999988</v>
      </c>
      <c r="F474" s="127">
        <f>F406+D474-E474</f>
        <v>17359070.270000007</v>
      </c>
    </row>
    <row r="475" spans="1:6" ht="15.75">
      <c r="A475" s="146"/>
      <c r="B475" s="147"/>
      <c r="C475" s="148"/>
      <c r="D475" s="149"/>
      <c r="E475" s="150"/>
      <c r="F475" s="151"/>
    </row>
    <row r="476" spans="1:6">
      <c r="A476" s="82"/>
      <c r="B476" s="36"/>
      <c r="C476" s="143" t="s">
        <v>1550</v>
      </c>
      <c r="D476" s="36"/>
      <c r="E476" s="132">
        <f>SUM(E407:E473)</f>
        <v>2967745.2399999988</v>
      </c>
      <c r="F476" s="65"/>
    </row>
    <row r="477" spans="1:6">
      <c r="A477" s="82"/>
      <c r="B477" s="36"/>
      <c r="C477" s="143" t="s">
        <v>2058</v>
      </c>
      <c r="D477" s="36"/>
      <c r="E477" s="132">
        <f>+E476-E426-E430-E457-E473</f>
        <v>2241662.7999999989</v>
      </c>
      <c r="F477" s="65"/>
    </row>
    <row r="478" spans="1:6">
      <c r="A478" s="82"/>
      <c r="B478" s="36"/>
      <c r="C478" s="143"/>
      <c r="D478" s="36"/>
      <c r="E478" s="145"/>
      <c r="F478" s="65"/>
    </row>
    <row r="479" spans="1:6">
      <c r="A479" s="82"/>
      <c r="B479" s="36"/>
      <c r="C479" s="143"/>
      <c r="D479" s="36"/>
      <c r="E479" s="145"/>
      <c r="F479" s="65"/>
    </row>
    <row r="480" spans="1:6" ht="15.75">
      <c r="A480" s="31"/>
      <c r="B480" s="222"/>
      <c r="C480" s="68" t="s">
        <v>691</v>
      </c>
      <c r="D480" s="222"/>
      <c r="E480" s="223"/>
      <c r="F480" s="224"/>
    </row>
    <row r="481" spans="1:6" ht="15.75">
      <c r="A481" s="921" t="s">
        <v>2520</v>
      </c>
      <c r="B481" s="74" t="s">
        <v>1831</v>
      </c>
      <c r="C481" s="926" t="s">
        <v>1981</v>
      </c>
      <c r="D481" s="924" t="s">
        <v>1827</v>
      </c>
      <c r="E481" s="916" t="s">
        <v>1828</v>
      </c>
      <c r="F481" s="931" t="s">
        <v>1829</v>
      </c>
    </row>
    <row r="482" spans="1:6" ht="15.75">
      <c r="A482" s="921"/>
      <c r="B482" s="77" t="s">
        <v>1832</v>
      </c>
      <c r="C482" s="923"/>
      <c r="D482" s="925"/>
      <c r="E482" s="917"/>
      <c r="F482" s="930"/>
    </row>
    <row r="483" spans="1:6" ht="15.75">
      <c r="A483" s="6"/>
      <c r="B483" s="42"/>
      <c r="C483" s="59" t="s">
        <v>1669</v>
      </c>
      <c r="D483" s="222"/>
      <c r="E483" s="225"/>
      <c r="F483" s="226">
        <f>+F474</f>
        <v>17359070.270000007</v>
      </c>
    </row>
    <row r="484" spans="1:6">
      <c r="A484" s="231">
        <v>39630</v>
      </c>
      <c r="B484" s="301">
        <v>6590</v>
      </c>
      <c r="C484" s="112" t="s">
        <v>28</v>
      </c>
      <c r="D484" s="227"/>
      <c r="E484" s="79">
        <v>988</v>
      </c>
      <c r="F484" s="227">
        <f>F483+D484-E484</f>
        <v>17358082.270000007</v>
      </c>
    </row>
    <row r="485" spans="1:6">
      <c r="A485" s="221">
        <v>39631</v>
      </c>
      <c r="B485" s="76">
        <v>6591</v>
      </c>
      <c r="C485" s="42" t="s">
        <v>216</v>
      </c>
      <c r="D485" s="99"/>
      <c r="E485" s="48">
        <v>45850</v>
      </c>
      <c r="F485" s="227">
        <f t="shared" ref="F485:F548" si="25">F484+D485-E485</f>
        <v>17312232.270000007</v>
      </c>
    </row>
    <row r="486" spans="1:6">
      <c r="A486" s="221">
        <v>39631</v>
      </c>
      <c r="B486" s="76">
        <v>6592</v>
      </c>
      <c r="C486" s="42" t="s">
        <v>692</v>
      </c>
      <c r="D486" s="99"/>
      <c r="E486" s="48">
        <v>3228.77</v>
      </c>
      <c r="F486" s="227">
        <f t="shared" si="25"/>
        <v>17309003.500000007</v>
      </c>
    </row>
    <row r="487" spans="1:6">
      <c r="A487" s="221">
        <v>39631</v>
      </c>
      <c r="B487" s="76">
        <v>6593</v>
      </c>
      <c r="C487" s="42" t="s">
        <v>215</v>
      </c>
      <c r="D487" s="99"/>
      <c r="E487" s="48">
        <v>38191</v>
      </c>
      <c r="F487" s="227">
        <f t="shared" si="25"/>
        <v>17270812.500000007</v>
      </c>
    </row>
    <row r="488" spans="1:6">
      <c r="A488" s="221">
        <v>39631</v>
      </c>
      <c r="B488" s="76">
        <v>6594</v>
      </c>
      <c r="C488" s="42" t="s">
        <v>2699</v>
      </c>
      <c r="D488" s="99"/>
      <c r="E488" s="48">
        <v>881</v>
      </c>
      <c r="F488" s="227">
        <f t="shared" si="25"/>
        <v>17269931.500000007</v>
      </c>
    </row>
    <row r="489" spans="1:6">
      <c r="A489" s="221">
        <v>39631</v>
      </c>
      <c r="B489" s="76">
        <v>6595</v>
      </c>
      <c r="C489" s="42" t="s">
        <v>693</v>
      </c>
      <c r="D489" s="99"/>
      <c r="E489" s="48">
        <v>26115.84</v>
      </c>
      <c r="F489" s="227">
        <f t="shared" si="25"/>
        <v>17243815.660000008</v>
      </c>
    </row>
    <row r="490" spans="1:6">
      <c r="A490" s="221">
        <v>39631</v>
      </c>
      <c r="B490" s="76">
        <v>6596</v>
      </c>
      <c r="C490" s="42" t="s">
        <v>362</v>
      </c>
      <c r="D490" s="99"/>
      <c r="E490" s="48">
        <v>1054.5</v>
      </c>
      <c r="F490" s="227">
        <f t="shared" si="25"/>
        <v>17242761.160000008</v>
      </c>
    </row>
    <row r="491" spans="1:6">
      <c r="A491" s="221">
        <v>39631</v>
      </c>
      <c r="B491" s="76">
        <v>6597</v>
      </c>
      <c r="C491" s="42" t="s">
        <v>1804</v>
      </c>
      <c r="D491" s="99"/>
      <c r="E491" s="159">
        <v>0.01</v>
      </c>
      <c r="F491" s="227">
        <f t="shared" si="25"/>
        <v>17242761.150000006</v>
      </c>
    </row>
    <row r="492" spans="1:6">
      <c r="A492" s="221">
        <v>39632</v>
      </c>
      <c r="B492" s="76">
        <v>6598</v>
      </c>
      <c r="C492" s="42" t="s">
        <v>382</v>
      </c>
      <c r="D492" s="99"/>
      <c r="E492" s="48">
        <v>490</v>
      </c>
      <c r="F492" s="227">
        <f t="shared" si="25"/>
        <v>17242271.150000006</v>
      </c>
    </row>
    <row r="493" spans="1:6">
      <c r="A493" s="221">
        <v>39632</v>
      </c>
      <c r="B493" s="76">
        <v>6599</v>
      </c>
      <c r="C493" s="42" t="s">
        <v>694</v>
      </c>
      <c r="D493" s="99"/>
      <c r="E493" s="48">
        <v>30792.97</v>
      </c>
      <c r="F493" s="227">
        <f t="shared" si="25"/>
        <v>17211478.180000007</v>
      </c>
    </row>
    <row r="494" spans="1:6">
      <c r="A494" s="221">
        <v>39632</v>
      </c>
      <c r="B494" s="76">
        <v>6600</v>
      </c>
      <c r="C494" s="42" t="s">
        <v>217</v>
      </c>
      <c r="D494" s="99"/>
      <c r="E494" s="48">
        <v>1448.32</v>
      </c>
      <c r="F494" s="227">
        <f t="shared" si="25"/>
        <v>17210029.860000007</v>
      </c>
    </row>
    <row r="495" spans="1:6">
      <c r="A495" s="221">
        <v>39632</v>
      </c>
      <c r="B495" s="76">
        <v>6601</v>
      </c>
      <c r="C495" s="42" t="s">
        <v>609</v>
      </c>
      <c r="D495" s="99"/>
      <c r="E495" s="48">
        <v>20172.419999999998</v>
      </c>
      <c r="F495" s="227">
        <f t="shared" si="25"/>
        <v>17189857.440000005</v>
      </c>
    </row>
    <row r="496" spans="1:6">
      <c r="A496" s="221">
        <v>39636</v>
      </c>
      <c r="B496" s="76">
        <v>6602</v>
      </c>
      <c r="C496" s="42" t="s">
        <v>610</v>
      </c>
      <c r="D496" s="99"/>
      <c r="E496" s="48">
        <v>23615.55</v>
      </c>
      <c r="F496" s="227">
        <f t="shared" si="25"/>
        <v>17166241.890000004</v>
      </c>
    </row>
    <row r="497" spans="1:6">
      <c r="A497" s="221">
        <v>39636</v>
      </c>
      <c r="B497" s="76">
        <v>6603</v>
      </c>
      <c r="C497" s="42" t="s">
        <v>896</v>
      </c>
      <c r="D497" s="99"/>
      <c r="E497" s="48">
        <v>95221.35</v>
      </c>
      <c r="F497" s="227">
        <f t="shared" si="25"/>
        <v>17071020.540000003</v>
      </c>
    </row>
    <row r="498" spans="1:6">
      <c r="A498" s="221">
        <v>39636</v>
      </c>
      <c r="B498" s="76">
        <v>6604</v>
      </c>
      <c r="C498" s="42" t="s">
        <v>1479</v>
      </c>
      <c r="D498" s="99"/>
      <c r="E498" s="48">
        <v>4093.79</v>
      </c>
      <c r="F498" s="227">
        <f t="shared" si="25"/>
        <v>17066926.750000004</v>
      </c>
    </row>
    <row r="499" spans="1:6">
      <c r="A499" s="221">
        <v>39636</v>
      </c>
      <c r="B499" s="76">
        <v>6605</v>
      </c>
      <c r="C499" s="42" t="s">
        <v>2699</v>
      </c>
      <c r="D499" s="99"/>
      <c r="E499" s="48">
        <v>3200</v>
      </c>
      <c r="F499" s="227">
        <f t="shared" si="25"/>
        <v>17063726.750000004</v>
      </c>
    </row>
    <row r="500" spans="1:6">
      <c r="A500" s="221">
        <v>39636</v>
      </c>
      <c r="B500" s="76">
        <v>6606</v>
      </c>
      <c r="C500" s="42" t="s">
        <v>2616</v>
      </c>
      <c r="D500" s="99"/>
      <c r="E500" s="48">
        <v>9768</v>
      </c>
      <c r="F500" s="227">
        <f t="shared" si="25"/>
        <v>17053958.750000004</v>
      </c>
    </row>
    <row r="501" spans="1:6">
      <c r="A501" s="221">
        <v>39636</v>
      </c>
      <c r="B501" s="76">
        <v>6607</v>
      </c>
      <c r="C501" s="42" t="s">
        <v>386</v>
      </c>
      <c r="D501" s="99"/>
      <c r="E501" s="49">
        <v>2000</v>
      </c>
      <c r="F501" s="227">
        <f t="shared" si="25"/>
        <v>17051958.750000004</v>
      </c>
    </row>
    <row r="502" spans="1:6">
      <c r="A502" s="221">
        <v>39636</v>
      </c>
      <c r="B502" s="76">
        <v>6608</v>
      </c>
      <c r="C502" s="42" t="s">
        <v>1362</v>
      </c>
      <c r="D502" s="99"/>
      <c r="E502" s="48">
        <v>42689.2</v>
      </c>
      <c r="F502" s="227">
        <f t="shared" si="25"/>
        <v>17009269.550000004</v>
      </c>
    </row>
    <row r="503" spans="1:6">
      <c r="A503" s="221">
        <v>39637</v>
      </c>
      <c r="B503" s="76">
        <v>6609</v>
      </c>
      <c r="C503" s="42" t="s">
        <v>2132</v>
      </c>
      <c r="D503" s="99"/>
      <c r="E503" s="48">
        <v>115759.5</v>
      </c>
      <c r="F503" s="227">
        <f t="shared" si="25"/>
        <v>16893510.050000004</v>
      </c>
    </row>
    <row r="504" spans="1:6">
      <c r="A504" s="221">
        <v>39637</v>
      </c>
      <c r="B504" s="76">
        <v>6610</v>
      </c>
      <c r="C504" s="42" t="s">
        <v>2132</v>
      </c>
      <c r="D504" s="99"/>
      <c r="E504" s="48">
        <v>26106</v>
      </c>
      <c r="F504" s="227">
        <f t="shared" si="25"/>
        <v>16867404.050000004</v>
      </c>
    </row>
    <row r="505" spans="1:6">
      <c r="A505" s="221">
        <v>39637</v>
      </c>
      <c r="B505" s="76">
        <v>6611</v>
      </c>
      <c r="C505" s="42" t="s">
        <v>2132</v>
      </c>
      <c r="D505" s="99"/>
      <c r="E505" s="48">
        <v>46269.45</v>
      </c>
      <c r="F505" s="227">
        <f t="shared" si="25"/>
        <v>16821134.600000005</v>
      </c>
    </row>
    <row r="506" spans="1:6">
      <c r="A506" s="221">
        <v>39637</v>
      </c>
      <c r="B506" s="76">
        <v>6612</v>
      </c>
      <c r="C506" s="42" t="s">
        <v>1362</v>
      </c>
      <c r="D506" s="99"/>
      <c r="E506" s="48">
        <v>30000</v>
      </c>
      <c r="F506" s="227">
        <f t="shared" si="25"/>
        <v>16791134.600000005</v>
      </c>
    </row>
    <row r="507" spans="1:6">
      <c r="A507" s="221">
        <v>39638</v>
      </c>
      <c r="B507" s="76">
        <v>6613</v>
      </c>
      <c r="C507" s="42" t="s">
        <v>530</v>
      </c>
      <c r="D507" s="99"/>
      <c r="E507" s="48">
        <v>1194.8</v>
      </c>
      <c r="F507" s="227">
        <f t="shared" si="25"/>
        <v>16789939.800000004</v>
      </c>
    </row>
    <row r="508" spans="1:6">
      <c r="A508" s="221">
        <v>39638</v>
      </c>
      <c r="B508" s="76">
        <v>6614</v>
      </c>
      <c r="C508" s="42" t="s">
        <v>113</v>
      </c>
      <c r="D508" s="99"/>
      <c r="E508" s="48">
        <v>1000000</v>
      </c>
      <c r="F508" s="227">
        <f t="shared" si="25"/>
        <v>15789939.800000004</v>
      </c>
    </row>
    <row r="509" spans="1:6">
      <c r="A509" s="221">
        <v>39638</v>
      </c>
      <c r="B509" s="76">
        <v>6615</v>
      </c>
      <c r="C509" s="42" t="s">
        <v>594</v>
      </c>
      <c r="D509" s="99"/>
      <c r="E509" s="48">
        <v>458</v>
      </c>
      <c r="F509" s="227">
        <f t="shared" si="25"/>
        <v>15789481.800000004</v>
      </c>
    </row>
    <row r="510" spans="1:6">
      <c r="A510" s="221">
        <v>39638</v>
      </c>
      <c r="B510" s="76"/>
      <c r="C510" s="42" t="s">
        <v>695</v>
      </c>
      <c r="D510" s="99">
        <v>55330</v>
      </c>
      <c r="E510" s="48"/>
      <c r="F510" s="227">
        <f t="shared" si="25"/>
        <v>15844811.800000004</v>
      </c>
    </row>
    <row r="511" spans="1:6">
      <c r="A511" s="221">
        <v>39639</v>
      </c>
      <c r="B511" s="76">
        <v>6616</v>
      </c>
      <c r="C511" s="42" t="s">
        <v>1804</v>
      </c>
      <c r="D511" s="99"/>
      <c r="E511" s="159">
        <v>0.01</v>
      </c>
      <c r="F511" s="227">
        <f t="shared" si="25"/>
        <v>15844811.790000005</v>
      </c>
    </row>
    <row r="512" spans="1:6">
      <c r="A512" s="221">
        <v>39639</v>
      </c>
      <c r="B512" s="76">
        <v>6617</v>
      </c>
      <c r="C512" s="42" t="s">
        <v>386</v>
      </c>
      <c r="D512" s="99"/>
      <c r="E512" s="48">
        <v>9122.4</v>
      </c>
      <c r="F512" s="227">
        <f t="shared" si="25"/>
        <v>15835689.390000004</v>
      </c>
    </row>
    <row r="513" spans="1:6">
      <c r="A513" s="221">
        <v>39639</v>
      </c>
      <c r="B513" s="76">
        <v>6618</v>
      </c>
      <c r="C513" s="42" t="s">
        <v>28</v>
      </c>
      <c r="D513" s="99"/>
      <c r="E513" s="48">
        <v>18410.95</v>
      </c>
      <c r="F513" s="227">
        <f t="shared" si="25"/>
        <v>15817278.440000005</v>
      </c>
    </row>
    <row r="514" spans="1:6">
      <c r="A514" s="221">
        <v>39639</v>
      </c>
      <c r="B514" s="76">
        <v>6619</v>
      </c>
      <c r="C514" s="42" t="s">
        <v>28</v>
      </c>
      <c r="D514" s="99"/>
      <c r="E514" s="48">
        <v>25655.599999999999</v>
      </c>
      <c r="F514" s="227">
        <f t="shared" si="25"/>
        <v>15791622.840000005</v>
      </c>
    </row>
    <row r="515" spans="1:6">
      <c r="A515" s="221">
        <v>39639</v>
      </c>
      <c r="B515" s="76">
        <v>6620</v>
      </c>
      <c r="C515" s="42" t="s">
        <v>2132</v>
      </c>
      <c r="D515" s="99"/>
      <c r="E515" s="48">
        <v>57531.5</v>
      </c>
      <c r="F515" s="227">
        <f t="shared" si="25"/>
        <v>15734091.340000005</v>
      </c>
    </row>
    <row r="516" spans="1:6">
      <c r="A516" s="221">
        <v>39640</v>
      </c>
      <c r="B516" s="76">
        <v>6621</v>
      </c>
      <c r="C516" s="42" t="s">
        <v>208</v>
      </c>
      <c r="D516" s="99"/>
      <c r="E516" s="48">
        <v>6000</v>
      </c>
      <c r="F516" s="227">
        <f t="shared" si="25"/>
        <v>15728091.340000005</v>
      </c>
    </row>
    <row r="517" spans="1:6">
      <c r="A517" s="221">
        <v>39643</v>
      </c>
      <c r="B517" s="76">
        <v>6622</v>
      </c>
      <c r="C517" s="42" t="s">
        <v>421</v>
      </c>
      <c r="D517" s="99"/>
      <c r="E517" s="48">
        <v>18912</v>
      </c>
      <c r="F517" s="227">
        <f t="shared" si="25"/>
        <v>15709179.340000005</v>
      </c>
    </row>
    <row r="518" spans="1:6">
      <c r="A518" s="221">
        <v>39643</v>
      </c>
      <c r="B518" s="76">
        <v>6623</v>
      </c>
      <c r="C518" s="42" t="s">
        <v>696</v>
      </c>
      <c r="D518" s="99"/>
      <c r="E518" s="333">
        <v>18163</v>
      </c>
      <c r="F518" s="227">
        <f t="shared" si="25"/>
        <v>15691016.340000005</v>
      </c>
    </row>
    <row r="519" spans="1:6">
      <c r="A519" s="221">
        <v>39643</v>
      </c>
      <c r="B519" s="76">
        <v>6624</v>
      </c>
      <c r="C519" s="42" t="s">
        <v>28</v>
      </c>
      <c r="D519" s="99"/>
      <c r="E519" s="48">
        <v>16134.7</v>
      </c>
      <c r="F519" s="227">
        <f t="shared" si="25"/>
        <v>15674881.640000006</v>
      </c>
    </row>
    <row r="520" spans="1:6">
      <c r="A520" s="221">
        <v>39643</v>
      </c>
      <c r="B520" s="76">
        <v>6625</v>
      </c>
      <c r="C520" s="42" t="s">
        <v>698</v>
      </c>
      <c r="D520" s="99"/>
      <c r="E520" s="48">
        <v>1731.6</v>
      </c>
      <c r="F520" s="227">
        <f t="shared" si="25"/>
        <v>15673150.040000007</v>
      </c>
    </row>
    <row r="521" spans="1:6">
      <c r="A521" s="221">
        <v>39644</v>
      </c>
      <c r="B521" s="76"/>
      <c r="C521" s="42" t="s">
        <v>703</v>
      </c>
      <c r="D521" s="99"/>
      <c r="E521" s="159">
        <v>20715</v>
      </c>
      <c r="F521" s="227">
        <f t="shared" si="25"/>
        <v>15652435.040000007</v>
      </c>
    </row>
    <row r="522" spans="1:6">
      <c r="A522" s="221">
        <v>39644</v>
      </c>
      <c r="B522" s="76">
        <v>6626</v>
      </c>
      <c r="C522" s="42" t="s">
        <v>594</v>
      </c>
      <c r="D522" s="99"/>
      <c r="E522" s="48">
        <v>458</v>
      </c>
      <c r="F522" s="227">
        <f t="shared" si="25"/>
        <v>15651977.040000007</v>
      </c>
    </row>
    <row r="523" spans="1:6">
      <c r="A523" s="221">
        <v>39644</v>
      </c>
      <c r="B523" s="76">
        <v>6627</v>
      </c>
      <c r="C523" s="42" t="s">
        <v>385</v>
      </c>
      <c r="D523" s="99"/>
      <c r="E523" s="48">
        <v>881</v>
      </c>
      <c r="F523" s="227">
        <f t="shared" si="25"/>
        <v>15651096.040000007</v>
      </c>
    </row>
    <row r="524" spans="1:6">
      <c r="A524" s="221">
        <v>39644</v>
      </c>
      <c r="B524" s="76">
        <v>6628</v>
      </c>
      <c r="C524" s="42" t="s">
        <v>1348</v>
      </c>
      <c r="D524" s="99"/>
      <c r="E524" s="48">
        <v>881</v>
      </c>
      <c r="F524" s="227">
        <f t="shared" si="25"/>
        <v>15650215.040000007</v>
      </c>
    </row>
    <row r="525" spans="1:6">
      <c r="A525" s="221">
        <v>39644</v>
      </c>
      <c r="B525" s="76">
        <v>6629</v>
      </c>
      <c r="C525" s="42" t="s">
        <v>1362</v>
      </c>
      <c r="D525" s="99"/>
      <c r="E525" s="48">
        <v>30000</v>
      </c>
      <c r="F525" s="227">
        <f t="shared" si="25"/>
        <v>15620215.040000007</v>
      </c>
    </row>
    <row r="526" spans="1:6">
      <c r="A526" s="221">
        <v>39645</v>
      </c>
      <c r="B526" s="76"/>
      <c r="C526" s="42" t="s">
        <v>699</v>
      </c>
      <c r="D526" s="99"/>
      <c r="E526" s="159">
        <v>228821.84</v>
      </c>
      <c r="F526" s="227">
        <f t="shared" si="25"/>
        <v>15391393.200000007</v>
      </c>
    </row>
    <row r="527" spans="1:6">
      <c r="A527" s="221">
        <v>39645</v>
      </c>
      <c r="B527" s="76">
        <v>6630</v>
      </c>
      <c r="C527" s="42" t="s">
        <v>701</v>
      </c>
      <c r="D527" s="99"/>
      <c r="E527" s="48">
        <v>490</v>
      </c>
      <c r="F527" s="227">
        <f t="shared" si="25"/>
        <v>15390903.200000007</v>
      </c>
    </row>
    <row r="528" spans="1:6">
      <c r="A528" s="221">
        <v>39646</v>
      </c>
      <c r="B528" s="76">
        <v>6631</v>
      </c>
      <c r="C528" s="42" t="s">
        <v>899</v>
      </c>
      <c r="D528" s="99"/>
      <c r="E528" s="48">
        <v>33250</v>
      </c>
      <c r="F528" s="227">
        <f t="shared" si="25"/>
        <v>15357653.200000007</v>
      </c>
    </row>
    <row r="529" spans="1:6">
      <c r="A529" s="221">
        <v>39646</v>
      </c>
      <c r="B529" s="76">
        <v>6632</v>
      </c>
      <c r="C529" s="42" t="s">
        <v>702</v>
      </c>
      <c r="D529" s="99"/>
      <c r="E529" s="48">
        <v>745</v>
      </c>
      <c r="F529" s="227">
        <f t="shared" si="25"/>
        <v>15356908.200000007</v>
      </c>
    </row>
    <row r="530" spans="1:6">
      <c r="A530" s="221">
        <v>39650</v>
      </c>
      <c r="B530" s="76">
        <v>6633</v>
      </c>
      <c r="C530" s="42" t="s">
        <v>1804</v>
      </c>
      <c r="D530" s="99"/>
      <c r="E530" s="159">
        <v>0.01</v>
      </c>
      <c r="F530" s="227">
        <f t="shared" si="25"/>
        <v>15356908.190000007</v>
      </c>
    </row>
    <row r="531" spans="1:6">
      <c r="A531" s="221">
        <v>39650</v>
      </c>
      <c r="B531" s="76">
        <v>6634</v>
      </c>
      <c r="C531" s="42" t="s">
        <v>1808</v>
      </c>
      <c r="D531" s="99"/>
      <c r="E531" s="48">
        <v>21282.5</v>
      </c>
      <c r="F531" s="227">
        <f t="shared" si="25"/>
        <v>15335625.690000007</v>
      </c>
    </row>
    <row r="532" spans="1:6">
      <c r="A532" s="221">
        <v>39650</v>
      </c>
      <c r="B532" s="76">
        <v>6635</v>
      </c>
      <c r="C532" s="42" t="s">
        <v>1810</v>
      </c>
      <c r="D532" s="99"/>
      <c r="E532" s="48">
        <v>17463.75</v>
      </c>
      <c r="F532" s="227">
        <f t="shared" si="25"/>
        <v>15318161.940000007</v>
      </c>
    </row>
    <row r="533" spans="1:6">
      <c r="A533" s="221">
        <v>39650</v>
      </c>
      <c r="B533" s="76">
        <v>6636</v>
      </c>
      <c r="C533" s="42" t="s">
        <v>1839</v>
      </c>
      <c r="D533" s="99"/>
      <c r="E533" s="48">
        <v>8500</v>
      </c>
      <c r="F533" s="227">
        <f t="shared" si="25"/>
        <v>15309661.940000007</v>
      </c>
    </row>
    <row r="534" spans="1:6">
      <c r="A534" s="221">
        <v>39650</v>
      </c>
      <c r="B534" s="76">
        <v>6637</v>
      </c>
      <c r="C534" s="42" t="s">
        <v>1800</v>
      </c>
      <c r="D534" s="99"/>
      <c r="E534" s="48">
        <v>7240.48</v>
      </c>
      <c r="F534" s="227">
        <f t="shared" si="25"/>
        <v>15302421.460000006</v>
      </c>
    </row>
    <row r="535" spans="1:6">
      <c r="A535" s="221">
        <v>39650</v>
      </c>
      <c r="B535" s="76">
        <v>6638</v>
      </c>
      <c r="C535" s="42" t="s">
        <v>1802</v>
      </c>
      <c r="D535" s="99"/>
      <c r="E535" s="48">
        <v>3900</v>
      </c>
      <c r="F535" s="227">
        <f t="shared" si="25"/>
        <v>15298521.460000006</v>
      </c>
    </row>
    <row r="536" spans="1:6">
      <c r="A536" s="221">
        <v>39650</v>
      </c>
      <c r="B536" s="76">
        <v>6639</v>
      </c>
      <c r="C536" s="42" t="s">
        <v>1803</v>
      </c>
      <c r="D536" s="99"/>
      <c r="E536" s="48">
        <v>3900</v>
      </c>
      <c r="F536" s="227">
        <f t="shared" si="25"/>
        <v>15294621.460000006</v>
      </c>
    </row>
    <row r="537" spans="1:6">
      <c r="A537" s="221">
        <v>39650</v>
      </c>
      <c r="B537" s="76">
        <v>6640</v>
      </c>
      <c r="C537" s="42" t="s">
        <v>1152</v>
      </c>
      <c r="D537" s="99"/>
      <c r="E537" s="48">
        <v>3687.84</v>
      </c>
      <c r="F537" s="227">
        <f t="shared" si="25"/>
        <v>15290933.620000007</v>
      </c>
    </row>
    <row r="538" spans="1:6">
      <c r="A538" s="221">
        <v>39650</v>
      </c>
      <c r="B538" s="76">
        <v>6641</v>
      </c>
      <c r="C538" s="42" t="s">
        <v>1998</v>
      </c>
      <c r="D538" s="99"/>
      <c r="E538" s="48">
        <v>3218.76</v>
      </c>
      <c r="F538" s="227">
        <f t="shared" si="25"/>
        <v>15287714.860000007</v>
      </c>
    </row>
    <row r="539" spans="1:6">
      <c r="A539" s="221">
        <v>39650</v>
      </c>
      <c r="B539" s="76">
        <v>6642</v>
      </c>
      <c r="C539" s="42" t="s">
        <v>1997</v>
      </c>
      <c r="D539" s="99"/>
      <c r="E539" s="48">
        <v>5063.6000000000004</v>
      </c>
      <c r="F539" s="227">
        <f t="shared" si="25"/>
        <v>15282651.260000007</v>
      </c>
    </row>
    <row r="540" spans="1:6">
      <c r="A540" s="221">
        <v>39650</v>
      </c>
      <c r="B540" s="76">
        <v>6643</v>
      </c>
      <c r="C540" s="42" t="s">
        <v>1997</v>
      </c>
      <c r="D540" s="99"/>
      <c r="E540" s="48">
        <v>600</v>
      </c>
      <c r="F540" s="227">
        <f t="shared" si="25"/>
        <v>15282051.260000007</v>
      </c>
    </row>
    <row r="541" spans="1:6">
      <c r="A541" s="221">
        <v>39650</v>
      </c>
      <c r="B541" s="76">
        <v>6644</v>
      </c>
      <c r="C541" s="42" t="s">
        <v>1998</v>
      </c>
      <c r="D541" s="99"/>
      <c r="E541" s="48">
        <v>600</v>
      </c>
      <c r="F541" s="227">
        <f t="shared" si="25"/>
        <v>15281451.260000007</v>
      </c>
    </row>
    <row r="542" spans="1:6">
      <c r="A542" s="221">
        <v>39650</v>
      </c>
      <c r="B542" s="76">
        <v>6645</v>
      </c>
      <c r="C542" s="42" t="s">
        <v>382</v>
      </c>
      <c r="D542" s="99"/>
      <c r="E542" s="48">
        <v>2000</v>
      </c>
      <c r="F542" s="227">
        <f t="shared" si="25"/>
        <v>15279451.260000007</v>
      </c>
    </row>
    <row r="543" spans="1:6">
      <c r="A543" s="221">
        <v>39650</v>
      </c>
      <c r="B543" s="76">
        <v>6646</v>
      </c>
      <c r="C543" s="42" t="s">
        <v>285</v>
      </c>
      <c r="D543" s="99"/>
      <c r="E543" s="48">
        <v>22500</v>
      </c>
      <c r="F543" s="227">
        <f t="shared" si="25"/>
        <v>15256951.260000007</v>
      </c>
    </row>
    <row r="544" spans="1:6">
      <c r="A544" s="221">
        <v>39650</v>
      </c>
      <c r="B544" s="76">
        <v>6647</v>
      </c>
      <c r="C544" s="42" t="s">
        <v>1067</v>
      </c>
      <c r="D544" s="99"/>
      <c r="E544" s="48">
        <v>27000</v>
      </c>
      <c r="F544" s="227">
        <f t="shared" si="25"/>
        <v>15229951.260000007</v>
      </c>
    </row>
    <row r="545" spans="1:6">
      <c r="A545" s="221">
        <v>39650</v>
      </c>
      <c r="B545" s="76">
        <v>6648</v>
      </c>
      <c r="C545" s="42" t="s">
        <v>454</v>
      </c>
      <c r="D545" s="99"/>
      <c r="E545" s="48">
        <v>2000</v>
      </c>
      <c r="F545" s="227">
        <f t="shared" si="25"/>
        <v>15227951.260000007</v>
      </c>
    </row>
    <row r="546" spans="1:6">
      <c r="A546" s="221">
        <v>39650</v>
      </c>
      <c r="B546" s="76">
        <v>6649</v>
      </c>
      <c r="C546" s="42" t="s">
        <v>685</v>
      </c>
      <c r="D546" s="99"/>
      <c r="E546" s="48">
        <v>27000</v>
      </c>
      <c r="F546" s="227">
        <f t="shared" si="25"/>
        <v>15200951.260000007</v>
      </c>
    </row>
    <row r="547" spans="1:6">
      <c r="A547" s="221">
        <v>39650</v>
      </c>
      <c r="B547" s="76">
        <v>6650</v>
      </c>
      <c r="C547" s="42" t="s">
        <v>1677</v>
      </c>
      <c r="D547" s="99"/>
      <c r="E547" s="48">
        <v>18515.7</v>
      </c>
      <c r="F547" s="227">
        <f t="shared" si="25"/>
        <v>15182435.560000008</v>
      </c>
    </row>
    <row r="548" spans="1:6">
      <c r="A548" s="221">
        <v>39650</v>
      </c>
      <c r="B548" s="76">
        <v>6651</v>
      </c>
      <c r="C548" s="42" t="s">
        <v>1803</v>
      </c>
      <c r="D548" s="99"/>
      <c r="E548" s="48">
        <v>1500</v>
      </c>
      <c r="F548" s="227">
        <f t="shared" si="25"/>
        <v>15180935.560000008</v>
      </c>
    </row>
    <row r="549" spans="1:6">
      <c r="A549" s="221">
        <v>39650</v>
      </c>
      <c r="B549" s="76">
        <v>6652</v>
      </c>
      <c r="C549" s="42" t="s">
        <v>1804</v>
      </c>
      <c r="D549" s="99"/>
      <c r="E549" s="159">
        <v>0.01</v>
      </c>
      <c r="F549" s="227">
        <f t="shared" ref="F549:F579" si="26">F548+D549-E549</f>
        <v>15180935.550000008</v>
      </c>
    </row>
    <row r="550" spans="1:6">
      <c r="A550" s="221">
        <v>39650</v>
      </c>
      <c r="B550" s="76">
        <v>6653</v>
      </c>
      <c r="C550" s="42" t="s">
        <v>28</v>
      </c>
      <c r="D550" s="99"/>
      <c r="E550" s="48">
        <v>16169.05</v>
      </c>
      <c r="F550" s="227">
        <f t="shared" si="26"/>
        <v>15164766.500000007</v>
      </c>
    </row>
    <row r="551" spans="1:6">
      <c r="A551" s="221">
        <v>39650</v>
      </c>
      <c r="B551" s="76">
        <v>6654</v>
      </c>
      <c r="C551" s="42" t="s">
        <v>1733</v>
      </c>
      <c r="D551" s="99"/>
      <c r="E551" s="48">
        <v>1900</v>
      </c>
      <c r="F551" s="227">
        <f t="shared" si="26"/>
        <v>15162866.500000007</v>
      </c>
    </row>
    <row r="552" spans="1:6">
      <c r="A552" s="221">
        <v>39650</v>
      </c>
      <c r="B552" s="76">
        <v>6655</v>
      </c>
      <c r="C552" s="42" t="s">
        <v>2132</v>
      </c>
      <c r="D552" s="99"/>
      <c r="E552" s="48">
        <v>10320</v>
      </c>
      <c r="F552" s="227">
        <f t="shared" si="26"/>
        <v>15152546.500000007</v>
      </c>
    </row>
    <row r="553" spans="1:6">
      <c r="A553" s="221">
        <v>39650</v>
      </c>
      <c r="B553" s="76">
        <v>6656</v>
      </c>
      <c r="C553" s="42" t="s">
        <v>704</v>
      </c>
      <c r="D553" s="99"/>
      <c r="E553" s="48">
        <v>2000</v>
      </c>
      <c r="F553" s="227">
        <f t="shared" si="26"/>
        <v>15150546.500000007</v>
      </c>
    </row>
    <row r="554" spans="1:6">
      <c r="A554" s="221">
        <v>39653</v>
      </c>
      <c r="B554" s="76"/>
      <c r="C554" s="42" t="s">
        <v>1587</v>
      </c>
      <c r="D554" s="48">
        <v>5414070.9699999997</v>
      </c>
      <c r="E554" s="48"/>
      <c r="F554" s="227">
        <f t="shared" si="26"/>
        <v>20564617.470000006</v>
      </c>
    </row>
    <row r="555" spans="1:6">
      <c r="A555" s="221">
        <v>39653</v>
      </c>
      <c r="B555" s="76"/>
      <c r="C555" s="42" t="s">
        <v>689</v>
      </c>
      <c r="D555" s="99"/>
      <c r="E555" s="159">
        <v>458574.56</v>
      </c>
      <c r="F555" s="227">
        <f t="shared" si="26"/>
        <v>20106042.910000008</v>
      </c>
    </row>
    <row r="556" spans="1:6">
      <c r="A556" s="221">
        <v>39654</v>
      </c>
      <c r="B556" s="76">
        <v>6657</v>
      </c>
      <c r="C556" s="42" t="s">
        <v>88</v>
      </c>
      <c r="D556" s="99"/>
      <c r="E556" s="49">
        <v>5838.12</v>
      </c>
      <c r="F556" s="227">
        <f t="shared" si="26"/>
        <v>20100204.790000007</v>
      </c>
    </row>
    <row r="557" spans="1:6">
      <c r="A557" s="221">
        <v>39654</v>
      </c>
      <c r="B557" s="76">
        <v>6658</v>
      </c>
      <c r="C557" s="42" t="s">
        <v>1363</v>
      </c>
      <c r="D557" s="99"/>
      <c r="E557" s="49">
        <v>1707.8</v>
      </c>
      <c r="F557" s="227">
        <f t="shared" si="26"/>
        <v>20098496.990000006</v>
      </c>
    </row>
    <row r="558" spans="1:6">
      <c r="A558" s="221">
        <v>39654</v>
      </c>
      <c r="B558" s="76">
        <v>6659</v>
      </c>
      <c r="C558" s="42" t="s">
        <v>1143</v>
      </c>
      <c r="D558" s="99"/>
      <c r="E558" s="48">
        <v>3231</v>
      </c>
      <c r="F558" s="227">
        <f t="shared" si="26"/>
        <v>20095265.990000006</v>
      </c>
    </row>
    <row r="559" spans="1:6">
      <c r="A559" s="221">
        <v>39654</v>
      </c>
      <c r="B559" s="76">
        <v>6660</v>
      </c>
      <c r="C559" s="42" t="s">
        <v>1559</v>
      </c>
      <c r="D559" s="99"/>
      <c r="E559" s="48">
        <v>3231</v>
      </c>
      <c r="F559" s="227">
        <f t="shared" si="26"/>
        <v>20092034.990000006</v>
      </c>
    </row>
    <row r="560" spans="1:6">
      <c r="A560" s="221">
        <v>39654</v>
      </c>
      <c r="B560" s="76">
        <v>6661</v>
      </c>
      <c r="C560" s="42" t="s">
        <v>2746</v>
      </c>
      <c r="D560" s="99"/>
      <c r="E560" s="48">
        <v>8146.8</v>
      </c>
      <c r="F560" s="227">
        <f t="shared" si="26"/>
        <v>20083888.190000005</v>
      </c>
    </row>
    <row r="561" spans="1:6">
      <c r="A561" s="221">
        <v>39654</v>
      </c>
      <c r="B561" s="76">
        <v>6662</v>
      </c>
      <c r="C561" s="42" t="s">
        <v>357</v>
      </c>
      <c r="D561" s="99"/>
      <c r="E561" s="48">
        <v>3231</v>
      </c>
      <c r="F561" s="227">
        <f t="shared" si="26"/>
        <v>20080657.190000005</v>
      </c>
    </row>
    <row r="562" spans="1:6">
      <c r="A562" s="221">
        <v>39654</v>
      </c>
      <c r="B562" s="76">
        <v>6663</v>
      </c>
      <c r="C562" s="42" t="s">
        <v>1804</v>
      </c>
      <c r="D562" s="99"/>
      <c r="E562" s="159">
        <v>0.01</v>
      </c>
      <c r="F562" s="227">
        <f t="shared" si="26"/>
        <v>20080657.180000003</v>
      </c>
    </row>
    <row r="563" spans="1:6">
      <c r="A563" s="221">
        <v>39654</v>
      </c>
      <c r="B563" s="76">
        <v>6664</v>
      </c>
      <c r="C563" s="42" t="s">
        <v>1371</v>
      </c>
      <c r="D563" s="99"/>
      <c r="E563" s="48">
        <v>78743.11</v>
      </c>
      <c r="F563" s="227">
        <f t="shared" si="26"/>
        <v>20001914.070000004</v>
      </c>
    </row>
    <row r="564" spans="1:6">
      <c r="A564" s="221">
        <v>39654</v>
      </c>
      <c r="B564" s="76">
        <v>6665</v>
      </c>
      <c r="C564" s="42" t="s">
        <v>540</v>
      </c>
      <c r="D564" s="99"/>
      <c r="E564" s="48">
        <v>5400</v>
      </c>
      <c r="F564" s="227">
        <f t="shared" si="26"/>
        <v>19996514.070000004</v>
      </c>
    </row>
    <row r="565" spans="1:6">
      <c r="A565" s="221">
        <v>39654</v>
      </c>
      <c r="B565" s="76">
        <v>6666</v>
      </c>
      <c r="C565" s="42" t="s">
        <v>2234</v>
      </c>
      <c r="D565" s="99"/>
      <c r="E565" s="48">
        <v>125751.52</v>
      </c>
      <c r="F565" s="227">
        <f t="shared" si="26"/>
        <v>19870762.550000004</v>
      </c>
    </row>
    <row r="566" spans="1:6">
      <c r="A566" s="221">
        <v>39656</v>
      </c>
      <c r="B566" s="76">
        <v>6667</v>
      </c>
      <c r="C566" s="42" t="s">
        <v>386</v>
      </c>
      <c r="D566" s="99"/>
      <c r="E566" s="48">
        <v>31124.3</v>
      </c>
      <c r="F566" s="227">
        <f t="shared" si="26"/>
        <v>19839638.250000004</v>
      </c>
    </row>
    <row r="567" spans="1:6">
      <c r="A567" s="221">
        <v>39657</v>
      </c>
      <c r="B567" s="76"/>
      <c r="C567" s="42" t="s">
        <v>2308</v>
      </c>
      <c r="D567" s="48">
        <v>433279.1</v>
      </c>
      <c r="E567" s="48"/>
      <c r="F567" s="227">
        <f t="shared" si="26"/>
        <v>20272917.350000005</v>
      </c>
    </row>
    <row r="568" spans="1:6">
      <c r="A568" s="221">
        <v>39658</v>
      </c>
      <c r="B568" s="76">
        <v>6668</v>
      </c>
      <c r="C568" s="42" t="s">
        <v>113</v>
      </c>
      <c r="D568" s="48"/>
      <c r="E568" s="48">
        <v>2000000</v>
      </c>
      <c r="F568" s="227">
        <f t="shared" si="26"/>
        <v>18272917.350000005</v>
      </c>
    </row>
    <row r="569" spans="1:6">
      <c r="A569" s="221">
        <v>39658</v>
      </c>
      <c r="B569" s="76">
        <v>6669</v>
      </c>
      <c r="C569" s="42" t="s">
        <v>1362</v>
      </c>
      <c r="D569" s="48"/>
      <c r="E569" s="48">
        <v>87750</v>
      </c>
      <c r="F569" s="227">
        <f t="shared" si="26"/>
        <v>18185167.350000005</v>
      </c>
    </row>
    <row r="570" spans="1:6">
      <c r="A570" s="221">
        <v>39658</v>
      </c>
      <c r="B570" s="76">
        <v>6670</v>
      </c>
      <c r="C570" s="42" t="s">
        <v>659</v>
      </c>
      <c r="D570" s="48"/>
      <c r="E570" s="48">
        <v>10500</v>
      </c>
      <c r="F570" s="227">
        <f t="shared" si="26"/>
        <v>18174667.350000005</v>
      </c>
    </row>
    <row r="571" spans="1:6">
      <c r="A571" s="221">
        <v>39658</v>
      </c>
      <c r="B571" s="76">
        <v>6671</v>
      </c>
      <c r="C571" s="42" t="s">
        <v>659</v>
      </c>
      <c r="D571" s="48"/>
      <c r="E571" s="48">
        <v>10000</v>
      </c>
      <c r="F571" s="227">
        <f t="shared" si="26"/>
        <v>18164667.350000005</v>
      </c>
    </row>
    <row r="572" spans="1:6">
      <c r="A572" s="221">
        <v>39658</v>
      </c>
      <c r="B572" s="76">
        <v>6672</v>
      </c>
      <c r="C572" s="42" t="s">
        <v>1804</v>
      </c>
      <c r="D572" s="48"/>
      <c r="E572" s="159">
        <v>0.01</v>
      </c>
      <c r="F572" s="227">
        <f t="shared" si="26"/>
        <v>18164667.340000004</v>
      </c>
    </row>
    <row r="573" spans="1:6">
      <c r="A573" s="221">
        <v>39658</v>
      </c>
      <c r="B573" s="76">
        <v>6673</v>
      </c>
      <c r="C573" s="42" t="s">
        <v>1970</v>
      </c>
      <c r="D573" s="48"/>
      <c r="E573" s="48">
        <v>14368.06</v>
      </c>
      <c r="F573" s="227">
        <f t="shared" si="26"/>
        <v>18150299.280000005</v>
      </c>
    </row>
    <row r="574" spans="1:6">
      <c r="A574" s="221">
        <v>39658</v>
      </c>
      <c r="B574" s="76">
        <v>6674</v>
      </c>
      <c r="C574" s="42" t="s">
        <v>1971</v>
      </c>
      <c r="D574" s="48"/>
      <c r="E574" s="48">
        <v>17200.5</v>
      </c>
      <c r="F574" s="227">
        <f t="shared" si="26"/>
        <v>18133098.780000005</v>
      </c>
    </row>
    <row r="575" spans="1:6">
      <c r="A575" s="221">
        <v>39659</v>
      </c>
      <c r="B575" s="76">
        <v>6675</v>
      </c>
      <c r="C575" s="42" t="s">
        <v>1804</v>
      </c>
      <c r="D575" s="48"/>
      <c r="E575" s="159">
        <v>0.01</v>
      </c>
      <c r="F575" s="227">
        <f t="shared" si="26"/>
        <v>18133098.770000003</v>
      </c>
    </row>
    <row r="576" spans="1:6">
      <c r="A576" s="221">
        <v>39659</v>
      </c>
      <c r="B576" s="76">
        <v>6676</v>
      </c>
      <c r="C576" s="42" t="s">
        <v>1808</v>
      </c>
      <c r="D576" s="48"/>
      <c r="E576" s="48">
        <v>6859.18</v>
      </c>
      <c r="F576" s="227">
        <f t="shared" si="26"/>
        <v>18126239.590000004</v>
      </c>
    </row>
    <row r="577" spans="1:6">
      <c r="A577" s="221">
        <v>39660</v>
      </c>
      <c r="B577" s="76">
        <v>6677</v>
      </c>
      <c r="C577" s="42" t="s">
        <v>2616</v>
      </c>
      <c r="D577" s="48"/>
      <c r="E577" s="48">
        <v>42479.7</v>
      </c>
      <c r="F577" s="227">
        <f t="shared" si="26"/>
        <v>18083759.890000004</v>
      </c>
    </row>
    <row r="578" spans="1:6">
      <c r="A578" s="221">
        <v>39660</v>
      </c>
      <c r="B578" s="76">
        <v>6678</v>
      </c>
      <c r="C578" s="42" t="s">
        <v>2389</v>
      </c>
      <c r="D578" s="48"/>
      <c r="E578" s="48">
        <v>22555.200000000001</v>
      </c>
      <c r="F578" s="227">
        <f t="shared" si="26"/>
        <v>18061204.690000005</v>
      </c>
    </row>
    <row r="579" spans="1:6">
      <c r="A579" s="6"/>
      <c r="B579" s="42"/>
      <c r="C579" s="42" t="s">
        <v>2268</v>
      </c>
      <c r="D579" s="99"/>
      <c r="E579" s="159">
        <v>9101.86</v>
      </c>
      <c r="F579" s="227">
        <f t="shared" si="26"/>
        <v>18052102.830000006</v>
      </c>
    </row>
    <row r="580" spans="1:6" ht="15.75">
      <c r="A580" s="136"/>
      <c r="B580" s="228"/>
      <c r="C580" s="88" t="s">
        <v>1983</v>
      </c>
      <c r="D580" s="226">
        <f>SUM(D484:D579)</f>
        <v>5902680.0699999994</v>
      </c>
      <c r="E580" s="90">
        <f>SUM(E484:E579)</f>
        <v>5209647.5099999979</v>
      </c>
      <c r="F580" s="226">
        <f>F483+D580-E580</f>
        <v>18052102.830000009</v>
      </c>
    </row>
    <row r="581" spans="1:6">
      <c r="A581" s="82"/>
      <c r="B581" s="155"/>
      <c r="C581" s="155"/>
      <c r="D581" s="155"/>
      <c r="E581" s="157"/>
      <c r="F581" s="229"/>
    </row>
    <row r="582" spans="1:6" ht="15.75">
      <c r="A582" s="82"/>
      <c r="B582" s="155"/>
      <c r="C582" s="153" t="s">
        <v>1550</v>
      </c>
      <c r="D582" s="155"/>
      <c r="E582" s="81">
        <f>SUM(E484:E579)</f>
        <v>5209647.5099999979</v>
      </c>
      <c r="F582" s="156"/>
    </row>
    <row r="583" spans="1:6" ht="15.75">
      <c r="A583" s="36"/>
      <c r="B583" s="155"/>
      <c r="C583" s="153" t="s">
        <v>2175</v>
      </c>
      <c r="D583" s="155"/>
      <c r="E583" s="81">
        <f>+E582-E526-E521-E555-E579</f>
        <v>4492434.2499999981</v>
      </c>
      <c r="F583" s="155"/>
    </row>
    <row r="584" spans="1:6">
      <c r="A584" s="36"/>
      <c r="B584" s="155"/>
      <c r="C584" s="155"/>
      <c r="D584" s="155"/>
      <c r="E584" s="230"/>
      <c r="F584" s="229"/>
    </row>
    <row r="585" spans="1:6">
      <c r="A585" s="36"/>
      <c r="B585" s="36"/>
      <c r="C585" s="36"/>
      <c r="D585" s="36"/>
      <c r="E585" s="139"/>
      <c r="F585" s="142"/>
    </row>
    <row r="586" spans="1:6" ht="15.75">
      <c r="A586" s="222"/>
      <c r="B586" s="222"/>
      <c r="C586" s="68" t="s">
        <v>2309</v>
      </c>
      <c r="D586" s="222"/>
      <c r="E586" s="223"/>
      <c r="F586" s="222"/>
    </row>
    <row r="587" spans="1:6" ht="15.75">
      <c r="A587" s="921" t="s">
        <v>2520</v>
      </c>
      <c r="B587" s="74" t="s">
        <v>1831</v>
      </c>
      <c r="C587" s="926" t="s">
        <v>1981</v>
      </c>
      <c r="D587" s="924" t="s">
        <v>1827</v>
      </c>
      <c r="E587" s="916" t="s">
        <v>1828</v>
      </c>
      <c r="F587" s="931" t="s">
        <v>1829</v>
      </c>
    </row>
    <row r="588" spans="1:6" ht="15.75">
      <c r="A588" s="921"/>
      <c r="B588" s="77" t="s">
        <v>1832</v>
      </c>
      <c r="C588" s="923"/>
      <c r="D588" s="925"/>
      <c r="E588" s="917"/>
      <c r="F588" s="930"/>
    </row>
    <row r="589" spans="1:6" ht="15.75">
      <c r="A589" s="42"/>
      <c r="B589" s="42"/>
      <c r="C589" s="59" t="s">
        <v>1670</v>
      </c>
      <c r="D589" s="42"/>
      <c r="E589" s="48"/>
      <c r="F589" s="226">
        <f>+F579</f>
        <v>18052102.830000006</v>
      </c>
    </row>
    <row r="590" spans="1:6">
      <c r="A590" s="221">
        <v>39661</v>
      </c>
      <c r="B590" s="76">
        <v>6679</v>
      </c>
      <c r="C590" s="42" t="s">
        <v>1804</v>
      </c>
      <c r="D590" s="42"/>
      <c r="E590" s="159">
        <v>0.01</v>
      </c>
      <c r="F590" s="99">
        <f t="shared" ref="F590:F621" si="27">+F589-E590</f>
        <v>18052102.820000004</v>
      </c>
    </row>
    <row r="591" spans="1:6">
      <c r="A591" s="221">
        <v>39661</v>
      </c>
      <c r="B591" s="76">
        <v>6680</v>
      </c>
      <c r="C591" s="42" t="s">
        <v>1804</v>
      </c>
      <c r="D591" s="42"/>
      <c r="E591" s="159">
        <v>0.01</v>
      </c>
      <c r="F591" s="99">
        <f t="shared" si="27"/>
        <v>18052102.810000002</v>
      </c>
    </row>
    <row r="592" spans="1:6">
      <c r="A592" s="221">
        <v>39661</v>
      </c>
      <c r="B592" s="76">
        <v>6681</v>
      </c>
      <c r="C592" s="42" t="s">
        <v>1804</v>
      </c>
      <c r="D592" s="42"/>
      <c r="E592" s="159">
        <v>0.01</v>
      </c>
      <c r="F592" s="99">
        <f t="shared" si="27"/>
        <v>18052102.800000001</v>
      </c>
    </row>
    <row r="593" spans="1:6">
      <c r="A593" s="221">
        <v>39664</v>
      </c>
      <c r="B593" s="76">
        <v>6682</v>
      </c>
      <c r="C593" s="42" t="s">
        <v>1671</v>
      </c>
      <c r="D593" s="42"/>
      <c r="E593" s="48">
        <v>881</v>
      </c>
      <c r="F593" s="99">
        <f t="shared" si="27"/>
        <v>18051221.800000001</v>
      </c>
    </row>
    <row r="594" spans="1:6">
      <c r="A594" s="221">
        <v>39664</v>
      </c>
      <c r="B594" s="76">
        <v>6683</v>
      </c>
      <c r="C594" s="42" t="s">
        <v>83</v>
      </c>
      <c r="D594" s="42"/>
      <c r="E594" s="48">
        <v>881</v>
      </c>
      <c r="F594" s="99">
        <f t="shared" si="27"/>
        <v>18050340.800000001</v>
      </c>
    </row>
    <row r="595" spans="1:6">
      <c r="A595" s="221">
        <v>39664</v>
      </c>
      <c r="B595" s="76">
        <v>6684</v>
      </c>
      <c r="C595" s="42" t="s">
        <v>1804</v>
      </c>
      <c r="D595" s="42"/>
      <c r="E595" s="48">
        <v>0.01</v>
      </c>
      <c r="F595" s="99">
        <f t="shared" si="27"/>
        <v>18050340.789999999</v>
      </c>
    </row>
    <row r="596" spans="1:6">
      <c r="A596" s="221">
        <v>39664</v>
      </c>
      <c r="B596" s="76">
        <v>6685</v>
      </c>
      <c r="C596" s="42" t="s">
        <v>1359</v>
      </c>
      <c r="D596" s="42"/>
      <c r="E596" s="48">
        <v>38191</v>
      </c>
      <c r="F596" s="99">
        <f t="shared" si="27"/>
        <v>18012149.789999999</v>
      </c>
    </row>
    <row r="597" spans="1:6">
      <c r="A597" s="221">
        <v>39665</v>
      </c>
      <c r="B597" s="76">
        <v>6686</v>
      </c>
      <c r="C597" s="42" t="s">
        <v>84</v>
      </c>
      <c r="D597" s="42"/>
      <c r="E597" s="48">
        <v>22755</v>
      </c>
      <c r="F597" s="99">
        <f t="shared" si="27"/>
        <v>17989394.789999999</v>
      </c>
    </row>
    <row r="598" spans="1:6">
      <c r="A598" s="221">
        <v>39667</v>
      </c>
      <c r="B598" s="76">
        <v>6687</v>
      </c>
      <c r="C598" s="42" t="s">
        <v>1359</v>
      </c>
      <c r="D598" s="42"/>
      <c r="E598" s="48">
        <v>28015.33</v>
      </c>
      <c r="F598" s="99">
        <f t="shared" si="27"/>
        <v>17961379.460000001</v>
      </c>
    </row>
    <row r="599" spans="1:6">
      <c r="A599" s="221">
        <v>39667</v>
      </c>
      <c r="B599" s="76">
        <v>6688</v>
      </c>
      <c r="C599" s="42" t="s">
        <v>1359</v>
      </c>
      <c r="D599" s="42"/>
      <c r="E599" s="48">
        <v>7048.32</v>
      </c>
      <c r="F599" s="99">
        <f t="shared" si="27"/>
        <v>17954331.140000001</v>
      </c>
    </row>
    <row r="600" spans="1:6">
      <c r="A600" s="221">
        <v>39667</v>
      </c>
      <c r="B600" s="76">
        <v>6689</v>
      </c>
      <c r="C600" s="42" t="s">
        <v>85</v>
      </c>
      <c r="D600" s="42"/>
      <c r="E600" s="48">
        <v>35253.78</v>
      </c>
      <c r="F600" s="99">
        <f t="shared" si="27"/>
        <v>17919077.359999999</v>
      </c>
    </row>
    <row r="601" spans="1:6">
      <c r="A601" s="221">
        <v>39668</v>
      </c>
      <c r="B601" s="76">
        <v>6690</v>
      </c>
      <c r="C601" s="42" t="s">
        <v>1074</v>
      </c>
      <c r="D601" s="42"/>
      <c r="E601" s="48">
        <v>1856.82</v>
      </c>
      <c r="F601" s="99">
        <f t="shared" si="27"/>
        <v>17917220.539999999</v>
      </c>
    </row>
    <row r="602" spans="1:6">
      <c r="A602" s="221">
        <v>39668</v>
      </c>
      <c r="B602" s="76">
        <v>6691</v>
      </c>
      <c r="C602" s="42" t="s">
        <v>113</v>
      </c>
      <c r="D602" s="42"/>
      <c r="E602" s="48">
        <v>1000000</v>
      </c>
      <c r="F602" s="99">
        <f t="shared" si="27"/>
        <v>16917220.539999999</v>
      </c>
    </row>
    <row r="603" spans="1:6">
      <c r="A603" s="221">
        <v>39668</v>
      </c>
      <c r="B603" s="76">
        <v>6692</v>
      </c>
      <c r="C603" s="42" t="s">
        <v>1804</v>
      </c>
      <c r="D603" s="42"/>
      <c r="E603" s="159">
        <v>0.01</v>
      </c>
      <c r="F603" s="99">
        <f t="shared" si="27"/>
        <v>16917220.529999997</v>
      </c>
    </row>
    <row r="604" spans="1:6">
      <c r="A604" s="221">
        <v>39668</v>
      </c>
      <c r="B604" s="76">
        <v>6693</v>
      </c>
      <c r="C604" s="42" t="s">
        <v>1804</v>
      </c>
      <c r="D604" s="42"/>
      <c r="E604" s="159">
        <v>0.01</v>
      </c>
      <c r="F604" s="99">
        <f t="shared" si="27"/>
        <v>16917220.519999996</v>
      </c>
    </row>
    <row r="605" spans="1:6">
      <c r="A605" s="221">
        <v>39668</v>
      </c>
      <c r="B605" s="76">
        <v>6694</v>
      </c>
      <c r="C605" s="42" t="s">
        <v>896</v>
      </c>
      <c r="D605" s="42"/>
      <c r="E605" s="48">
        <v>95221.35</v>
      </c>
      <c r="F605" s="99">
        <f t="shared" si="27"/>
        <v>16821999.169999994</v>
      </c>
    </row>
    <row r="606" spans="1:6">
      <c r="A606" s="221">
        <v>39668</v>
      </c>
      <c r="B606" s="76">
        <v>6695</v>
      </c>
      <c r="C606" s="42" t="s">
        <v>1479</v>
      </c>
      <c r="D606" s="42"/>
      <c r="E606" s="48">
        <v>4093.79</v>
      </c>
      <c r="F606" s="99">
        <f t="shared" si="27"/>
        <v>16817905.379999995</v>
      </c>
    </row>
    <row r="607" spans="1:6">
      <c r="A607" s="221">
        <v>39668</v>
      </c>
      <c r="B607" s="76">
        <v>6696</v>
      </c>
      <c r="C607" s="42" t="s">
        <v>86</v>
      </c>
      <c r="D607" s="42"/>
      <c r="E607" s="48">
        <v>15873</v>
      </c>
      <c r="F607" s="99">
        <f t="shared" si="27"/>
        <v>16802032.379999995</v>
      </c>
    </row>
    <row r="608" spans="1:6">
      <c r="A608" s="221">
        <v>39668</v>
      </c>
      <c r="B608" s="76">
        <v>6697</v>
      </c>
      <c r="C608" s="42" t="s">
        <v>1349</v>
      </c>
      <c r="D608" s="42"/>
      <c r="E608" s="48">
        <v>647700</v>
      </c>
      <c r="F608" s="99">
        <f t="shared" si="27"/>
        <v>16154332.379999995</v>
      </c>
    </row>
    <row r="609" spans="1:6">
      <c r="A609" s="221">
        <v>39668</v>
      </c>
      <c r="B609" s="76">
        <v>6698</v>
      </c>
      <c r="C609" s="42" t="s">
        <v>87</v>
      </c>
      <c r="D609" s="42"/>
      <c r="E609" s="48">
        <v>25549.84</v>
      </c>
      <c r="F609" s="99">
        <f t="shared" si="27"/>
        <v>16128782.539999995</v>
      </c>
    </row>
    <row r="610" spans="1:6">
      <c r="A610" s="221">
        <v>39668</v>
      </c>
      <c r="B610" s="76">
        <v>6699</v>
      </c>
      <c r="C610" s="42" t="s">
        <v>2531</v>
      </c>
      <c r="D610" s="42"/>
      <c r="E610" s="48">
        <v>5418.24</v>
      </c>
      <c r="F610" s="99">
        <f t="shared" si="27"/>
        <v>16123364.299999995</v>
      </c>
    </row>
    <row r="611" spans="1:6">
      <c r="A611" s="221">
        <v>39671</v>
      </c>
      <c r="B611" s="76">
        <v>6700</v>
      </c>
      <c r="C611" s="42" t="s">
        <v>1671</v>
      </c>
      <c r="D611" s="42"/>
      <c r="E611" s="48">
        <v>881</v>
      </c>
      <c r="F611" s="99">
        <f t="shared" si="27"/>
        <v>16122483.299999995</v>
      </c>
    </row>
    <row r="612" spans="1:6">
      <c r="A612" s="221">
        <v>39671</v>
      </c>
      <c r="B612" s="76">
        <v>6701</v>
      </c>
      <c r="C612" s="42" t="s">
        <v>385</v>
      </c>
      <c r="D612" s="42"/>
      <c r="E612" s="48">
        <v>881</v>
      </c>
      <c r="F612" s="99">
        <f t="shared" si="27"/>
        <v>16121602.299999995</v>
      </c>
    </row>
    <row r="613" spans="1:6">
      <c r="A613" s="221">
        <v>39672</v>
      </c>
      <c r="B613" s="76">
        <v>6702</v>
      </c>
      <c r="C613" s="42" t="s">
        <v>538</v>
      </c>
      <c r="D613" s="42"/>
      <c r="E613" s="48">
        <v>18854</v>
      </c>
      <c r="F613" s="99">
        <f t="shared" si="27"/>
        <v>16102748.299999995</v>
      </c>
    </row>
    <row r="614" spans="1:6">
      <c r="A614" s="221">
        <v>39673</v>
      </c>
      <c r="B614" s="76">
        <v>6703</v>
      </c>
      <c r="C614" s="42" t="s">
        <v>1187</v>
      </c>
      <c r="D614" s="42"/>
      <c r="E614" s="48">
        <v>102500</v>
      </c>
      <c r="F614" s="99">
        <f t="shared" si="27"/>
        <v>16000248.299999995</v>
      </c>
    </row>
    <row r="615" spans="1:6">
      <c r="A615" s="221">
        <v>39673</v>
      </c>
      <c r="B615" s="76">
        <v>6704</v>
      </c>
      <c r="C615" s="42" t="s">
        <v>1998</v>
      </c>
      <c r="D615" s="42"/>
      <c r="E615" s="48">
        <v>3525.06</v>
      </c>
      <c r="F615" s="99">
        <f t="shared" si="27"/>
        <v>15996723.239999995</v>
      </c>
    </row>
    <row r="616" spans="1:6">
      <c r="A616" s="221">
        <v>39674</v>
      </c>
      <c r="B616" s="76">
        <v>6705</v>
      </c>
      <c r="C616" s="42" t="s">
        <v>1188</v>
      </c>
      <c r="D616" s="42"/>
      <c r="E616" s="48">
        <v>13920</v>
      </c>
      <c r="F616" s="99">
        <f t="shared" si="27"/>
        <v>15982803.239999995</v>
      </c>
    </row>
    <row r="617" spans="1:6">
      <c r="A617" s="221">
        <v>39680</v>
      </c>
      <c r="B617" s="76">
        <v>6706</v>
      </c>
      <c r="C617" s="42" t="s">
        <v>2132</v>
      </c>
      <c r="D617" s="42"/>
      <c r="E617" s="48">
        <v>11377.4</v>
      </c>
      <c r="F617" s="99">
        <f t="shared" si="27"/>
        <v>15971425.839999994</v>
      </c>
    </row>
    <row r="618" spans="1:6">
      <c r="A618" s="221">
        <v>39680</v>
      </c>
      <c r="B618" s="76">
        <v>6707</v>
      </c>
      <c r="C618" s="42" t="s">
        <v>386</v>
      </c>
      <c r="D618" s="42"/>
      <c r="E618" s="48">
        <v>31124.3</v>
      </c>
      <c r="F618" s="99">
        <f t="shared" si="27"/>
        <v>15940301.539999994</v>
      </c>
    </row>
    <row r="619" spans="1:6">
      <c r="A619" s="221">
        <v>39680</v>
      </c>
      <c r="B619" s="76">
        <v>6708</v>
      </c>
      <c r="C619" s="42" t="s">
        <v>1152</v>
      </c>
      <c r="D619" s="42"/>
      <c r="E619" s="48">
        <v>3676.53</v>
      </c>
      <c r="F619" s="99">
        <f t="shared" si="27"/>
        <v>15936625.009999994</v>
      </c>
    </row>
    <row r="620" spans="1:6">
      <c r="A620" s="221">
        <v>39680</v>
      </c>
      <c r="B620" s="76">
        <v>6709</v>
      </c>
      <c r="C620" s="42" t="s">
        <v>1997</v>
      </c>
      <c r="D620" s="42"/>
      <c r="E620" s="48">
        <v>5894.63</v>
      </c>
      <c r="F620" s="99">
        <f t="shared" si="27"/>
        <v>15930730.379999993</v>
      </c>
    </row>
    <row r="621" spans="1:6">
      <c r="A621" s="221">
        <v>39680</v>
      </c>
      <c r="B621" s="76">
        <v>6710</v>
      </c>
      <c r="C621" s="42" t="s">
        <v>1996</v>
      </c>
      <c r="D621" s="42"/>
      <c r="E621" s="48">
        <v>5091.1099999999997</v>
      </c>
      <c r="F621" s="99">
        <f t="shared" si="27"/>
        <v>15925639.269999994</v>
      </c>
    </row>
    <row r="622" spans="1:6">
      <c r="A622" s="221">
        <v>39680</v>
      </c>
      <c r="B622" s="76">
        <v>6711</v>
      </c>
      <c r="C622" s="42" t="s">
        <v>1802</v>
      </c>
      <c r="D622" s="42"/>
      <c r="E622" s="48">
        <v>5400</v>
      </c>
      <c r="F622" s="99">
        <f t="shared" ref="F622:F638" si="28">+F621-E622</f>
        <v>15920239.269999994</v>
      </c>
    </row>
    <row r="623" spans="1:6">
      <c r="A623" s="221">
        <v>39680</v>
      </c>
      <c r="B623" s="76">
        <v>6712</v>
      </c>
      <c r="C623" s="42" t="s">
        <v>1803</v>
      </c>
      <c r="D623" s="42"/>
      <c r="E623" s="48">
        <v>5400</v>
      </c>
      <c r="F623" s="99">
        <f t="shared" si="28"/>
        <v>15914839.269999994</v>
      </c>
    </row>
    <row r="624" spans="1:6">
      <c r="A624" s="221">
        <v>39680</v>
      </c>
      <c r="B624" s="76">
        <v>6713</v>
      </c>
      <c r="C624" s="42" t="s">
        <v>1997</v>
      </c>
      <c r="D624" s="42"/>
      <c r="E624" s="48">
        <v>600</v>
      </c>
      <c r="F624" s="99">
        <f t="shared" si="28"/>
        <v>15914239.269999994</v>
      </c>
    </row>
    <row r="625" spans="1:6">
      <c r="A625" s="221">
        <v>39680</v>
      </c>
      <c r="B625" s="76">
        <v>6714</v>
      </c>
      <c r="C625" s="42" t="s">
        <v>1996</v>
      </c>
      <c r="D625" s="42"/>
      <c r="E625" s="48">
        <v>600</v>
      </c>
      <c r="F625" s="99">
        <f t="shared" si="28"/>
        <v>15913639.269999994</v>
      </c>
    </row>
    <row r="626" spans="1:6">
      <c r="A626" s="221">
        <v>39680</v>
      </c>
      <c r="B626" s="76">
        <v>6715</v>
      </c>
      <c r="C626" s="42" t="s">
        <v>1621</v>
      </c>
      <c r="D626" s="42"/>
      <c r="E626" s="48">
        <v>2000</v>
      </c>
      <c r="F626" s="99">
        <f t="shared" si="28"/>
        <v>15911639.269999994</v>
      </c>
    </row>
    <row r="627" spans="1:6">
      <c r="A627" s="221">
        <v>39680</v>
      </c>
      <c r="B627" s="76">
        <v>6716</v>
      </c>
      <c r="C627" s="42" t="s">
        <v>827</v>
      </c>
      <c r="D627" s="42"/>
      <c r="E627" s="48">
        <v>2000</v>
      </c>
      <c r="F627" s="99">
        <f t="shared" si="28"/>
        <v>15909639.269999994</v>
      </c>
    </row>
    <row r="628" spans="1:6">
      <c r="A628" s="221">
        <v>39680</v>
      </c>
      <c r="B628" s="76">
        <v>6717</v>
      </c>
      <c r="C628" s="42" t="s">
        <v>1803</v>
      </c>
      <c r="D628" s="42"/>
      <c r="E628" s="48">
        <v>1500</v>
      </c>
      <c r="F628" s="99">
        <f t="shared" si="28"/>
        <v>15908139.269999994</v>
      </c>
    </row>
    <row r="629" spans="1:6">
      <c r="A629" s="221">
        <v>39680</v>
      </c>
      <c r="B629" s="76">
        <v>6718</v>
      </c>
      <c r="C629" s="42" t="s">
        <v>454</v>
      </c>
      <c r="D629" s="42"/>
      <c r="E629" s="48">
        <v>2000</v>
      </c>
      <c r="F629" s="99">
        <f t="shared" si="28"/>
        <v>15906139.269999994</v>
      </c>
    </row>
    <row r="630" spans="1:6">
      <c r="A630" s="221">
        <v>39680</v>
      </c>
      <c r="B630" s="76">
        <v>6719</v>
      </c>
      <c r="C630" s="42" t="s">
        <v>285</v>
      </c>
      <c r="D630" s="42"/>
      <c r="E630" s="48">
        <v>22500</v>
      </c>
      <c r="F630" s="99">
        <f t="shared" si="28"/>
        <v>15883639.269999994</v>
      </c>
    </row>
    <row r="631" spans="1:6">
      <c r="A631" s="221">
        <v>39680</v>
      </c>
      <c r="B631" s="76">
        <v>6720</v>
      </c>
      <c r="C631" s="42" t="s">
        <v>1067</v>
      </c>
      <c r="D631" s="42"/>
      <c r="E631" s="48">
        <v>27000</v>
      </c>
      <c r="F631" s="99">
        <f t="shared" si="28"/>
        <v>15856639.269999994</v>
      </c>
    </row>
    <row r="632" spans="1:6">
      <c r="A632" s="221">
        <v>39680</v>
      </c>
      <c r="B632" s="76">
        <v>6721</v>
      </c>
      <c r="C632" s="42" t="s">
        <v>83</v>
      </c>
      <c r="D632" s="42"/>
      <c r="E632" s="48">
        <v>27000</v>
      </c>
      <c r="F632" s="99">
        <f t="shared" si="28"/>
        <v>15829639.269999994</v>
      </c>
    </row>
    <row r="633" spans="1:6">
      <c r="A633" s="221">
        <v>39680</v>
      </c>
      <c r="B633" s="76">
        <v>6722</v>
      </c>
      <c r="C633" s="42" t="s">
        <v>594</v>
      </c>
      <c r="D633" s="42"/>
      <c r="E633" s="48">
        <v>458</v>
      </c>
      <c r="F633" s="99">
        <f t="shared" si="28"/>
        <v>15829181.269999994</v>
      </c>
    </row>
    <row r="634" spans="1:6">
      <c r="A634" s="221">
        <v>39680</v>
      </c>
      <c r="B634" s="76">
        <v>6723</v>
      </c>
      <c r="C634" s="42" t="s">
        <v>2746</v>
      </c>
      <c r="D634" s="42"/>
      <c r="E634" s="48">
        <v>8146.8</v>
      </c>
      <c r="F634" s="99">
        <f t="shared" si="28"/>
        <v>15821034.469999993</v>
      </c>
    </row>
    <row r="635" spans="1:6">
      <c r="A635" s="221">
        <v>39681</v>
      </c>
      <c r="B635" s="76">
        <v>6724</v>
      </c>
      <c r="C635" s="42" t="s">
        <v>1808</v>
      </c>
      <c r="D635" s="42"/>
      <c r="E635" s="48">
        <v>21282.5</v>
      </c>
      <c r="F635" s="99">
        <f t="shared" si="28"/>
        <v>15799751.969999993</v>
      </c>
    </row>
    <row r="636" spans="1:6">
      <c r="A636" s="221">
        <v>39681</v>
      </c>
      <c r="B636" s="76">
        <v>6725</v>
      </c>
      <c r="C636" s="42" t="s">
        <v>1810</v>
      </c>
      <c r="D636" s="42"/>
      <c r="E636" s="48">
        <v>17463.75</v>
      </c>
      <c r="F636" s="99">
        <f t="shared" si="28"/>
        <v>15782288.219999993</v>
      </c>
    </row>
    <row r="637" spans="1:6">
      <c r="A637" s="221">
        <v>39681</v>
      </c>
      <c r="B637" s="76">
        <v>6726</v>
      </c>
      <c r="C637" s="42" t="s">
        <v>1839</v>
      </c>
      <c r="D637" s="42"/>
      <c r="E637" s="48">
        <v>8500</v>
      </c>
      <c r="F637" s="99">
        <f t="shared" si="28"/>
        <v>15773788.219999993</v>
      </c>
    </row>
    <row r="638" spans="1:6">
      <c r="A638" s="221">
        <v>39681</v>
      </c>
      <c r="B638" s="76">
        <v>6727</v>
      </c>
      <c r="C638" s="42" t="s">
        <v>1800</v>
      </c>
      <c r="D638" s="42"/>
      <c r="E638" s="48">
        <v>5856.98</v>
      </c>
      <c r="F638" s="99">
        <f t="shared" si="28"/>
        <v>15767931.239999993</v>
      </c>
    </row>
    <row r="639" spans="1:6" ht="15.75">
      <c r="A639" s="221">
        <v>39681</v>
      </c>
      <c r="B639" s="76"/>
      <c r="C639" s="42" t="s">
        <v>611</v>
      </c>
      <c r="D639" s="232">
        <v>588235.63</v>
      </c>
      <c r="E639" s="48"/>
      <c r="F639" s="99">
        <f>+F638+D639</f>
        <v>16356166.869999994</v>
      </c>
    </row>
    <row r="640" spans="1:6">
      <c r="A640" s="221">
        <v>39682</v>
      </c>
      <c r="B640" s="76"/>
      <c r="C640" s="42" t="s">
        <v>1105</v>
      </c>
      <c r="D640" s="42"/>
      <c r="E640" s="234">
        <v>558565.03</v>
      </c>
      <c r="F640" s="99">
        <f t="shared" ref="F640:F652" si="29">+F639-E640</f>
        <v>15797601.839999994</v>
      </c>
    </row>
    <row r="641" spans="1:6">
      <c r="A641" s="221">
        <v>39685</v>
      </c>
      <c r="B641" s="76">
        <v>6728</v>
      </c>
      <c r="C641" s="42" t="s">
        <v>220</v>
      </c>
      <c r="D641" s="42"/>
      <c r="E641" s="48">
        <v>10000</v>
      </c>
      <c r="F641" s="99">
        <f t="shared" si="29"/>
        <v>15787601.839999994</v>
      </c>
    </row>
    <row r="642" spans="1:6">
      <c r="A642" s="221">
        <v>39685</v>
      </c>
      <c r="B642" s="76">
        <v>6729</v>
      </c>
      <c r="C642" s="42" t="s">
        <v>220</v>
      </c>
      <c r="D642" s="42"/>
      <c r="E642" s="48">
        <v>10100</v>
      </c>
      <c r="F642" s="99">
        <f t="shared" si="29"/>
        <v>15777501.839999994</v>
      </c>
    </row>
    <row r="643" spans="1:6">
      <c r="A643" s="221">
        <v>39685</v>
      </c>
      <c r="B643" s="76">
        <v>6730</v>
      </c>
      <c r="C643" s="42" t="s">
        <v>113</v>
      </c>
      <c r="D643" s="42"/>
      <c r="E643" s="48">
        <v>1000000</v>
      </c>
      <c r="F643" s="99">
        <f t="shared" si="29"/>
        <v>14777501.839999994</v>
      </c>
    </row>
    <row r="644" spans="1:6">
      <c r="A644" s="221">
        <v>39685</v>
      </c>
      <c r="B644" s="76">
        <v>6731</v>
      </c>
      <c r="C644" s="42" t="s">
        <v>1371</v>
      </c>
      <c r="D644" s="42"/>
      <c r="E644" s="48">
        <v>54019.9</v>
      </c>
      <c r="F644" s="99">
        <f t="shared" si="29"/>
        <v>14723481.939999994</v>
      </c>
    </row>
    <row r="645" spans="1:6">
      <c r="A645" s="221">
        <v>39685</v>
      </c>
      <c r="B645" s="76">
        <v>6732</v>
      </c>
      <c r="C645" s="42" t="s">
        <v>1848</v>
      </c>
      <c r="D645" s="42"/>
      <c r="E645" s="48">
        <v>3659</v>
      </c>
      <c r="F645" s="99">
        <f t="shared" si="29"/>
        <v>14719822.939999994</v>
      </c>
    </row>
    <row r="646" spans="1:6">
      <c r="A646" s="221">
        <v>39685</v>
      </c>
      <c r="B646" s="76">
        <v>6733</v>
      </c>
      <c r="C646" s="42" t="s">
        <v>1848</v>
      </c>
      <c r="D646" s="42"/>
      <c r="E646" s="48">
        <v>3254.11</v>
      </c>
      <c r="F646" s="99">
        <f t="shared" si="29"/>
        <v>14716568.829999994</v>
      </c>
    </row>
    <row r="647" spans="1:6">
      <c r="A647" s="221">
        <v>39685</v>
      </c>
      <c r="B647" s="76">
        <v>6734</v>
      </c>
      <c r="C647" s="42" t="s">
        <v>1848</v>
      </c>
      <c r="D647" s="42"/>
      <c r="E647" s="48">
        <v>3915.05</v>
      </c>
      <c r="F647" s="99">
        <f t="shared" si="29"/>
        <v>14712653.779999994</v>
      </c>
    </row>
    <row r="648" spans="1:6">
      <c r="A648" s="221">
        <v>39685</v>
      </c>
      <c r="B648" s="76">
        <v>6735</v>
      </c>
      <c r="C648" s="42" t="s">
        <v>1733</v>
      </c>
      <c r="D648" s="42"/>
      <c r="E648" s="48">
        <v>6583.79</v>
      </c>
      <c r="F648" s="99">
        <f t="shared" si="29"/>
        <v>14706069.989999995</v>
      </c>
    </row>
    <row r="649" spans="1:6">
      <c r="A649" s="221">
        <v>39685</v>
      </c>
      <c r="B649" s="76">
        <v>6736</v>
      </c>
      <c r="C649" s="42" t="s">
        <v>1848</v>
      </c>
      <c r="D649" s="42"/>
      <c r="E649" s="48">
        <v>279470.59999999998</v>
      </c>
      <c r="F649" s="99">
        <f t="shared" si="29"/>
        <v>14426599.389999995</v>
      </c>
    </row>
    <row r="650" spans="1:6">
      <c r="A650" s="221">
        <v>39685</v>
      </c>
      <c r="B650" s="76">
        <v>6737</v>
      </c>
      <c r="C650" s="42" t="s">
        <v>1848</v>
      </c>
      <c r="D650" s="42"/>
      <c r="E650" s="48">
        <v>88585</v>
      </c>
      <c r="F650" s="99">
        <f t="shared" si="29"/>
        <v>14338014.389999995</v>
      </c>
    </row>
    <row r="651" spans="1:6">
      <c r="A651" s="221">
        <v>39685</v>
      </c>
      <c r="B651" s="76">
        <v>6738</v>
      </c>
      <c r="C651" s="42" t="s">
        <v>1848</v>
      </c>
      <c r="D651" s="42"/>
      <c r="E651" s="48">
        <v>248499</v>
      </c>
      <c r="F651" s="99">
        <f t="shared" si="29"/>
        <v>14089515.389999995</v>
      </c>
    </row>
    <row r="652" spans="1:6">
      <c r="A652" s="221">
        <v>39685</v>
      </c>
      <c r="B652" s="76">
        <v>6739</v>
      </c>
      <c r="C652" s="42" t="s">
        <v>1343</v>
      </c>
      <c r="D652" s="42"/>
      <c r="E652" s="48">
        <v>50396.31</v>
      </c>
      <c r="F652" s="99">
        <f t="shared" si="29"/>
        <v>14039119.079999994</v>
      </c>
    </row>
    <row r="653" spans="1:6" ht="15.75">
      <c r="A653" s="221">
        <v>39685</v>
      </c>
      <c r="B653" s="76"/>
      <c r="C653" s="42" t="s">
        <v>1344</v>
      </c>
      <c r="D653" s="109">
        <v>435909.25</v>
      </c>
      <c r="E653" s="48"/>
      <c r="F653" s="99">
        <f>+F652+D653</f>
        <v>14475028.329999994</v>
      </c>
    </row>
    <row r="654" spans="1:6" ht="15.75">
      <c r="A654" s="221">
        <v>39685</v>
      </c>
      <c r="B654" s="76"/>
      <c r="C654" s="42" t="s">
        <v>2647</v>
      </c>
      <c r="D654" s="232">
        <v>1383615.26</v>
      </c>
      <c r="E654" s="48" t="s">
        <v>1342</v>
      </c>
      <c r="F654" s="99">
        <f>+F653+D654</f>
        <v>15858643.589999994</v>
      </c>
    </row>
    <row r="655" spans="1:6">
      <c r="A655" s="221">
        <v>39686</v>
      </c>
      <c r="B655" s="76">
        <v>6740</v>
      </c>
      <c r="C655" s="42" t="s">
        <v>1733</v>
      </c>
      <c r="D655" s="43"/>
      <c r="E655" s="48">
        <v>1800</v>
      </c>
      <c r="F655" s="99">
        <f t="shared" ref="F655:F660" si="30">+F654-E655</f>
        <v>15856843.589999994</v>
      </c>
    </row>
    <row r="656" spans="1:6">
      <c r="A656" s="221">
        <v>39686</v>
      </c>
      <c r="B656" s="76"/>
      <c r="C656" s="42" t="s">
        <v>2032</v>
      </c>
      <c r="D656" s="43"/>
      <c r="E656" s="234">
        <v>10545</v>
      </c>
      <c r="F656" s="99">
        <f t="shared" si="30"/>
        <v>15846298.589999994</v>
      </c>
    </row>
    <row r="657" spans="1:6">
      <c r="A657" s="221">
        <v>39687</v>
      </c>
      <c r="B657" s="76">
        <v>6741</v>
      </c>
      <c r="C657" s="42" t="s">
        <v>1792</v>
      </c>
      <c r="D657" s="43"/>
      <c r="E657" s="48">
        <v>135701.51</v>
      </c>
      <c r="F657" s="99">
        <f t="shared" si="30"/>
        <v>15710597.079999994</v>
      </c>
    </row>
    <row r="658" spans="1:6">
      <c r="A658" s="221">
        <v>39688</v>
      </c>
      <c r="B658" s="76">
        <v>6742</v>
      </c>
      <c r="C658" s="42" t="s">
        <v>1345</v>
      </c>
      <c r="D658" s="43"/>
      <c r="E658" s="48">
        <v>1750.15</v>
      </c>
      <c r="F658" s="99">
        <f t="shared" si="30"/>
        <v>15708846.929999994</v>
      </c>
    </row>
    <row r="659" spans="1:6">
      <c r="A659" s="221">
        <v>39689</v>
      </c>
      <c r="B659" s="76">
        <v>6743</v>
      </c>
      <c r="C659" s="42" t="s">
        <v>83</v>
      </c>
      <c r="D659" s="43"/>
      <c r="E659" s="48">
        <v>2000</v>
      </c>
      <c r="F659" s="99">
        <f t="shared" si="30"/>
        <v>15706846.929999994</v>
      </c>
    </row>
    <row r="660" spans="1:6">
      <c r="A660" s="221">
        <v>39690</v>
      </c>
      <c r="B660" s="76"/>
      <c r="C660" s="42" t="s">
        <v>2268</v>
      </c>
      <c r="D660" s="43"/>
      <c r="E660" s="234">
        <v>9043.59</v>
      </c>
      <c r="F660" s="99">
        <f t="shared" si="30"/>
        <v>15697803.339999994</v>
      </c>
    </row>
    <row r="661" spans="1:6" ht="15.75">
      <c r="A661" s="233"/>
      <c r="B661" s="228"/>
      <c r="C661" s="88" t="s">
        <v>1983</v>
      </c>
      <c r="D661" s="89">
        <f>SUM(D590:D660)</f>
        <v>2407760.14</v>
      </c>
      <c r="E661" s="90">
        <f>SUM(E590:E660)</f>
        <v>4762059.629999998</v>
      </c>
      <c r="F661" s="226">
        <f>F589+D661-E661</f>
        <v>15697803.340000007</v>
      </c>
    </row>
    <row r="662" spans="1:6" ht="15.75">
      <c r="A662" s="241"/>
      <c r="B662" s="242"/>
      <c r="C662" s="240"/>
      <c r="D662" s="239"/>
      <c r="E662" s="238"/>
      <c r="F662" s="237"/>
    </row>
    <row r="663" spans="1:6" ht="15.75">
      <c r="A663" s="236"/>
      <c r="B663" s="155"/>
      <c r="C663" s="153" t="s">
        <v>1550</v>
      </c>
      <c r="D663" s="154"/>
      <c r="E663" s="81">
        <f>SUM(E590:E660)</f>
        <v>4762059.629999998</v>
      </c>
      <c r="F663" s="156"/>
    </row>
    <row r="664" spans="1:6" ht="15.75">
      <c r="A664" s="236"/>
      <c r="B664" s="155"/>
      <c r="C664" s="153" t="s">
        <v>2175</v>
      </c>
      <c r="D664" s="154"/>
      <c r="E664" s="81">
        <f>+E663-E660-E656-E640</f>
        <v>4183906.0099999979</v>
      </c>
      <c r="F664" s="156"/>
    </row>
    <row r="665" spans="1:6">
      <c r="A665" s="236"/>
      <c r="B665" s="155"/>
      <c r="C665" s="155"/>
      <c r="D665" s="154"/>
      <c r="E665" s="230"/>
      <c r="F665" s="156"/>
    </row>
    <row r="666" spans="1:6">
      <c r="A666" s="236"/>
      <c r="B666" s="155"/>
      <c r="C666" s="155"/>
      <c r="D666" s="154"/>
      <c r="E666" s="230"/>
      <c r="F666" s="156"/>
    </row>
    <row r="667" spans="1:6" ht="15.75">
      <c r="A667" s="243"/>
      <c r="B667" s="222"/>
      <c r="C667" s="68" t="s">
        <v>1421</v>
      </c>
      <c r="D667" s="244"/>
      <c r="E667" s="223"/>
      <c r="F667" s="224"/>
    </row>
    <row r="668" spans="1:6" ht="15.75">
      <c r="A668" s="921" t="s">
        <v>2520</v>
      </c>
      <c r="B668" s="74" t="s">
        <v>1831</v>
      </c>
      <c r="C668" s="926" t="s">
        <v>1981</v>
      </c>
      <c r="D668" s="924" t="s">
        <v>1827</v>
      </c>
      <c r="E668" s="916" t="s">
        <v>1828</v>
      </c>
      <c r="F668" s="931" t="s">
        <v>1829</v>
      </c>
    </row>
    <row r="669" spans="1:6" ht="15.75">
      <c r="A669" s="921"/>
      <c r="B669" s="77" t="s">
        <v>1832</v>
      </c>
      <c r="C669" s="923"/>
      <c r="D669" s="925"/>
      <c r="E669" s="917"/>
      <c r="F669" s="930"/>
    </row>
    <row r="670" spans="1:6" ht="15.75">
      <c r="A670" s="41"/>
      <c r="B670" s="42"/>
      <c r="C670" s="59" t="s">
        <v>1670</v>
      </c>
      <c r="D670" s="43"/>
      <c r="E670" s="44"/>
      <c r="F670" s="226">
        <f>+F660</f>
        <v>15697803.339999994</v>
      </c>
    </row>
    <row r="671" spans="1:6">
      <c r="A671" s="221">
        <v>39692</v>
      </c>
      <c r="B671" s="76">
        <v>6744</v>
      </c>
      <c r="C671" s="42" t="s">
        <v>1362</v>
      </c>
      <c r="D671" s="99"/>
      <c r="E671" s="48">
        <v>100000</v>
      </c>
      <c r="F671" s="99">
        <f t="shared" ref="F671:F692" si="31">+F670-E671</f>
        <v>15597803.339999994</v>
      </c>
    </row>
    <row r="672" spans="1:6">
      <c r="A672" s="221">
        <v>39692</v>
      </c>
      <c r="B672" s="76">
        <v>6745</v>
      </c>
      <c r="C672" s="42" t="s">
        <v>1359</v>
      </c>
      <c r="D672" s="99"/>
      <c r="E672" s="48">
        <v>37594</v>
      </c>
      <c r="F672" s="99">
        <f t="shared" si="31"/>
        <v>15560209.339999994</v>
      </c>
    </row>
    <row r="673" spans="1:6">
      <c r="A673" s="221">
        <v>39693</v>
      </c>
      <c r="B673" s="76">
        <v>6746</v>
      </c>
      <c r="C673" s="42" t="s">
        <v>84</v>
      </c>
      <c r="D673" s="99"/>
      <c r="E673" s="48">
        <v>22755</v>
      </c>
      <c r="F673" s="99">
        <f t="shared" si="31"/>
        <v>15537454.339999994</v>
      </c>
    </row>
    <row r="674" spans="1:6">
      <c r="A674" s="221">
        <v>39693</v>
      </c>
      <c r="B674" s="76">
        <v>6747</v>
      </c>
      <c r="C674" s="42" t="s">
        <v>1074</v>
      </c>
      <c r="D674" s="99"/>
      <c r="E674" s="48">
        <v>5626.89</v>
      </c>
      <c r="F674" s="99">
        <f t="shared" si="31"/>
        <v>15531827.449999994</v>
      </c>
    </row>
    <row r="675" spans="1:6">
      <c r="A675" s="221">
        <v>39693</v>
      </c>
      <c r="B675" s="76">
        <v>6748</v>
      </c>
      <c r="C675" s="42" t="s">
        <v>1359</v>
      </c>
      <c r="D675" s="99"/>
      <c r="E675" s="48">
        <v>24120.22</v>
      </c>
      <c r="F675" s="99">
        <f t="shared" si="31"/>
        <v>15507707.229999993</v>
      </c>
    </row>
    <row r="676" spans="1:6">
      <c r="A676" s="221">
        <v>39693</v>
      </c>
      <c r="B676" s="76">
        <v>6749</v>
      </c>
      <c r="C676" s="42" t="s">
        <v>1359</v>
      </c>
      <c r="D676" s="99"/>
      <c r="E676" s="48">
        <v>1448.32</v>
      </c>
      <c r="F676" s="99">
        <f t="shared" si="31"/>
        <v>15506258.909999993</v>
      </c>
    </row>
    <row r="677" spans="1:6">
      <c r="A677" s="221">
        <v>39693</v>
      </c>
      <c r="B677" s="76">
        <v>6750</v>
      </c>
      <c r="C677" s="42" t="s">
        <v>2031</v>
      </c>
      <c r="D677" s="99"/>
      <c r="E677" s="48">
        <v>23905.98</v>
      </c>
      <c r="F677" s="99">
        <f t="shared" si="31"/>
        <v>15482352.929999992</v>
      </c>
    </row>
    <row r="678" spans="1:6">
      <c r="A678" s="221">
        <v>39693</v>
      </c>
      <c r="B678" s="76">
        <v>6751</v>
      </c>
      <c r="C678" s="42" t="s">
        <v>382</v>
      </c>
      <c r="D678" s="99"/>
      <c r="E678" s="48">
        <v>2400</v>
      </c>
      <c r="F678" s="99">
        <f t="shared" si="31"/>
        <v>15479952.929999992</v>
      </c>
    </row>
    <row r="679" spans="1:6">
      <c r="A679" s="221">
        <v>39693</v>
      </c>
      <c r="B679" s="76">
        <v>6752</v>
      </c>
      <c r="C679" s="42" t="s">
        <v>2033</v>
      </c>
      <c r="D679" s="99"/>
      <c r="E679" s="48">
        <v>1809.6</v>
      </c>
      <c r="F679" s="99">
        <f t="shared" si="31"/>
        <v>15478143.329999993</v>
      </c>
    </row>
    <row r="680" spans="1:6">
      <c r="A680" s="221">
        <v>39695</v>
      </c>
      <c r="B680" s="76">
        <v>6753</v>
      </c>
      <c r="C680" s="42" t="s">
        <v>2040</v>
      </c>
      <c r="D680" s="99"/>
      <c r="E680" s="48">
        <v>3500</v>
      </c>
      <c r="F680" s="99">
        <f t="shared" si="31"/>
        <v>15474643.329999993</v>
      </c>
    </row>
    <row r="681" spans="1:6">
      <c r="A681" s="221">
        <v>39695</v>
      </c>
      <c r="B681" s="76">
        <v>6754</v>
      </c>
      <c r="C681" s="42" t="s">
        <v>1363</v>
      </c>
      <c r="D681" s="99"/>
      <c r="E681" s="48">
        <v>2406.87</v>
      </c>
      <c r="F681" s="99">
        <f t="shared" si="31"/>
        <v>15472236.459999993</v>
      </c>
    </row>
    <row r="682" spans="1:6">
      <c r="A682" s="221">
        <v>39699</v>
      </c>
      <c r="B682" s="76">
        <v>6755</v>
      </c>
      <c r="C682" s="42" t="s">
        <v>688</v>
      </c>
      <c r="D682" s="99"/>
      <c r="E682" s="48">
        <v>1578594.7</v>
      </c>
      <c r="F682" s="99">
        <f t="shared" si="31"/>
        <v>13893641.759999994</v>
      </c>
    </row>
    <row r="683" spans="1:6">
      <c r="A683" s="221">
        <v>39700</v>
      </c>
      <c r="B683" s="76">
        <v>6756</v>
      </c>
      <c r="C683" s="42" t="s">
        <v>2132</v>
      </c>
      <c r="D683" s="99"/>
      <c r="E683" s="48">
        <v>75750</v>
      </c>
      <c r="F683" s="99">
        <f t="shared" si="31"/>
        <v>13817891.759999994</v>
      </c>
    </row>
    <row r="684" spans="1:6">
      <c r="A684" s="221">
        <v>39700</v>
      </c>
      <c r="B684" s="76">
        <v>6757</v>
      </c>
      <c r="C684" s="42" t="s">
        <v>2325</v>
      </c>
      <c r="D684" s="99"/>
      <c r="E684" s="48">
        <v>36118.28</v>
      </c>
      <c r="F684" s="99">
        <f t="shared" si="31"/>
        <v>13781773.479999995</v>
      </c>
    </row>
    <row r="685" spans="1:6">
      <c r="A685" s="221">
        <v>39700</v>
      </c>
      <c r="B685" s="76">
        <v>6758</v>
      </c>
      <c r="C685" s="42" t="s">
        <v>1479</v>
      </c>
      <c r="D685" s="99"/>
      <c r="E685" s="48">
        <v>4093.79</v>
      </c>
      <c r="F685" s="99">
        <f t="shared" si="31"/>
        <v>13777679.689999996</v>
      </c>
    </row>
    <row r="686" spans="1:6">
      <c r="A686" s="221">
        <v>39700</v>
      </c>
      <c r="B686" s="76">
        <v>6759</v>
      </c>
      <c r="C686" s="42" t="s">
        <v>2326</v>
      </c>
      <c r="D686" s="99"/>
      <c r="E686" s="48">
        <v>2755</v>
      </c>
      <c r="F686" s="99">
        <f t="shared" si="31"/>
        <v>13774924.689999996</v>
      </c>
    </row>
    <row r="687" spans="1:6">
      <c r="A687" s="221">
        <v>39700</v>
      </c>
      <c r="B687" s="76">
        <v>6760</v>
      </c>
      <c r="C687" s="42" t="s">
        <v>1318</v>
      </c>
      <c r="D687" s="99"/>
      <c r="E687" s="48">
        <v>22911</v>
      </c>
      <c r="F687" s="99">
        <f t="shared" si="31"/>
        <v>13752013.689999996</v>
      </c>
    </row>
    <row r="688" spans="1:6">
      <c r="A688" s="221">
        <v>39700</v>
      </c>
      <c r="B688" s="76">
        <v>6761</v>
      </c>
      <c r="C688" s="42" t="s">
        <v>1319</v>
      </c>
      <c r="D688" s="99"/>
      <c r="E688" s="48">
        <v>20067.25</v>
      </c>
      <c r="F688" s="99">
        <f t="shared" si="31"/>
        <v>13731946.439999996</v>
      </c>
    </row>
    <row r="689" spans="1:6">
      <c r="A689" s="221">
        <v>39700</v>
      </c>
      <c r="B689" s="76">
        <v>6762</v>
      </c>
      <c r="C689" s="42" t="s">
        <v>1320</v>
      </c>
      <c r="D689" s="99"/>
      <c r="E689" s="48">
        <v>16762.73</v>
      </c>
      <c r="F689" s="99">
        <f t="shared" si="31"/>
        <v>13715183.709999995</v>
      </c>
    </row>
    <row r="690" spans="1:6">
      <c r="A690" s="221">
        <v>39700</v>
      </c>
      <c r="B690" s="76">
        <v>6763</v>
      </c>
      <c r="C690" s="42" t="s">
        <v>1804</v>
      </c>
      <c r="D690" s="99"/>
      <c r="E690" s="159">
        <v>0.01</v>
      </c>
      <c r="F690" s="99">
        <f t="shared" si="31"/>
        <v>13715183.699999996</v>
      </c>
    </row>
    <row r="691" spans="1:6">
      <c r="A691" s="221">
        <v>39701</v>
      </c>
      <c r="B691" s="76">
        <v>6764</v>
      </c>
      <c r="C691" s="42" t="s">
        <v>896</v>
      </c>
      <c r="D691" s="99"/>
      <c r="E691" s="48">
        <v>102650.35</v>
      </c>
      <c r="F691" s="99">
        <f t="shared" si="31"/>
        <v>13612533.349999996</v>
      </c>
    </row>
    <row r="692" spans="1:6">
      <c r="A692" s="221">
        <v>39701</v>
      </c>
      <c r="B692" s="76">
        <v>6765</v>
      </c>
      <c r="C692" s="42" t="s">
        <v>1735</v>
      </c>
      <c r="D692" s="99"/>
      <c r="E692" s="48">
        <v>16564.349999999999</v>
      </c>
      <c r="F692" s="99">
        <f t="shared" si="31"/>
        <v>13595968.999999996</v>
      </c>
    </row>
    <row r="693" spans="1:6" ht="15.75">
      <c r="A693" s="221">
        <v>39701</v>
      </c>
      <c r="B693" s="76"/>
      <c r="C693" s="42" t="s">
        <v>2323</v>
      </c>
      <c r="D693" s="109">
        <v>1971850.89</v>
      </c>
      <c r="E693" s="48"/>
      <c r="F693" s="99">
        <f>+F692+D693</f>
        <v>15567819.889999997</v>
      </c>
    </row>
    <row r="694" spans="1:6">
      <c r="A694" s="221">
        <v>39701</v>
      </c>
      <c r="B694" s="76">
        <v>6766</v>
      </c>
      <c r="C694" s="42" t="s">
        <v>1196</v>
      </c>
      <c r="D694" s="99"/>
      <c r="E694" s="48">
        <v>18854</v>
      </c>
      <c r="F694" s="99">
        <f>+F693-E694</f>
        <v>15548965.889999997</v>
      </c>
    </row>
    <row r="695" spans="1:6">
      <c r="A695" s="221">
        <v>39702</v>
      </c>
      <c r="B695" s="76">
        <v>6767</v>
      </c>
      <c r="C695" s="42" t="s">
        <v>2423</v>
      </c>
      <c r="D695" s="99"/>
      <c r="E695" s="48">
        <v>325039.99</v>
      </c>
      <c r="F695" s="99">
        <f>+F694-E695</f>
        <v>15223925.899999997</v>
      </c>
    </row>
    <row r="696" spans="1:6">
      <c r="A696" s="221">
        <v>39702</v>
      </c>
      <c r="B696" s="76">
        <v>6768</v>
      </c>
      <c r="C696" s="42" t="s">
        <v>2324</v>
      </c>
      <c r="D696" s="99"/>
      <c r="E696" s="48">
        <v>37406.559999999998</v>
      </c>
      <c r="F696" s="99">
        <f>+F695-E696</f>
        <v>15186519.339999996</v>
      </c>
    </row>
    <row r="697" spans="1:6">
      <c r="A697" s="221">
        <v>39702</v>
      </c>
      <c r="B697" s="76">
        <v>6769</v>
      </c>
      <c r="C697" s="42" t="s">
        <v>2324</v>
      </c>
      <c r="D697" s="99"/>
      <c r="E697" s="48">
        <v>52035.4</v>
      </c>
      <c r="F697" s="99">
        <f>+F696-E697</f>
        <v>15134483.939999996</v>
      </c>
    </row>
    <row r="698" spans="1:6">
      <c r="A698" s="221">
        <v>39702</v>
      </c>
      <c r="B698" s="76">
        <v>6770</v>
      </c>
      <c r="C698" s="42" t="s">
        <v>687</v>
      </c>
      <c r="D698" s="99"/>
      <c r="E698" s="48">
        <v>1618732.5</v>
      </c>
      <c r="F698" s="99">
        <f>+F697-E698</f>
        <v>13515751.439999996</v>
      </c>
    </row>
    <row r="699" spans="1:6" ht="15.75">
      <c r="A699" s="221">
        <v>39710</v>
      </c>
      <c r="B699" s="76"/>
      <c r="C699" s="42" t="s">
        <v>1946</v>
      </c>
      <c r="D699" s="109">
        <v>25000</v>
      </c>
      <c r="E699" s="48"/>
      <c r="F699" s="99">
        <f>+F698+D699</f>
        <v>13540751.439999996</v>
      </c>
    </row>
    <row r="700" spans="1:6">
      <c r="A700" s="221">
        <v>39710</v>
      </c>
      <c r="B700" s="76">
        <v>6771</v>
      </c>
      <c r="C700" s="42" t="s">
        <v>1878</v>
      </c>
      <c r="D700" s="99"/>
      <c r="E700" s="48">
        <v>89598.3</v>
      </c>
      <c r="F700" s="99">
        <f t="shared" ref="F700:F739" si="32">+F699-E700</f>
        <v>13451153.139999995</v>
      </c>
    </row>
    <row r="701" spans="1:6">
      <c r="A701" s="221">
        <v>39710</v>
      </c>
      <c r="B701" s="76">
        <v>6772</v>
      </c>
      <c r="C701" s="42" t="s">
        <v>1930</v>
      </c>
      <c r="D701" s="99"/>
      <c r="E701" s="48">
        <v>1661</v>
      </c>
      <c r="F701" s="99">
        <f t="shared" si="32"/>
        <v>13449492.139999995</v>
      </c>
    </row>
    <row r="702" spans="1:6">
      <c r="A702" s="221">
        <v>39710</v>
      </c>
      <c r="B702" s="76">
        <v>6773</v>
      </c>
      <c r="C702" s="42" t="s">
        <v>594</v>
      </c>
      <c r="D702" s="99"/>
      <c r="E702" s="48">
        <v>458</v>
      </c>
      <c r="F702" s="99">
        <f t="shared" si="32"/>
        <v>13449034.139999995</v>
      </c>
    </row>
    <row r="703" spans="1:6">
      <c r="A703" s="221">
        <v>39710</v>
      </c>
      <c r="B703" s="76">
        <v>6774</v>
      </c>
      <c r="C703" s="42" t="s">
        <v>490</v>
      </c>
      <c r="D703" s="99"/>
      <c r="E703" s="48">
        <v>627.79999999999995</v>
      </c>
      <c r="F703" s="99">
        <f t="shared" si="32"/>
        <v>13448406.339999994</v>
      </c>
    </row>
    <row r="704" spans="1:6">
      <c r="A704" s="221">
        <v>39710</v>
      </c>
      <c r="B704" s="76">
        <v>6775</v>
      </c>
      <c r="C704" s="42" t="s">
        <v>362</v>
      </c>
      <c r="D704" s="99"/>
      <c r="E704" s="48">
        <v>1054.5</v>
      </c>
      <c r="F704" s="99">
        <f t="shared" si="32"/>
        <v>13447351.839999994</v>
      </c>
    </row>
    <row r="705" spans="1:6">
      <c r="A705" s="221">
        <v>39710</v>
      </c>
      <c r="B705" s="76">
        <v>6776</v>
      </c>
      <c r="C705" s="42" t="s">
        <v>491</v>
      </c>
      <c r="D705" s="99"/>
      <c r="E705" s="48">
        <v>13500</v>
      </c>
      <c r="F705" s="99">
        <f t="shared" si="32"/>
        <v>13433851.839999994</v>
      </c>
    </row>
    <row r="706" spans="1:6">
      <c r="A706" s="221">
        <v>39710</v>
      </c>
      <c r="B706" s="76">
        <v>6777</v>
      </c>
      <c r="C706" s="42" t="s">
        <v>386</v>
      </c>
      <c r="D706" s="99"/>
      <c r="E706" s="48">
        <v>31124.3</v>
      </c>
      <c r="F706" s="99">
        <f t="shared" si="32"/>
        <v>13402727.539999994</v>
      </c>
    </row>
    <row r="707" spans="1:6">
      <c r="A707" s="221">
        <v>39710</v>
      </c>
      <c r="B707" s="76">
        <v>6778</v>
      </c>
      <c r="C707" s="42" t="s">
        <v>1808</v>
      </c>
      <c r="D707" s="99"/>
      <c r="E707" s="48">
        <v>21282.5</v>
      </c>
      <c r="F707" s="99">
        <f t="shared" si="32"/>
        <v>13381445.039999994</v>
      </c>
    </row>
    <row r="708" spans="1:6">
      <c r="A708" s="221">
        <v>39710</v>
      </c>
      <c r="B708" s="76">
        <v>6779</v>
      </c>
      <c r="C708" s="42" t="s">
        <v>1810</v>
      </c>
      <c r="D708" s="99"/>
      <c r="E708" s="48">
        <v>17463.75</v>
      </c>
      <c r="F708" s="99">
        <f t="shared" si="32"/>
        <v>13363981.289999994</v>
      </c>
    </row>
    <row r="709" spans="1:6">
      <c r="A709" s="221">
        <v>39710</v>
      </c>
      <c r="B709" s="76">
        <v>6780</v>
      </c>
      <c r="C709" s="42" t="s">
        <v>1839</v>
      </c>
      <c r="D709" s="99"/>
      <c r="E709" s="48">
        <v>8500</v>
      </c>
      <c r="F709" s="99">
        <f t="shared" si="32"/>
        <v>13355481.289999994</v>
      </c>
    </row>
    <row r="710" spans="1:6">
      <c r="A710" s="221">
        <v>39710</v>
      </c>
      <c r="B710" s="76">
        <v>6781</v>
      </c>
      <c r="C710" s="42" t="s">
        <v>1800</v>
      </c>
      <c r="D710" s="99"/>
      <c r="E710" s="48">
        <v>5956.98</v>
      </c>
      <c r="F710" s="99">
        <f t="shared" si="32"/>
        <v>13349524.309999993</v>
      </c>
    </row>
    <row r="711" spans="1:6">
      <c r="A711" s="221">
        <v>39710</v>
      </c>
      <c r="B711" s="76">
        <v>6782</v>
      </c>
      <c r="C711" s="42" t="s">
        <v>1802</v>
      </c>
      <c r="D711" s="99"/>
      <c r="E711" s="48">
        <v>5400</v>
      </c>
      <c r="F711" s="99">
        <f t="shared" si="32"/>
        <v>13344124.309999993</v>
      </c>
    </row>
    <row r="712" spans="1:6">
      <c r="A712" s="221">
        <v>39710</v>
      </c>
      <c r="B712" s="76">
        <v>6783</v>
      </c>
      <c r="C712" s="42" t="s">
        <v>1803</v>
      </c>
      <c r="D712" s="99"/>
      <c r="E712" s="48">
        <v>5400</v>
      </c>
      <c r="F712" s="99">
        <f t="shared" si="32"/>
        <v>13338724.309999993</v>
      </c>
    </row>
    <row r="713" spans="1:6">
      <c r="A713" s="221">
        <v>39710</v>
      </c>
      <c r="B713" s="76">
        <v>6784</v>
      </c>
      <c r="C713" s="42" t="s">
        <v>1152</v>
      </c>
      <c r="D713" s="99"/>
      <c r="E713" s="48">
        <v>3676.53</v>
      </c>
      <c r="F713" s="99">
        <f t="shared" si="32"/>
        <v>13335047.779999994</v>
      </c>
    </row>
    <row r="714" spans="1:6">
      <c r="A714" s="221">
        <v>39710</v>
      </c>
      <c r="B714" s="76">
        <v>6785</v>
      </c>
      <c r="C714" s="42" t="s">
        <v>1997</v>
      </c>
      <c r="D714" s="99"/>
      <c r="E714" s="48">
        <v>5894.63</v>
      </c>
      <c r="F714" s="99">
        <f t="shared" si="32"/>
        <v>13329153.149999993</v>
      </c>
    </row>
    <row r="715" spans="1:6">
      <c r="A715" s="221">
        <v>39710</v>
      </c>
      <c r="B715" s="76">
        <v>6786</v>
      </c>
      <c r="C715" s="42" t="s">
        <v>1998</v>
      </c>
      <c r="D715" s="99"/>
      <c r="E715" s="48">
        <v>5091.1099999999997</v>
      </c>
      <c r="F715" s="99">
        <f t="shared" si="32"/>
        <v>13324062.039999994</v>
      </c>
    </row>
    <row r="716" spans="1:6">
      <c r="A716" s="221">
        <v>39710</v>
      </c>
      <c r="B716" s="76">
        <v>6787</v>
      </c>
      <c r="C716" s="42" t="s">
        <v>1998</v>
      </c>
      <c r="D716" s="99"/>
      <c r="E716" s="48">
        <v>600</v>
      </c>
      <c r="F716" s="99">
        <f t="shared" si="32"/>
        <v>13323462.039999994</v>
      </c>
    </row>
    <row r="717" spans="1:6">
      <c r="A717" s="221">
        <v>39710</v>
      </c>
      <c r="B717" s="76">
        <v>6788</v>
      </c>
      <c r="C717" s="42" t="s">
        <v>1997</v>
      </c>
      <c r="D717" s="99"/>
      <c r="E717" s="48">
        <v>600</v>
      </c>
      <c r="F717" s="99">
        <f t="shared" si="32"/>
        <v>13322862.039999994</v>
      </c>
    </row>
    <row r="718" spans="1:6">
      <c r="A718" s="221">
        <v>39710</v>
      </c>
      <c r="B718" s="76">
        <v>6789</v>
      </c>
      <c r="C718" s="42" t="s">
        <v>285</v>
      </c>
      <c r="D718" s="99"/>
      <c r="E718" s="48">
        <v>22500</v>
      </c>
      <c r="F718" s="99">
        <f t="shared" si="32"/>
        <v>13300362.039999994</v>
      </c>
    </row>
    <row r="719" spans="1:6">
      <c r="A719" s="221">
        <v>39710</v>
      </c>
      <c r="B719" s="76">
        <v>6790</v>
      </c>
      <c r="C719" s="42" t="s">
        <v>1067</v>
      </c>
      <c r="D719" s="99"/>
      <c r="E719" s="48">
        <v>27000</v>
      </c>
      <c r="F719" s="99">
        <f t="shared" si="32"/>
        <v>13273362.039999994</v>
      </c>
    </row>
    <row r="720" spans="1:6">
      <c r="A720" s="221">
        <v>39710</v>
      </c>
      <c r="B720" s="76">
        <v>6791</v>
      </c>
      <c r="C720" s="42" t="s">
        <v>454</v>
      </c>
      <c r="D720" s="99"/>
      <c r="E720" s="48">
        <v>2000</v>
      </c>
      <c r="F720" s="99">
        <f t="shared" si="32"/>
        <v>13271362.039999994</v>
      </c>
    </row>
    <row r="721" spans="1:6">
      <c r="A721" s="221">
        <v>39710</v>
      </c>
      <c r="B721" s="76">
        <v>6792</v>
      </c>
      <c r="C721" s="42" t="s">
        <v>382</v>
      </c>
      <c r="D721" s="99"/>
      <c r="E721" s="48">
        <v>2000</v>
      </c>
      <c r="F721" s="99">
        <f t="shared" si="32"/>
        <v>13269362.039999994</v>
      </c>
    </row>
    <row r="722" spans="1:6">
      <c r="A722" s="221">
        <v>39710</v>
      </c>
      <c r="B722" s="76">
        <v>6793</v>
      </c>
      <c r="C722" s="42" t="s">
        <v>1621</v>
      </c>
      <c r="D722" s="99"/>
      <c r="E722" s="48">
        <v>2000</v>
      </c>
      <c r="F722" s="99">
        <f t="shared" si="32"/>
        <v>13267362.039999994</v>
      </c>
    </row>
    <row r="723" spans="1:6">
      <c r="A723" s="221">
        <v>39710</v>
      </c>
      <c r="B723" s="76">
        <v>6794</v>
      </c>
      <c r="C723" s="42" t="s">
        <v>1804</v>
      </c>
      <c r="D723" s="99"/>
      <c r="E723" s="159">
        <v>0.01</v>
      </c>
      <c r="F723" s="99">
        <f t="shared" si="32"/>
        <v>13267362.029999994</v>
      </c>
    </row>
    <row r="724" spans="1:6">
      <c r="A724" s="221">
        <v>39714</v>
      </c>
      <c r="B724" s="76">
        <v>6795</v>
      </c>
      <c r="C724" s="42" t="s">
        <v>1804</v>
      </c>
      <c r="D724" s="99"/>
      <c r="E724" s="159">
        <v>0.01</v>
      </c>
      <c r="F724" s="99">
        <f t="shared" si="32"/>
        <v>13267362.019999994</v>
      </c>
    </row>
    <row r="725" spans="1:6">
      <c r="A725" s="221">
        <v>39714</v>
      </c>
      <c r="B725" s="76">
        <v>6796</v>
      </c>
      <c r="C725" s="42" t="s">
        <v>1804</v>
      </c>
      <c r="D725" s="99"/>
      <c r="E725" s="159">
        <v>0.01</v>
      </c>
      <c r="F725" s="99">
        <f t="shared" si="32"/>
        <v>13267362.009999994</v>
      </c>
    </row>
    <row r="726" spans="1:6">
      <c r="A726" s="221">
        <v>39714</v>
      </c>
      <c r="B726" s="76">
        <v>6797</v>
      </c>
      <c r="C726" s="42" t="s">
        <v>1804</v>
      </c>
      <c r="D726" s="99"/>
      <c r="E726" s="159">
        <v>0.01</v>
      </c>
      <c r="F726" s="99">
        <f t="shared" si="32"/>
        <v>13267361.999999994</v>
      </c>
    </row>
    <row r="727" spans="1:6">
      <c r="A727" s="221">
        <v>39714</v>
      </c>
      <c r="B727" s="76">
        <v>6798</v>
      </c>
      <c r="C727" s="42" t="s">
        <v>1363</v>
      </c>
      <c r="D727" s="99"/>
      <c r="E727" s="48">
        <v>2696.15</v>
      </c>
      <c r="F727" s="99">
        <f t="shared" si="32"/>
        <v>13264665.849999994</v>
      </c>
    </row>
    <row r="728" spans="1:6">
      <c r="A728" s="221">
        <v>39714</v>
      </c>
      <c r="B728" s="76">
        <v>6799</v>
      </c>
      <c r="C728" s="42" t="s">
        <v>2746</v>
      </c>
      <c r="D728" s="99"/>
      <c r="E728" s="48">
        <v>8146.8</v>
      </c>
      <c r="F728" s="99">
        <f t="shared" si="32"/>
        <v>13256519.049999993</v>
      </c>
    </row>
    <row r="729" spans="1:6">
      <c r="A729" s="221">
        <v>39714</v>
      </c>
      <c r="B729" s="76">
        <v>6800</v>
      </c>
      <c r="C729" s="42" t="s">
        <v>2094</v>
      </c>
      <c r="D729" s="99"/>
      <c r="E729" s="48">
        <v>2331</v>
      </c>
      <c r="F729" s="99">
        <f t="shared" si="32"/>
        <v>13254188.049999993</v>
      </c>
    </row>
    <row r="730" spans="1:6">
      <c r="A730" s="221">
        <v>39716</v>
      </c>
      <c r="B730" s="76">
        <v>6801</v>
      </c>
      <c r="C730" s="42" t="s">
        <v>659</v>
      </c>
      <c r="D730" s="99"/>
      <c r="E730" s="48">
        <v>10000</v>
      </c>
      <c r="F730" s="99">
        <f t="shared" si="32"/>
        <v>13244188.049999993</v>
      </c>
    </row>
    <row r="731" spans="1:6">
      <c r="A731" s="221">
        <v>39716</v>
      </c>
      <c r="B731" s="76">
        <v>6802</v>
      </c>
      <c r="C731" s="42" t="s">
        <v>659</v>
      </c>
      <c r="D731" s="99"/>
      <c r="E731" s="48">
        <v>9450</v>
      </c>
      <c r="F731" s="99">
        <f t="shared" si="32"/>
        <v>13234738.049999993</v>
      </c>
    </row>
    <row r="732" spans="1:6">
      <c r="A732" s="221">
        <v>39717</v>
      </c>
      <c r="B732" s="76">
        <v>6803</v>
      </c>
      <c r="C732" s="42" t="s">
        <v>2132</v>
      </c>
      <c r="D732" s="99"/>
      <c r="E732" s="48">
        <v>12600</v>
      </c>
      <c r="F732" s="99">
        <f t="shared" si="32"/>
        <v>13222138.049999993</v>
      </c>
    </row>
    <row r="733" spans="1:6">
      <c r="A733" s="221">
        <v>39717</v>
      </c>
      <c r="B733" s="76">
        <v>6804</v>
      </c>
      <c r="C733" s="42" t="s">
        <v>899</v>
      </c>
      <c r="D733" s="99"/>
      <c r="E733" s="48">
        <v>99750</v>
      </c>
      <c r="F733" s="99">
        <f t="shared" si="32"/>
        <v>13122388.049999993</v>
      </c>
    </row>
    <row r="734" spans="1:6">
      <c r="A734" s="221">
        <v>39717</v>
      </c>
      <c r="B734" s="76">
        <v>6805</v>
      </c>
      <c r="C734" s="42" t="s">
        <v>113</v>
      </c>
      <c r="D734" s="99"/>
      <c r="E734" s="48">
        <v>1000000</v>
      </c>
      <c r="F734" s="99">
        <f t="shared" si="32"/>
        <v>12122388.049999993</v>
      </c>
    </row>
    <row r="735" spans="1:6">
      <c r="A735" s="221">
        <v>39717</v>
      </c>
      <c r="B735" s="76">
        <v>6806</v>
      </c>
      <c r="C735" s="42" t="s">
        <v>1792</v>
      </c>
      <c r="D735" s="99"/>
      <c r="E735" s="48">
        <v>147507.39000000001</v>
      </c>
      <c r="F735" s="99">
        <f t="shared" si="32"/>
        <v>11974880.659999993</v>
      </c>
    </row>
    <row r="736" spans="1:6" ht="15.75">
      <c r="A736" s="221">
        <v>39721</v>
      </c>
      <c r="B736" s="77" t="s">
        <v>1823</v>
      </c>
      <c r="C736" s="42" t="s">
        <v>1105</v>
      </c>
      <c r="D736" s="99"/>
      <c r="E736" s="159">
        <v>543941.77</v>
      </c>
      <c r="F736" s="99">
        <f t="shared" si="32"/>
        <v>11430938.889999993</v>
      </c>
    </row>
    <row r="737" spans="1:6" ht="15.75">
      <c r="A737" s="221">
        <v>39721</v>
      </c>
      <c r="B737" s="77" t="s">
        <v>1823</v>
      </c>
      <c r="C737" s="42" t="s">
        <v>2032</v>
      </c>
      <c r="D737" s="99"/>
      <c r="E737" s="159">
        <v>10500</v>
      </c>
      <c r="F737" s="99">
        <f t="shared" si="32"/>
        <v>11420438.889999993</v>
      </c>
    </row>
    <row r="738" spans="1:6" ht="15.75">
      <c r="A738" s="221">
        <v>39721</v>
      </c>
      <c r="B738" s="77" t="s">
        <v>1823</v>
      </c>
      <c r="C738" s="42" t="s">
        <v>2522</v>
      </c>
      <c r="D738" s="99"/>
      <c r="E738" s="159">
        <f>44918.61</f>
        <v>44918.61</v>
      </c>
      <c r="F738" s="99">
        <f t="shared" si="32"/>
        <v>11375520.279999994</v>
      </c>
    </row>
    <row r="739" spans="1:6" ht="15.75">
      <c r="A739" s="221">
        <v>39721</v>
      </c>
      <c r="B739" s="77" t="s">
        <v>1823</v>
      </c>
      <c r="C739" s="42" t="s">
        <v>2268</v>
      </c>
      <c r="D739" s="99"/>
      <c r="E739" s="159">
        <f>18369.51-0.05</f>
        <v>18369.46</v>
      </c>
      <c r="F739" s="99">
        <f t="shared" si="32"/>
        <v>11357150.819999993</v>
      </c>
    </row>
    <row r="740" spans="1:6" ht="15.75">
      <c r="A740" s="221">
        <v>39721</v>
      </c>
      <c r="B740" s="77" t="s">
        <v>1823</v>
      </c>
      <c r="C740" s="42" t="s">
        <v>1120</v>
      </c>
      <c r="D740" s="109">
        <v>435909.21</v>
      </c>
      <c r="E740" s="48"/>
      <c r="F740" s="99">
        <f>+F739+D740</f>
        <v>11793060.029999994</v>
      </c>
    </row>
    <row r="741" spans="1:6" ht="15.75">
      <c r="A741" s="221">
        <v>39721</v>
      </c>
      <c r="B741" s="76"/>
      <c r="C741" s="42" t="s">
        <v>380</v>
      </c>
      <c r="D741" s="109">
        <v>2250</v>
      </c>
      <c r="E741" s="48"/>
      <c r="F741" s="99">
        <f>+F740+D741</f>
        <v>11795310.029999994</v>
      </c>
    </row>
    <row r="742" spans="1:6" ht="15.75">
      <c r="A742" s="233"/>
      <c r="B742" s="228"/>
      <c r="C742" s="88" t="s">
        <v>1983</v>
      </c>
      <c r="D742" s="226">
        <f>SUM(D671:D741)</f>
        <v>2435010.1</v>
      </c>
      <c r="E742" s="90">
        <f>SUM(E671:E741)</f>
        <v>6337503.4100000001</v>
      </c>
      <c r="F742" s="226">
        <f>F670+D742-E742</f>
        <v>11795310.029999994</v>
      </c>
    </row>
    <row r="743" spans="1:6">
      <c r="A743" s="236"/>
      <c r="B743" s="155"/>
      <c r="C743" s="155"/>
      <c r="D743" s="229"/>
      <c r="E743" s="157"/>
      <c r="F743" s="229"/>
    </row>
    <row r="744" spans="1:6" ht="15.75">
      <c r="A744" s="236"/>
      <c r="B744" s="155"/>
      <c r="C744" s="98" t="s">
        <v>1550</v>
      </c>
      <c r="D744" s="229"/>
      <c r="E744" s="81">
        <f>SUM(E671:E739)</f>
        <v>6337503.4100000001</v>
      </c>
      <c r="F744" s="156" t="s">
        <v>1224</v>
      </c>
    </row>
    <row r="745" spans="1:6" ht="15.75">
      <c r="A745" s="236"/>
      <c r="B745" s="155"/>
      <c r="C745" s="98" t="s">
        <v>2058</v>
      </c>
      <c r="D745" s="229"/>
      <c r="E745" s="81">
        <f>+E744-E736-E737-E738-E739</f>
        <v>5719773.5700000003</v>
      </c>
      <c r="F745" s="156"/>
    </row>
    <row r="746" spans="1:6">
      <c r="A746" s="82"/>
      <c r="B746" s="36"/>
      <c r="C746" s="143"/>
      <c r="D746" s="142"/>
      <c r="E746" s="132"/>
      <c r="F746" s="65"/>
    </row>
    <row r="747" spans="1:6">
      <c r="A747" s="82"/>
      <c r="B747" s="36"/>
      <c r="C747" s="143"/>
      <c r="D747" s="142"/>
      <c r="E747" s="132"/>
      <c r="F747" s="65"/>
    </row>
    <row r="748" spans="1:6">
      <c r="A748" s="82"/>
      <c r="B748" s="36"/>
      <c r="C748" s="143"/>
      <c r="D748" s="142"/>
      <c r="E748" s="132"/>
      <c r="F748" s="65"/>
    </row>
    <row r="749" spans="1:6">
      <c r="A749" s="82"/>
      <c r="B749" s="36"/>
      <c r="C749" s="36"/>
      <c r="D749" s="142"/>
      <c r="E749" s="139"/>
      <c r="F749" s="65"/>
    </row>
    <row r="750" spans="1:6">
      <c r="A750" s="82"/>
      <c r="B750" s="36"/>
      <c r="C750" s="36"/>
      <c r="D750" s="142"/>
      <c r="E750" s="139"/>
      <c r="F750" s="65"/>
    </row>
    <row r="751" spans="1:6" ht="15.75">
      <c r="A751" s="243"/>
      <c r="B751" s="222"/>
      <c r="C751" s="68" t="s">
        <v>274</v>
      </c>
      <c r="D751" s="244"/>
      <c r="E751" s="223"/>
      <c r="F751" s="224"/>
    </row>
    <row r="752" spans="1:6" ht="15.75">
      <c r="A752" s="921" t="s">
        <v>2520</v>
      </c>
      <c r="B752" s="74" t="s">
        <v>1831</v>
      </c>
      <c r="C752" s="926" t="s">
        <v>1981</v>
      </c>
      <c r="D752" s="924" t="s">
        <v>1827</v>
      </c>
      <c r="E752" s="916" t="s">
        <v>1828</v>
      </c>
      <c r="F752" s="931" t="s">
        <v>1829</v>
      </c>
    </row>
    <row r="753" spans="1:6" ht="15.75">
      <c r="A753" s="921"/>
      <c r="B753" s="77" t="s">
        <v>1832</v>
      </c>
      <c r="C753" s="923"/>
      <c r="D753" s="925"/>
      <c r="E753" s="917"/>
      <c r="F753" s="930"/>
    </row>
    <row r="754" spans="1:6" ht="15.75">
      <c r="A754" s="75"/>
      <c r="B754" s="112"/>
      <c r="C754" s="59" t="s">
        <v>1019</v>
      </c>
      <c r="D754" s="78"/>
      <c r="E754" s="235"/>
      <c r="F754" s="245">
        <f>+F741</f>
        <v>11795310.029999994</v>
      </c>
    </row>
    <row r="755" spans="1:6" ht="15.75">
      <c r="A755" s="221">
        <v>39723</v>
      </c>
      <c r="B755" s="42"/>
      <c r="C755" s="42" t="s">
        <v>348</v>
      </c>
      <c r="D755" s="232">
        <v>25000</v>
      </c>
      <c r="E755" s="48"/>
      <c r="F755" s="99">
        <f>+F754+D755</f>
        <v>11820310.029999994</v>
      </c>
    </row>
    <row r="756" spans="1:6">
      <c r="A756" s="221">
        <v>39724</v>
      </c>
      <c r="B756" s="76">
        <v>6807</v>
      </c>
      <c r="C756" s="42" t="s">
        <v>827</v>
      </c>
      <c r="D756" s="43"/>
      <c r="E756" s="246">
        <v>950.01</v>
      </c>
      <c r="F756" s="99">
        <f t="shared" ref="F756:F763" si="33">+F755-E756</f>
        <v>11819360.019999994</v>
      </c>
    </row>
    <row r="757" spans="1:6">
      <c r="A757" s="221">
        <v>39724</v>
      </c>
      <c r="B757" s="76">
        <v>6808</v>
      </c>
      <c r="C757" s="42" t="s">
        <v>2217</v>
      </c>
      <c r="D757" s="43"/>
      <c r="E757" s="246">
        <v>34405.199999999997</v>
      </c>
      <c r="F757" s="99">
        <f t="shared" si="33"/>
        <v>11784954.819999995</v>
      </c>
    </row>
    <row r="758" spans="1:6">
      <c r="A758" s="221">
        <v>39724</v>
      </c>
      <c r="B758" s="76">
        <v>6809</v>
      </c>
      <c r="C758" s="42" t="s">
        <v>414</v>
      </c>
      <c r="D758" s="43"/>
      <c r="E758" s="246">
        <v>22401.87</v>
      </c>
      <c r="F758" s="99">
        <f t="shared" si="33"/>
        <v>11762552.949999996</v>
      </c>
    </row>
    <row r="759" spans="1:6">
      <c r="A759" s="221">
        <v>39724</v>
      </c>
      <c r="B759" s="76">
        <v>6810</v>
      </c>
      <c r="C759" s="42" t="s">
        <v>414</v>
      </c>
      <c r="D759" s="43"/>
      <c r="E759" s="246">
        <v>18248.32</v>
      </c>
      <c r="F759" s="99">
        <f t="shared" si="33"/>
        <v>11744304.629999995</v>
      </c>
    </row>
    <row r="760" spans="1:6">
      <c r="A760" s="221">
        <v>39724</v>
      </c>
      <c r="B760" s="76">
        <v>6811</v>
      </c>
      <c r="C760" s="42" t="s">
        <v>28</v>
      </c>
      <c r="D760" s="43"/>
      <c r="E760" s="246">
        <v>23298.7</v>
      </c>
      <c r="F760" s="99">
        <f t="shared" si="33"/>
        <v>11721005.929999996</v>
      </c>
    </row>
    <row r="761" spans="1:6">
      <c r="A761" s="221">
        <v>39724</v>
      </c>
      <c r="B761" s="76">
        <v>6812</v>
      </c>
      <c r="C761" s="42" t="s">
        <v>2262</v>
      </c>
      <c r="D761" s="43"/>
      <c r="E761" s="246">
        <v>7314.9</v>
      </c>
      <c r="F761" s="99">
        <f t="shared" si="33"/>
        <v>11713691.029999996</v>
      </c>
    </row>
    <row r="762" spans="1:6">
      <c r="A762" s="221">
        <v>39724</v>
      </c>
      <c r="B762" s="76">
        <v>6813</v>
      </c>
      <c r="C762" s="42" t="s">
        <v>2312</v>
      </c>
      <c r="D762" s="43"/>
      <c r="E762" s="246">
        <v>16669.98</v>
      </c>
      <c r="F762" s="99">
        <f t="shared" si="33"/>
        <v>11697021.049999995</v>
      </c>
    </row>
    <row r="763" spans="1:6">
      <c r="A763" s="221">
        <v>39724</v>
      </c>
      <c r="B763" s="76">
        <v>6814</v>
      </c>
      <c r="C763" s="42" t="s">
        <v>414</v>
      </c>
      <c r="D763" s="43"/>
      <c r="E763" s="246">
        <v>37895</v>
      </c>
      <c r="F763" s="99">
        <f t="shared" si="33"/>
        <v>11659126.049999995</v>
      </c>
    </row>
    <row r="764" spans="1:6">
      <c r="A764" s="221">
        <v>39724</v>
      </c>
      <c r="B764" s="76">
        <v>6815</v>
      </c>
      <c r="C764" s="42" t="s">
        <v>806</v>
      </c>
      <c r="D764" s="43"/>
      <c r="E764" s="246">
        <v>25901.19</v>
      </c>
      <c r="F764" s="99">
        <f t="shared" ref="F764:F769" si="34">+F763-E764</f>
        <v>11633224.859999996</v>
      </c>
    </row>
    <row r="765" spans="1:6">
      <c r="A765" s="221">
        <v>39727</v>
      </c>
      <c r="B765" s="76">
        <v>6816</v>
      </c>
      <c r="C765" s="42" t="s">
        <v>1362</v>
      </c>
      <c r="D765" s="43"/>
      <c r="E765" s="246">
        <v>47500</v>
      </c>
      <c r="F765" s="99">
        <f t="shared" si="34"/>
        <v>11585724.859999996</v>
      </c>
    </row>
    <row r="766" spans="1:6">
      <c r="A766" s="221">
        <v>39727</v>
      </c>
      <c r="B766" s="76">
        <v>6817</v>
      </c>
      <c r="C766" s="42" t="s">
        <v>1186</v>
      </c>
      <c r="D766" s="43"/>
      <c r="E766" s="246">
        <v>21598.41</v>
      </c>
      <c r="F766" s="99">
        <f t="shared" si="34"/>
        <v>11564126.449999996</v>
      </c>
    </row>
    <row r="767" spans="1:6">
      <c r="A767" s="221">
        <v>39727</v>
      </c>
      <c r="B767" s="76">
        <v>6818</v>
      </c>
      <c r="C767" s="42" t="s">
        <v>896</v>
      </c>
      <c r="D767" s="43"/>
      <c r="E767" s="48">
        <v>100897.60000000001</v>
      </c>
      <c r="F767" s="99">
        <f t="shared" si="34"/>
        <v>11463228.849999996</v>
      </c>
    </row>
    <row r="768" spans="1:6">
      <c r="A768" s="221">
        <v>39727</v>
      </c>
      <c r="B768" s="76">
        <v>6819</v>
      </c>
      <c r="C768" s="42" t="s">
        <v>1479</v>
      </c>
      <c r="D768" s="43"/>
      <c r="E768" s="48">
        <v>4093.79</v>
      </c>
      <c r="F768" s="99">
        <f t="shared" si="34"/>
        <v>11459135.059999997</v>
      </c>
    </row>
    <row r="769" spans="1:6">
      <c r="A769" s="221">
        <v>39729</v>
      </c>
      <c r="B769" s="76">
        <v>6820</v>
      </c>
      <c r="C769" s="42" t="s">
        <v>1733</v>
      </c>
      <c r="D769" s="43"/>
      <c r="E769" s="48">
        <v>6234.56</v>
      </c>
      <c r="F769" s="99">
        <f t="shared" si="34"/>
        <v>11452900.499999996</v>
      </c>
    </row>
    <row r="770" spans="1:6">
      <c r="A770" s="221">
        <v>39731</v>
      </c>
      <c r="B770" s="76">
        <v>6821</v>
      </c>
      <c r="C770" s="42" t="s">
        <v>386</v>
      </c>
      <c r="D770" s="43"/>
      <c r="E770" s="48">
        <v>3078.18</v>
      </c>
      <c r="F770" s="99">
        <f t="shared" ref="F770:F775" si="35">+F769-E770</f>
        <v>11449822.319999997</v>
      </c>
    </row>
    <row r="771" spans="1:6">
      <c r="A771" s="221">
        <v>39735</v>
      </c>
      <c r="B771" s="76">
        <v>6822</v>
      </c>
      <c r="C771" s="42" t="s">
        <v>827</v>
      </c>
      <c r="D771" s="43"/>
      <c r="E771" s="48">
        <v>2878.1</v>
      </c>
      <c r="F771" s="99">
        <f t="shared" si="35"/>
        <v>11446944.219999997</v>
      </c>
    </row>
    <row r="772" spans="1:6">
      <c r="A772" s="221">
        <v>39735</v>
      </c>
      <c r="B772" s="76">
        <v>6823</v>
      </c>
      <c r="C772" s="42" t="s">
        <v>538</v>
      </c>
      <c r="D772" s="43"/>
      <c r="E772" s="48">
        <v>18854</v>
      </c>
      <c r="F772" s="99">
        <f t="shared" si="35"/>
        <v>11428090.219999997</v>
      </c>
    </row>
    <row r="773" spans="1:6">
      <c r="A773" s="221">
        <v>39737</v>
      </c>
      <c r="B773" s="76">
        <v>6824</v>
      </c>
      <c r="C773" s="42" t="s">
        <v>1362</v>
      </c>
      <c r="D773" s="43"/>
      <c r="E773" s="48">
        <v>7950</v>
      </c>
      <c r="F773" s="99">
        <f t="shared" si="35"/>
        <v>11420140.219999997</v>
      </c>
    </row>
    <row r="774" spans="1:6">
      <c r="A774" s="221">
        <v>39737</v>
      </c>
      <c r="B774" s="76">
        <v>6825</v>
      </c>
      <c r="C774" s="42" t="s">
        <v>1805</v>
      </c>
      <c r="D774" s="43"/>
      <c r="E774" s="48">
        <v>112282.24000000001</v>
      </c>
      <c r="F774" s="99">
        <f t="shared" si="35"/>
        <v>11307857.979999997</v>
      </c>
    </row>
    <row r="775" spans="1:6">
      <c r="A775" s="221">
        <v>39737</v>
      </c>
      <c r="B775" s="76">
        <v>6826</v>
      </c>
      <c r="C775" s="42" t="s">
        <v>2312</v>
      </c>
      <c r="D775" s="43"/>
      <c r="E775" s="48">
        <v>6709.95</v>
      </c>
      <c r="F775" s="99">
        <f t="shared" si="35"/>
        <v>11301148.029999997</v>
      </c>
    </row>
    <row r="776" spans="1:6" ht="15.75">
      <c r="A776" s="221">
        <v>39737</v>
      </c>
      <c r="B776" s="76"/>
      <c r="C776" s="42" t="s">
        <v>2428</v>
      </c>
      <c r="D776" s="232">
        <v>588235.63</v>
      </c>
      <c r="E776" s="48"/>
      <c r="F776" s="99">
        <f>+F775+D776</f>
        <v>11889383.659999998</v>
      </c>
    </row>
    <row r="777" spans="1:6">
      <c r="A777" s="221">
        <v>39738</v>
      </c>
      <c r="B777" s="76">
        <v>6827</v>
      </c>
      <c r="C777" s="42" t="s">
        <v>2126</v>
      </c>
      <c r="D777" s="43"/>
      <c r="E777" s="48">
        <v>15184.8</v>
      </c>
      <c r="F777" s="99">
        <f>+F776-E777</f>
        <v>11874198.859999998</v>
      </c>
    </row>
    <row r="778" spans="1:6" ht="15.75">
      <c r="A778" s="221">
        <v>39738</v>
      </c>
      <c r="B778" s="76"/>
      <c r="C778" s="42" t="s">
        <v>2286</v>
      </c>
      <c r="D778" s="232">
        <v>1383615.26</v>
      </c>
      <c r="E778" s="48"/>
      <c r="F778" s="99">
        <f>+F777+D778</f>
        <v>13257814.119999997</v>
      </c>
    </row>
    <row r="779" spans="1:6">
      <c r="A779" s="221">
        <v>39742</v>
      </c>
      <c r="B779" s="76">
        <v>6828</v>
      </c>
      <c r="C779" s="42" t="s">
        <v>2285</v>
      </c>
      <c r="D779" s="43"/>
      <c r="E779" s="48">
        <v>1000000</v>
      </c>
      <c r="F779" s="99">
        <f t="shared" ref="F779:F803" si="36">+F778-E779</f>
        <v>12257814.119999997</v>
      </c>
    </row>
    <row r="780" spans="1:6">
      <c r="A780" s="221">
        <v>39742</v>
      </c>
      <c r="B780" s="76">
        <v>6829</v>
      </c>
      <c r="C780" s="42" t="s">
        <v>476</v>
      </c>
      <c r="D780" s="43"/>
      <c r="E780" s="48">
        <v>22911</v>
      </c>
      <c r="F780" s="99">
        <f t="shared" si="36"/>
        <v>12234903.119999997</v>
      </c>
    </row>
    <row r="781" spans="1:6">
      <c r="A781" s="221">
        <v>39742</v>
      </c>
      <c r="B781" s="76">
        <v>6830</v>
      </c>
      <c r="C781" s="42" t="s">
        <v>1804</v>
      </c>
      <c r="D781" s="43"/>
      <c r="E781" s="159">
        <v>0.01</v>
      </c>
      <c r="F781" s="99">
        <f t="shared" si="36"/>
        <v>12234903.109999998</v>
      </c>
    </row>
    <row r="782" spans="1:6">
      <c r="A782" s="221">
        <v>39742</v>
      </c>
      <c r="B782" s="76">
        <v>6831</v>
      </c>
      <c r="C782" s="42" t="s">
        <v>1804</v>
      </c>
      <c r="D782" s="43"/>
      <c r="E782" s="159">
        <v>0.01</v>
      </c>
      <c r="F782" s="99">
        <f t="shared" si="36"/>
        <v>12234903.099999998</v>
      </c>
    </row>
    <row r="783" spans="1:6">
      <c r="A783" s="221">
        <v>39742</v>
      </c>
      <c r="B783" s="76">
        <v>6832</v>
      </c>
      <c r="C783" s="42" t="s">
        <v>1206</v>
      </c>
      <c r="D783" s="43"/>
      <c r="E783" s="48">
        <v>89598.32</v>
      </c>
      <c r="F783" s="99">
        <f t="shared" si="36"/>
        <v>12145304.779999997</v>
      </c>
    </row>
    <row r="784" spans="1:6">
      <c r="A784" s="221">
        <v>39742</v>
      </c>
      <c r="B784" s="76">
        <v>6833</v>
      </c>
      <c r="C784" s="42" t="s">
        <v>475</v>
      </c>
      <c r="D784" s="43"/>
      <c r="E784" s="48">
        <v>16762.72</v>
      </c>
      <c r="F784" s="99">
        <f t="shared" si="36"/>
        <v>12128542.059999997</v>
      </c>
    </row>
    <row r="785" spans="1:6">
      <c r="A785" s="221">
        <v>39742</v>
      </c>
      <c r="B785" s="76">
        <v>6834</v>
      </c>
      <c r="C785" s="42" t="s">
        <v>2746</v>
      </c>
      <c r="D785" s="43"/>
      <c r="E785" s="48">
        <v>8146.8</v>
      </c>
      <c r="F785" s="99">
        <f t="shared" si="36"/>
        <v>12120395.259999996</v>
      </c>
    </row>
    <row r="786" spans="1:6">
      <c r="A786" s="221">
        <v>39742</v>
      </c>
      <c r="B786" s="76">
        <v>6835</v>
      </c>
      <c r="C786" s="42" t="s">
        <v>386</v>
      </c>
      <c r="D786" s="43"/>
      <c r="E786" s="48">
        <v>26032.959999999999</v>
      </c>
      <c r="F786" s="99">
        <f t="shared" si="36"/>
        <v>12094362.299999995</v>
      </c>
    </row>
    <row r="787" spans="1:6">
      <c r="A787" s="221">
        <v>39742</v>
      </c>
      <c r="B787" s="76">
        <v>6836</v>
      </c>
      <c r="C787" s="42" t="s">
        <v>1808</v>
      </c>
      <c r="D787" s="43"/>
      <c r="E787" s="48">
        <v>21282.5</v>
      </c>
      <c r="F787" s="99">
        <f t="shared" si="36"/>
        <v>12073079.799999995</v>
      </c>
    </row>
    <row r="788" spans="1:6">
      <c r="A788" s="221">
        <v>39742</v>
      </c>
      <c r="B788" s="76">
        <v>6837</v>
      </c>
      <c r="C788" s="42" t="s">
        <v>1810</v>
      </c>
      <c r="D788" s="43"/>
      <c r="E788" s="48">
        <v>17463.75</v>
      </c>
      <c r="F788" s="99">
        <f t="shared" si="36"/>
        <v>12055616.049999995</v>
      </c>
    </row>
    <row r="789" spans="1:6">
      <c r="A789" s="221">
        <v>39742</v>
      </c>
      <c r="B789" s="76">
        <v>6838</v>
      </c>
      <c r="C789" s="42" t="s">
        <v>1839</v>
      </c>
      <c r="D789" s="43"/>
      <c r="E789" s="48">
        <v>8500</v>
      </c>
      <c r="F789" s="99">
        <f t="shared" si="36"/>
        <v>12047116.049999995</v>
      </c>
    </row>
    <row r="790" spans="1:6">
      <c r="A790" s="221">
        <v>39742</v>
      </c>
      <c r="B790" s="76">
        <v>6839</v>
      </c>
      <c r="C790" s="42" t="s">
        <v>1800</v>
      </c>
      <c r="D790" s="43"/>
      <c r="E790" s="48">
        <v>6656.98</v>
      </c>
      <c r="F790" s="99">
        <f t="shared" si="36"/>
        <v>12040459.069999995</v>
      </c>
    </row>
    <row r="791" spans="1:6">
      <c r="A791" s="221">
        <v>39742</v>
      </c>
      <c r="B791" s="76">
        <v>6840</v>
      </c>
      <c r="C791" s="42" t="s">
        <v>1802</v>
      </c>
      <c r="D791" s="43"/>
      <c r="E791" s="48">
        <v>5400</v>
      </c>
      <c r="F791" s="99">
        <f t="shared" si="36"/>
        <v>12035059.069999995</v>
      </c>
    </row>
    <row r="792" spans="1:6">
      <c r="A792" s="221">
        <v>39742</v>
      </c>
      <c r="B792" s="76">
        <v>6841</v>
      </c>
      <c r="C792" s="42" t="s">
        <v>1803</v>
      </c>
      <c r="D792" s="43"/>
      <c r="E792" s="48">
        <v>5400</v>
      </c>
      <c r="F792" s="99">
        <f t="shared" si="36"/>
        <v>12029659.069999995</v>
      </c>
    </row>
    <row r="793" spans="1:6">
      <c r="A793" s="221">
        <v>39742</v>
      </c>
      <c r="B793" s="76">
        <v>6842</v>
      </c>
      <c r="C793" s="42" t="s">
        <v>1152</v>
      </c>
      <c r="D793" s="43"/>
      <c r="E793" s="48">
        <v>3676.53</v>
      </c>
      <c r="F793" s="99">
        <f t="shared" si="36"/>
        <v>12025982.539999995</v>
      </c>
    </row>
    <row r="794" spans="1:6">
      <c r="A794" s="221">
        <v>39742</v>
      </c>
      <c r="B794" s="76">
        <v>6843</v>
      </c>
      <c r="C794" s="42" t="s">
        <v>1997</v>
      </c>
      <c r="D794" s="43"/>
      <c r="E794" s="48">
        <v>5894.63</v>
      </c>
      <c r="F794" s="99">
        <f t="shared" si="36"/>
        <v>12020087.909999995</v>
      </c>
    </row>
    <row r="795" spans="1:6">
      <c r="A795" s="221">
        <v>39742</v>
      </c>
      <c r="B795" s="76">
        <v>6844</v>
      </c>
      <c r="C795" s="42" t="s">
        <v>1998</v>
      </c>
      <c r="D795" s="43"/>
      <c r="E795" s="48">
        <v>5091.1099999999997</v>
      </c>
      <c r="F795" s="99">
        <f t="shared" si="36"/>
        <v>12014996.799999995</v>
      </c>
    </row>
    <row r="796" spans="1:6">
      <c r="A796" s="221">
        <v>39742</v>
      </c>
      <c r="B796" s="76">
        <v>6845</v>
      </c>
      <c r="C796" s="42" t="s">
        <v>1998</v>
      </c>
      <c r="D796" s="43"/>
      <c r="E796" s="48">
        <v>600</v>
      </c>
      <c r="F796" s="99">
        <f t="shared" si="36"/>
        <v>12014396.799999995</v>
      </c>
    </row>
    <row r="797" spans="1:6">
      <c r="A797" s="221">
        <v>39742</v>
      </c>
      <c r="B797" s="76">
        <v>6846</v>
      </c>
      <c r="C797" s="42" t="s">
        <v>1997</v>
      </c>
      <c r="D797" s="43"/>
      <c r="E797" s="48">
        <v>600</v>
      </c>
      <c r="F797" s="99">
        <f t="shared" si="36"/>
        <v>12013796.799999995</v>
      </c>
    </row>
    <row r="798" spans="1:6">
      <c r="A798" s="221">
        <v>39742</v>
      </c>
      <c r="B798" s="76">
        <v>6847</v>
      </c>
      <c r="C798" s="42" t="s">
        <v>1621</v>
      </c>
      <c r="D798" s="43"/>
      <c r="E798" s="48">
        <v>2000</v>
      </c>
      <c r="F798" s="99">
        <f t="shared" si="36"/>
        <v>12011796.799999995</v>
      </c>
    </row>
    <row r="799" spans="1:6">
      <c r="A799" s="221">
        <v>39742</v>
      </c>
      <c r="B799" s="76">
        <v>6848</v>
      </c>
      <c r="C799" s="42" t="s">
        <v>827</v>
      </c>
      <c r="D799" s="43"/>
      <c r="E799" s="48">
        <v>2000</v>
      </c>
      <c r="F799" s="99">
        <f t="shared" si="36"/>
        <v>12009796.799999995</v>
      </c>
    </row>
    <row r="800" spans="1:6">
      <c r="A800" s="221">
        <v>39742</v>
      </c>
      <c r="B800" s="76">
        <v>6849</v>
      </c>
      <c r="C800" s="42" t="s">
        <v>2427</v>
      </c>
      <c r="D800" s="43"/>
      <c r="E800" s="48">
        <v>2000</v>
      </c>
      <c r="F800" s="99">
        <f t="shared" si="36"/>
        <v>12007796.799999995</v>
      </c>
    </row>
    <row r="801" spans="1:6">
      <c r="A801" s="221">
        <v>39742</v>
      </c>
      <c r="B801" s="76">
        <v>6850</v>
      </c>
      <c r="C801" s="42" t="s">
        <v>285</v>
      </c>
      <c r="D801" s="43"/>
      <c r="E801" s="48">
        <v>22500</v>
      </c>
      <c r="F801" s="99">
        <f t="shared" si="36"/>
        <v>11985296.799999995</v>
      </c>
    </row>
    <row r="802" spans="1:6">
      <c r="A802" s="221">
        <v>39742</v>
      </c>
      <c r="B802" s="76">
        <v>6851</v>
      </c>
      <c r="C802" s="42" t="s">
        <v>1067</v>
      </c>
      <c r="D802" s="43"/>
      <c r="E802" s="48">
        <v>27000</v>
      </c>
      <c r="F802" s="99">
        <f t="shared" si="36"/>
        <v>11958296.799999995</v>
      </c>
    </row>
    <row r="803" spans="1:6">
      <c r="A803" s="221">
        <v>39742</v>
      </c>
      <c r="B803" s="76">
        <v>6852</v>
      </c>
      <c r="C803" s="42" t="s">
        <v>1368</v>
      </c>
      <c r="D803" s="43"/>
      <c r="E803" s="48">
        <v>45000</v>
      </c>
      <c r="F803" s="99">
        <f t="shared" si="36"/>
        <v>11913296.799999995</v>
      </c>
    </row>
    <row r="804" spans="1:6">
      <c r="A804" s="221">
        <v>39744</v>
      </c>
      <c r="B804" s="76">
        <v>6853</v>
      </c>
      <c r="C804" s="42" t="s">
        <v>1804</v>
      </c>
      <c r="D804" s="43"/>
      <c r="E804" s="159">
        <v>0.01</v>
      </c>
      <c r="F804" s="99">
        <f t="shared" ref="F804:F817" si="37">+F803-E804</f>
        <v>11913296.789999995</v>
      </c>
    </row>
    <row r="805" spans="1:6">
      <c r="A805" s="221">
        <v>39744</v>
      </c>
      <c r="B805" s="76">
        <v>6854</v>
      </c>
      <c r="C805" s="42" t="s">
        <v>1804</v>
      </c>
      <c r="D805" s="43"/>
      <c r="E805" s="159">
        <v>0.01</v>
      </c>
      <c r="F805" s="99">
        <f t="shared" si="37"/>
        <v>11913296.779999996</v>
      </c>
    </row>
    <row r="806" spans="1:6">
      <c r="A806" s="221">
        <v>39744</v>
      </c>
      <c r="B806" s="76">
        <v>6855</v>
      </c>
      <c r="C806" s="42" t="s">
        <v>1804</v>
      </c>
      <c r="D806" s="43"/>
      <c r="E806" s="159">
        <v>0.01</v>
      </c>
      <c r="F806" s="99">
        <f t="shared" si="37"/>
        <v>11913296.769999996</v>
      </c>
    </row>
    <row r="807" spans="1:6">
      <c r="A807" s="221">
        <v>39744</v>
      </c>
      <c r="B807" s="76">
        <v>6856</v>
      </c>
      <c r="C807" s="42" t="s">
        <v>1363</v>
      </c>
      <c r="D807" s="43"/>
      <c r="E807" s="48">
        <v>1540.64</v>
      </c>
      <c r="F807" s="99">
        <f t="shared" si="37"/>
        <v>11911756.129999995</v>
      </c>
    </row>
    <row r="808" spans="1:6">
      <c r="A808" s="221">
        <v>39744</v>
      </c>
      <c r="B808" s="76"/>
      <c r="C808" s="42" t="s">
        <v>2269</v>
      </c>
      <c r="D808" s="43"/>
      <c r="E808" s="159">
        <v>517720.93</v>
      </c>
      <c r="F808" s="99">
        <f t="shared" si="37"/>
        <v>11394035.199999996</v>
      </c>
    </row>
    <row r="809" spans="1:6">
      <c r="A809" s="221">
        <v>39744</v>
      </c>
      <c r="B809" s="76">
        <v>6857</v>
      </c>
      <c r="C809" s="42" t="s">
        <v>2255</v>
      </c>
      <c r="D809" s="43"/>
      <c r="E809" s="48">
        <v>2375</v>
      </c>
      <c r="F809" s="99">
        <f t="shared" si="37"/>
        <v>11391660.199999996</v>
      </c>
    </row>
    <row r="810" spans="1:6">
      <c r="A810" s="221">
        <v>39744</v>
      </c>
      <c r="B810" s="76">
        <v>6858</v>
      </c>
      <c r="C810" s="42" t="s">
        <v>2741</v>
      </c>
      <c r="D810" s="43"/>
      <c r="E810" s="48">
        <v>3180</v>
      </c>
      <c r="F810" s="99">
        <f t="shared" si="37"/>
        <v>11388480.199999996</v>
      </c>
    </row>
    <row r="811" spans="1:6">
      <c r="A811" s="221">
        <v>39744</v>
      </c>
      <c r="B811" s="76">
        <v>6859</v>
      </c>
      <c r="C811" s="42" t="s">
        <v>1532</v>
      </c>
      <c r="D811" s="43"/>
      <c r="E811" s="48">
        <v>458</v>
      </c>
      <c r="F811" s="99">
        <f t="shared" si="37"/>
        <v>11388022.199999996</v>
      </c>
    </row>
    <row r="812" spans="1:6">
      <c r="A812" s="221">
        <v>39745</v>
      </c>
      <c r="B812" s="76">
        <v>6860</v>
      </c>
      <c r="C812" s="42" t="s">
        <v>397</v>
      </c>
      <c r="D812" s="43"/>
      <c r="E812" s="48">
        <v>7300</v>
      </c>
      <c r="F812" s="99">
        <f t="shared" si="37"/>
        <v>11380722.199999996</v>
      </c>
    </row>
    <row r="813" spans="1:6">
      <c r="A813" s="221">
        <v>39745</v>
      </c>
      <c r="B813" s="76">
        <v>6861</v>
      </c>
      <c r="C813" s="42" t="s">
        <v>1930</v>
      </c>
      <c r="D813" s="43"/>
      <c r="E813" s="48">
        <v>745</v>
      </c>
      <c r="F813" s="99">
        <f t="shared" si="37"/>
        <v>11379977.199999996</v>
      </c>
    </row>
    <row r="814" spans="1:6">
      <c r="A814" s="221">
        <v>39745</v>
      </c>
      <c r="B814" s="76">
        <v>6862</v>
      </c>
      <c r="C814" s="42" t="s">
        <v>398</v>
      </c>
      <c r="D814" s="43"/>
      <c r="E814" s="48">
        <v>4240</v>
      </c>
      <c r="F814" s="99">
        <f t="shared" si="37"/>
        <v>11375737.199999996</v>
      </c>
    </row>
    <row r="815" spans="1:6">
      <c r="A815" s="221">
        <v>39745</v>
      </c>
      <c r="B815" s="76">
        <v>6863</v>
      </c>
      <c r="C815" s="42" t="s">
        <v>220</v>
      </c>
      <c r="D815" s="43"/>
      <c r="E815" s="48">
        <v>10000</v>
      </c>
      <c r="F815" s="99">
        <f t="shared" si="37"/>
        <v>11365737.199999996</v>
      </c>
    </row>
    <row r="816" spans="1:6">
      <c r="A816" s="221">
        <v>39745</v>
      </c>
      <c r="B816" s="76">
        <v>6864</v>
      </c>
      <c r="C816" s="42" t="s">
        <v>220</v>
      </c>
      <c r="D816" s="43"/>
      <c r="E816" s="48">
        <v>6200</v>
      </c>
      <c r="F816" s="99">
        <f t="shared" si="37"/>
        <v>11359537.199999996</v>
      </c>
    </row>
    <row r="817" spans="1:6">
      <c r="A817" s="221">
        <v>39745</v>
      </c>
      <c r="B817" s="76">
        <v>6865</v>
      </c>
      <c r="C817" s="42" t="s">
        <v>2254</v>
      </c>
      <c r="D817" s="43"/>
      <c r="E817" s="48">
        <v>48560.4</v>
      </c>
      <c r="F817" s="99">
        <f t="shared" si="37"/>
        <v>11310976.799999995</v>
      </c>
    </row>
    <row r="818" spans="1:6">
      <c r="A818" s="221">
        <v>39745</v>
      </c>
      <c r="B818" s="76">
        <v>6866</v>
      </c>
      <c r="C818" s="42" t="s">
        <v>230</v>
      </c>
      <c r="D818" s="43"/>
      <c r="E818" s="48">
        <v>800</v>
      </c>
      <c r="F818" s="99">
        <f>+F817-E818</f>
        <v>11310176.799999995</v>
      </c>
    </row>
    <row r="819" spans="1:6">
      <c r="A819" s="41"/>
      <c r="B819" s="76"/>
      <c r="C819" s="42" t="s">
        <v>535</v>
      </c>
      <c r="D819" s="43"/>
      <c r="E819" s="159">
        <v>4217.9399999999996</v>
      </c>
      <c r="F819" s="99">
        <f>+F818-E819</f>
        <v>11305958.859999996</v>
      </c>
    </row>
    <row r="820" spans="1:6" ht="15.75">
      <c r="A820" s="41"/>
      <c r="B820" s="42"/>
      <c r="C820" s="42" t="s">
        <v>381</v>
      </c>
      <c r="D820" s="232">
        <v>433279.1</v>
      </c>
      <c r="E820" s="48"/>
      <c r="F820" s="99">
        <f>+F819+D820</f>
        <v>11739237.959999995</v>
      </c>
    </row>
    <row r="821" spans="1:6" ht="15.75">
      <c r="A821" s="233"/>
      <c r="B821" s="228"/>
      <c r="C821" s="88" t="s">
        <v>1983</v>
      </c>
      <c r="D821" s="89">
        <f>SUM(D755:D820)</f>
        <v>2430129.9900000002</v>
      </c>
      <c r="E821" s="90">
        <f>SUM(E755:E820)</f>
        <v>2486202.0599999996</v>
      </c>
      <c r="F821" s="226">
        <f>F754+D821-E821</f>
        <v>11739237.959999993</v>
      </c>
    </row>
    <row r="822" spans="1:6">
      <c r="A822" s="236"/>
      <c r="B822" s="155"/>
      <c r="C822" s="155"/>
      <c r="D822" s="154"/>
      <c r="E822" s="157"/>
      <c r="F822" s="156"/>
    </row>
    <row r="823" spans="1:6" ht="15.75">
      <c r="A823" s="236"/>
      <c r="B823" s="155"/>
      <c r="C823" s="98" t="s">
        <v>1018</v>
      </c>
      <c r="D823" s="154"/>
      <c r="E823" s="81">
        <f>SUM(E755:E820)</f>
        <v>2486202.0599999996</v>
      </c>
      <c r="F823" s="156"/>
    </row>
    <row r="824" spans="1:6" ht="15.75">
      <c r="A824" s="236"/>
      <c r="B824" s="155"/>
      <c r="C824" s="98" t="s">
        <v>2175</v>
      </c>
      <c r="D824" s="154"/>
      <c r="E824" s="81">
        <f>+E823-E808-E819</f>
        <v>1964263.1899999997</v>
      </c>
      <c r="F824" s="156"/>
    </row>
    <row r="825" spans="1:6">
      <c r="A825" s="236"/>
      <c r="B825" s="155"/>
      <c r="C825" s="155"/>
      <c r="D825" s="154"/>
      <c r="E825" s="230"/>
      <c r="F825" s="156"/>
    </row>
    <row r="826" spans="1:6">
      <c r="A826" s="82"/>
      <c r="B826" s="36"/>
      <c r="C826" s="36"/>
      <c r="D826" s="83"/>
      <c r="E826" s="152"/>
      <c r="F826" s="65"/>
    </row>
    <row r="827" spans="1:6">
      <c r="A827" s="82"/>
      <c r="B827" s="36"/>
      <c r="C827" s="36"/>
      <c r="D827" s="83"/>
      <c r="E827" s="152"/>
      <c r="F827" s="65"/>
    </row>
    <row r="828" spans="1:6" ht="15.75">
      <c r="A828" s="243"/>
      <c r="B828" s="222"/>
      <c r="C828" s="68" t="s">
        <v>700</v>
      </c>
      <c r="D828" s="244"/>
      <c r="E828" s="223"/>
      <c r="F828" s="224"/>
    </row>
    <row r="829" spans="1:6" ht="15.75">
      <c r="A829" s="921" t="s">
        <v>2520</v>
      </c>
      <c r="B829" s="74" t="s">
        <v>1831</v>
      </c>
      <c r="C829" s="926" t="s">
        <v>1981</v>
      </c>
      <c r="D829" s="924" t="s">
        <v>1827</v>
      </c>
      <c r="E829" s="916" t="s">
        <v>1828</v>
      </c>
      <c r="F829" s="931" t="s">
        <v>1829</v>
      </c>
    </row>
    <row r="830" spans="1:6" ht="15.75">
      <c r="A830" s="921"/>
      <c r="B830" s="77" t="s">
        <v>1832</v>
      </c>
      <c r="C830" s="923"/>
      <c r="D830" s="925"/>
      <c r="E830" s="917"/>
      <c r="F830" s="930"/>
    </row>
    <row r="831" spans="1:6" ht="15.75">
      <c r="A831" s="41"/>
      <c r="B831" s="42"/>
      <c r="C831" s="59" t="s">
        <v>670</v>
      </c>
      <c r="D831" s="43"/>
      <c r="E831" s="48"/>
      <c r="F831" s="226">
        <f>+F820</f>
        <v>11739237.959999995</v>
      </c>
    </row>
    <row r="832" spans="1:6">
      <c r="A832" s="221">
        <v>39755</v>
      </c>
      <c r="B832" s="76">
        <v>6867</v>
      </c>
      <c r="C832" s="42" t="s">
        <v>1804</v>
      </c>
      <c r="D832" s="43"/>
      <c r="E832" s="48">
        <v>0.01</v>
      </c>
      <c r="F832" s="99">
        <f>+F831-E832</f>
        <v>11739237.949999996</v>
      </c>
    </row>
    <row r="833" spans="1:6">
      <c r="A833" s="221">
        <v>39755</v>
      </c>
      <c r="B833" s="76">
        <v>6868</v>
      </c>
      <c r="C833" s="42" t="s">
        <v>2176</v>
      </c>
      <c r="D833" s="43"/>
      <c r="E833" s="48">
        <v>881</v>
      </c>
      <c r="F833" s="99">
        <f t="shared" ref="F833:F840" si="38">+F832-E833</f>
        <v>11738356.949999996</v>
      </c>
    </row>
    <row r="834" spans="1:6">
      <c r="A834" s="221">
        <v>39755</v>
      </c>
      <c r="B834" s="76">
        <v>6869</v>
      </c>
      <c r="C834" s="42" t="s">
        <v>1804</v>
      </c>
      <c r="D834" s="43"/>
      <c r="E834" s="48">
        <v>0.01</v>
      </c>
      <c r="F834" s="99">
        <f t="shared" si="38"/>
        <v>11738356.939999996</v>
      </c>
    </row>
    <row r="835" spans="1:6">
      <c r="A835" s="221">
        <v>39755</v>
      </c>
      <c r="B835" s="76">
        <v>6870</v>
      </c>
      <c r="C835" s="42" t="s">
        <v>1804</v>
      </c>
      <c r="D835" s="43"/>
      <c r="E835" s="48">
        <v>0.01</v>
      </c>
      <c r="F835" s="99">
        <f t="shared" si="38"/>
        <v>11738356.929999996</v>
      </c>
    </row>
    <row r="836" spans="1:6">
      <c r="A836" s="221">
        <v>39755</v>
      </c>
      <c r="B836" s="76">
        <v>6871</v>
      </c>
      <c r="C836" s="42" t="s">
        <v>2720</v>
      </c>
      <c r="D836" s="43"/>
      <c r="E836" s="48">
        <v>881</v>
      </c>
      <c r="F836" s="99">
        <f t="shared" si="38"/>
        <v>11737475.929999996</v>
      </c>
    </row>
    <row r="837" spans="1:6">
      <c r="A837" s="221">
        <v>39755</v>
      </c>
      <c r="B837" s="76">
        <v>6872</v>
      </c>
      <c r="C837" s="42" t="s">
        <v>2721</v>
      </c>
      <c r="D837" s="43"/>
      <c r="E837" s="48">
        <v>36046.32</v>
      </c>
      <c r="F837" s="99">
        <f t="shared" si="38"/>
        <v>11701429.609999996</v>
      </c>
    </row>
    <row r="838" spans="1:6">
      <c r="A838" s="221">
        <v>39755</v>
      </c>
      <c r="B838" s="76">
        <v>6873</v>
      </c>
      <c r="C838" s="42" t="s">
        <v>1804</v>
      </c>
      <c r="D838" s="43"/>
      <c r="E838" s="48">
        <v>0.01</v>
      </c>
      <c r="F838" s="99">
        <f t="shared" si="38"/>
        <v>11701429.599999996</v>
      </c>
    </row>
    <row r="839" spans="1:6">
      <c r="A839" s="221">
        <v>39755</v>
      </c>
      <c r="B839" s="76">
        <v>6874</v>
      </c>
      <c r="C839" s="42" t="s">
        <v>2722</v>
      </c>
      <c r="D839" s="43"/>
      <c r="E839" s="48">
        <v>12459.75</v>
      </c>
      <c r="F839" s="99">
        <f t="shared" si="38"/>
        <v>11688969.849999996</v>
      </c>
    </row>
    <row r="840" spans="1:6">
      <c r="A840" s="221">
        <v>39755</v>
      </c>
      <c r="B840" s="76">
        <v>6875</v>
      </c>
      <c r="C840" s="42" t="s">
        <v>2723</v>
      </c>
      <c r="D840" s="43"/>
      <c r="E840" s="48">
        <v>135736.14000000001</v>
      </c>
      <c r="F840" s="99">
        <f t="shared" si="38"/>
        <v>11553233.709999995</v>
      </c>
    </row>
    <row r="841" spans="1:6">
      <c r="A841" s="221">
        <v>39756</v>
      </c>
      <c r="B841" s="76">
        <v>6876</v>
      </c>
      <c r="C841" s="42" t="s">
        <v>251</v>
      </c>
      <c r="D841" s="43"/>
      <c r="E841" s="48">
        <v>26419.9</v>
      </c>
      <c r="F841" s="99">
        <f>+F840-E841</f>
        <v>11526813.809999995</v>
      </c>
    </row>
    <row r="842" spans="1:6" ht="15.75">
      <c r="A842" s="221">
        <v>39756</v>
      </c>
      <c r="B842" s="76"/>
      <c r="C842" s="42" t="s">
        <v>536</v>
      </c>
      <c r="D842" s="232">
        <v>50000</v>
      </c>
      <c r="E842" s="48"/>
      <c r="F842" s="99">
        <f>+F841+D842</f>
        <v>11576813.809999995</v>
      </c>
    </row>
    <row r="843" spans="1:6">
      <c r="A843" s="221">
        <v>39758</v>
      </c>
      <c r="B843" s="76">
        <v>6877</v>
      </c>
      <c r="C843" s="42" t="s">
        <v>1362</v>
      </c>
      <c r="D843" s="43"/>
      <c r="E843" s="48">
        <v>62400</v>
      </c>
      <c r="F843" s="99">
        <f t="shared" ref="F843:F854" si="39">+F842-E843</f>
        <v>11514413.809999995</v>
      </c>
    </row>
    <row r="844" spans="1:6">
      <c r="A844" s="221">
        <v>39758</v>
      </c>
      <c r="B844" s="76">
        <v>6878</v>
      </c>
      <c r="C844" s="42" t="s">
        <v>1804</v>
      </c>
      <c r="D844" s="43"/>
      <c r="E844" s="48">
        <v>0.01</v>
      </c>
      <c r="F844" s="99">
        <f t="shared" si="39"/>
        <v>11514413.799999995</v>
      </c>
    </row>
    <row r="845" spans="1:6">
      <c r="A845" s="221">
        <v>39758</v>
      </c>
      <c r="B845" s="76">
        <v>6879</v>
      </c>
      <c r="C845" s="42" t="s">
        <v>1479</v>
      </c>
      <c r="D845" s="43"/>
      <c r="E845" s="48">
        <v>3439.15</v>
      </c>
      <c r="F845" s="99">
        <f t="shared" si="39"/>
        <v>11510974.649999995</v>
      </c>
    </row>
    <row r="846" spans="1:6">
      <c r="A846" s="221">
        <v>39758</v>
      </c>
      <c r="B846" s="76">
        <v>6880</v>
      </c>
      <c r="C846" s="42" t="s">
        <v>1359</v>
      </c>
      <c r="D846" s="43"/>
      <c r="E846" s="48">
        <v>31909</v>
      </c>
      <c r="F846" s="99">
        <f t="shared" si="39"/>
        <v>11479065.649999995</v>
      </c>
    </row>
    <row r="847" spans="1:6">
      <c r="A847" s="221">
        <v>39758</v>
      </c>
      <c r="B847" s="76">
        <v>6881</v>
      </c>
      <c r="C847" s="42" t="s">
        <v>2389</v>
      </c>
      <c r="D847" s="43"/>
      <c r="E847" s="48">
        <v>22555.200000000001</v>
      </c>
      <c r="F847" s="99">
        <f t="shared" si="39"/>
        <v>11456510.449999996</v>
      </c>
    </row>
    <row r="848" spans="1:6">
      <c r="A848" s="221">
        <v>39758</v>
      </c>
      <c r="B848" s="76">
        <v>6882</v>
      </c>
      <c r="C848" s="42" t="s">
        <v>1359</v>
      </c>
      <c r="D848" s="43"/>
      <c r="E848" s="48">
        <v>24279.33</v>
      </c>
      <c r="F848" s="99">
        <f t="shared" si="39"/>
        <v>11432231.119999995</v>
      </c>
    </row>
    <row r="849" spans="1:6">
      <c r="A849" s="221">
        <v>39758</v>
      </c>
      <c r="B849" s="76">
        <v>6883</v>
      </c>
      <c r="C849" s="42" t="s">
        <v>1110</v>
      </c>
      <c r="D849" s="43"/>
      <c r="E849" s="48">
        <v>84915</v>
      </c>
      <c r="F849" s="99">
        <f t="shared" si="39"/>
        <v>11347316.119999995</v>
      </c>
    </row>
    <row r="850" spans="1:6">
      <c r="A850" s="221">
        <v>39758</v>
      </c>
      <c r="B850" s="76">
        <v>6884</v>
      </c>
      <c r="C850" s="42" t="s">
        <v>1877</v>
      </c>
      <c r="D850" s="43"/>
      <c r="E850" s="48">
        <v>93406.5</v>
      </c>
      <c r="F850" s="99">
        <f t="shared" si="39"/>
        <v>11253909.619999995</v>
      </c>
    </row>
    <row r="851" spans="1:6">
      <c r="A851" s="221">
        <v>39758</v>
      </c>
      <c r="B851" s="76">
        <v>6885</v>
      </c>
      <c r="C851" s="42" t="s">
        <v>1111</v>
      </c>
      <c r="D851" s="43"/>
      <c r="E851" s="48">
        <v>3420</v>
      </c>
      <c r="F851" s="99">
        <f t="shared" si="39"/>
        <v>11250489.619999995</v>
      </c>
    </row>
    <row r="852" spans="1:6">
      <c r="A852" s="221">
        <v>39758</v>
      </c>
      <c r="B852" s="76">
        <v>6886</v>
      </c>
      <c r="C852" s="42" t="s">
        <v>1359</v>
      </c>
      <c r="D852" s="43"/>
      <c r="E852" s="48">
        <v>1448.32</v>
      </c>
      <c r="F852" s="99">
        <f t="shared" si="39"/>
        <v>11249041.299999995</v>
      </c>
    </row>
    <row r="853" spans="1:6">
      <c r="A853" s="221">
        <v>39758</v>
      </c>
      <c r="B853" s="76">
        <v>6887</v>
      </c>
      <c r="C853" s="42" t="s">
        <v>1804</v>
      </c>
      <c r="D853" s="43"/>
      <c r="E853" s="48">
        <v>0.01</v>
      </c>
      <c r="F853" s="99">
        <f t="shared" si="39"/>
        <v>11249041.289999995</v>
      </c>
    </row>
    <row r="854" spans="1:6">
      <c r="A854" s="221">
        <v>39758</v>
      </c>
      <c r="B854" s="76">
        <v>6888</v>
      </c>
      <c r="C854" s="42" t="s">
        <v>1109</v>
      </c>
      <c r="D854" s="43"/>
      <c r="E854" s="48">
        <v>9613.75</v>
      </c>
      <c r="F854" s="99">
        <f t="shared" si="39"/>
        <v>11239427.539999995</v>
      </c>
    </row>
    <row r="855" spans="1:6">
      <c r="A855" s="221">
        <v>39758</v>
      </c>
      <c r="B855" s="76">
        <v>6889</v>
      </c>
      <c r="C855" s="42" t="s">
        <v>827</v>
      </c>
      <c r="D855" s="43"/>
      <c r="E855" s="48">
        <v>1678.75</v>
      </c>
      <c r="F855" s="99">
        <f t="shared" ref="F855:F865" si="40">+F854-E855</f>
        <v>11237748.789999995</v>
      </c>
    </row>
    <row r="856" spans="1:6">
      <c r="A856" s="221">
        <v>39758</v>
      </c>
      <c r="B856" s="76">
        <v>6890</v>
      </c>
      <c r="C856" s="42" t="s">
        <v>827</v>
      </c>
      <c r="D856" s="43"/>
      <c r="E856" s="48">
        <v>16390</v>
      </c>
      <c r="F856" s="99">
        <f t="shared" si="40"/>
        <v>11221358.789999995</v>
      </c>
    </row>
    <row r="857" spans="1:6">
      <c r="A857" s="221">
        <v>39758</v>
      </c>
      <c r="B857" s="76">
        <v>6891</v>
      </c>
      <c r="C857" s="42" t="s">
        <v>1739</v>
      </c>
      <c r="D857" s="43"/>
      <c r="E857" s="48">
        <v>2550</v>
      </c>
      <c r="F857" s="99">
        <f t="shared" si="40"/>
        <v>11218808.789999995</v>
      </c>
    </row>
    <row r="858" spans="1:6">
      <c r="A858" s="221">
        <v>39759</v>
      </c>
      <c r="B858" s="76">
        <v>6892</v>
      </c>
      <c r="C858" s="42" t="s">
        <v>1878</v>
      </c>
      <c r="D858" s="43"/>
      <c r="E858" s="48">
        <v>6425.65</v>
      </c>
      <c r="F858" s="99">
        <f t="shared" si="40"/>
        <v>11212383.139999995</v>
      </c>
    </row>
    <row r="859" spans="1:6">
      <c r="A859" s="221">
        <v>39764</v>
      </c>
      <c r="B859" s="76">
        <v>6893</v>
      </c>
      <c r="C859" s="42" t="s">
        <v>538</v>
      </c>
      <c r="D859" s="43"/>
      <c r="E859" s="48">
        <v>18854</v>
      </c>
      <c r="F859" s="99">
        <f t="shared" si="40"/>
        <v>11193529.139999995</v>
      </c>
    </row>
    <row r="860" spans="1:6">
      <c r="A860" s="221">
        <v>39764</v>
      </c>
      <c r="B860" s="76">
        <v>6894</v>
      </c>
      <c r="C860" s="42" t="s">
        <v>2474</v>
      </c>
      <c r="D860" s="43"/>
      <c r="E860" s="48">
        <v>7498.05</v>
      </c>
      <c r="F860" s="99">
        <f t="shared" si="40"/>
        <v>11186031.089999994</v>
      </c>
    </row>
    <row r="861" spans="1:6">
      <c r="A861" s="221">
        <v>39764</v>
      </c>
      <c r="B861" s="76">
        <v>6895</v>
      </c>
      <c r="C861" s="42" t="s">
        <v>2475</v>
      </c>
      <c r="D861" s="43"/>
      <c r="E861" s="48">
        <v>1000000</v>
      </c>
      <c r="F861" s="99">
        <f t="shared" si="40"/>
        <v>10186031.089999994</v>
      </c>
    </row>
    <row r="862" spans="1:6">
      <c r="A862" s="221">
        <v>39764</v>
      </c>
      <c r="B862" s="76">
        <v>6896</v>
      </c>
      <c r="C862" s="42" t="s">
        <v>2476</v>
      </c>
      <c r="D862" s="43"/>
      <c r="E862" s="48">
        <v>4440</v>
      </c>
      <c r="F862" s="99">
        <f t="shared" si="40"/>
        <v>10181591.089999994</v>
      </c>
    </row>
    <row r="863" spans="1:6">
      <c r="A863" s="221">
        <v>39764</v>
      </c>
      <c r="B863" s="76">
        <v>6897</v>
      </c>
      <c r="C863" s="42" t="s">
        <v>1604</v>
      </c>
      <c r="D863" s="43"/>
      <c r="E863" s="48">
        <v>1630294.88</v>
      </c>
      <c r="F863" s="99">
        <f t="shared" si="40"/>
        <v>8551296.2099999934</v>
      </c>
    </row>
    <row r="864" spans="1:6">
      <c r="A864" s="221">
        <v>39765</v>
      </c>
      <c r="B864" s="76">
        <v>6898</v>
      </c>
      <c r="C864" s="42" t="s">
        <v>2631</v>
      </c>
      <c r="D864" s="43"/>
      <c r="E864" s="48">
        <v>5124.13</v>
      </c>
      <c r="F864" s="99">
        <f t="shared" si="40"/>
        <v>8546172.0799999926</v>
      </c>
    </row>
    <row r="865" spans="1:6">
      <c r="A865" s="221">
        <v>39765</v>
      </c>
      <c r="B865" s="76">
        <v>6899</v>
      </c>
      <c r="C865" s="42" t="s">
        <v>896</v>
      </c>
      <c r="D865" s="43"/>
      <c r="E865" s="48">
        <v>93340.35</v>
      </c>
      <c r="F865" s="99">
        <f t="shared" si="40"/>
        <v>8452831.729999993</v>
      </c>
    </row>
    <row r="866" spans="1:6">
      <c r="A866" s="221">
        <v>39766</v>
      </c>
      <c r="B866" s="76">
        <v>6900</v>
      </c>
      <c r="C866" s="42" t="s">
        <v>1431</v>
      </c>
      <c r="D866" s="43"/>
      <c r="E866" s="48">
        <v>502312.5</v>
      </c>
      <c r="F866" s="99">
        <f t="shared" ref="F866:F871" si="41">+F865-E866</f>
        <v>7950519.229999993</v>
      </c>
    </row>
    <row r="867" spans="1:6">
      <c r="A867" s="221">
        <v>39769</v>
      </c>
      <c r="B867" s="76">
        <v>6901</v>
      </c>
      <c r="C867" s="42" t="s">
        <v>1430</v>
      </c>
      <c r="D867" s="43"/>
      <c r="E867" s="48">
        <v>4227.29</v>
      </c>
      <c r="F867" s="99">
        <f t="shared" si="41"/>
        <v>7946291.939999993</v>
      </c>
    </row>
    <row r="868" spans="1:6">
      <c r="A868" s="221">
        <v>39769</v>
      </c>
      <c r="B868" s="76">
        <v>6902</v>
      </c>
      <c r="C868" s="42" t="s">
        <v>1804</v>
      </c>
      <c r="D868" s="43"/>
      <c r="E868" s="48">
        <v>0.01</v>
      </c>
      <c r="F868" s="99">
        <f t="shared" si="41"/>
        <v>7946291.9299999932</v>
      </c>
    </row>
    <row r="869" spans="1:6">
      <c r="A869" s="221">
        <v>39770</v>
      </c>
      <c r="B869" s="76">
        <v>6903</v>
      </c>
      <c r="C869" s="42" t="s">
        <v>1973</v>
      </c>
      <c r="D869" s="43"/>
      <c r="E869" s="48">
        <v>13974.9</v>
      </c>
      <c r="F869" s="99">
        <f t="shared" si="41"/>
        <v>7932317.0299999928</v>
      </c>
    </row>
    <row r="870" spans="1:6">
      <c r="A870" s="221">
        <v>39770</v>
      </c>
      <c r="B870" s="76">
        <v>6904</v>
      </c>
      <c r="C870" s="42" t="s">
        <v>1431</v>
      </c>
      <c r="D870" s="43"/>
      <c r="E870" s="48">
        <v>452081.25</v>
      </c>
      <c r="F870" s="99">
        <f t="shared" si="41"/>
        <v>7480235.7799999928</v>
      </c>
    </row>
    <row r="871" spans="1:6">
      <c r="A871" s="221">
        <v>39770</v>
      </c>
      <c r="B871" s="76">
        <v>6905</v>
      </c>
      <c r="C871" s="42" t="s">
        <v>1431</v>
      </c>
      <c r="D871" s="43"/>
      <c r="E871" s="48">
        <v>32534.49</v>
      </c>
      <c r="F871" s="99">
        <f t="shared" si="41"/>
        <v>7447701.2899999926</v>
      </c>
    </row>
    <row r="872" spans="1:6">
      <c r="A872" s="221">
        <v>39770</v>
      </c>
      <c r="B872" s="76">
        <v>6906</v>
      </c>
      <c r="C872" s="42" t="s">
        <v>1064</v>
      </c>
      <c r="D872" s="43"/>
      <c r="E872" s="48">
        <v>10500</v>
      </c>
      <c r="F872" s="99">
        <f t="shared" ref="F872:F898" si="42">+F871-E872</f>
        <v>7437201.2899999926</v>
      </c>
    </row>
    <row r="873" spans="1:6">
      <c r="A873" s="221">
        <v>39770</v>
      </c>
      <c r="B873" s="76">
        <v>6907</v>
      </c>
      <c r="C873" s="42" t="s">
        <v>1804</v>
      </c>
      <c r="D873" s="43"/>
      <c r="E873" s="48">
        <v>0.01</v>
      </c>
      <c r="F873" s="99">
        <f t="shared" si="42"/>
        <v>7437201.2799999928</v>
      </c>
    </row>
    <row r="874" spans="1:6">
      <c r="A874" s="221">
        <v>39771</v>
      </c>
      <c r="B874" s="76">
        <v>6908</v>
      </c>
      <c r="C874" s="42" t="s">
        <v>1804</v>
      </c>
      <c r="D874" s="43"/>
      <c r="E874" s="48">
        <v>0.01</v>
      </c>
      <c r="F874" s="99">
        <f t="shared" si="42"/>
        <v>7437201.269999993</v>
      </c>
    </row>
    <row r="875" spans="1:6">
      <c r="A875" s="221">
        <v>39773</v>
      </c>
      <c r="B875" s="76">
        <v>6909</v>
      </c>
      <c r="C875" s="42" t="s">
        <v>113</v>
      </c>
      <c r="D875" s="43"/>
      <c r="E875" s="48">
        <v>100000</v>
      </c>
      <c r="F875" s="99">
        <f t="shared" si="42"/>
        <v>7337201.269999993</v>
      </c>
    </row>
    <row r="876" spans="1:6">
      <c r="A876" s="221">
        <v>39773</v>
      </c>
      <c r="B876" s="76">
        <v>6910</v>
      </c>
      <c r="C876" s="42" t="s">
        <v>1808</v>
      </c>
      <c r="D876" s="43"/>
      <c r="E876" s="48">
        <v>21109</v>
      </c>
      <c r="F876" s="99">
        <f t="shared" si="42"/>
        <v>7316092.269999993</v>
      </c>
    </row>
    <row r="877" spans="1:6">
      <c r="A877" s="221">
        <v>39773</v>
      </c>
      <c r="B877" s="76">
        <v>6911</v>
      </c>
      <c r="C877" s="42" t="s">
        <v>1810</v>
      </c>
      <c r="D877" s="43"/>
      <c r="E877" s="48">
        <v>17601.5</v>
      </c>
      <c r="F877" s="99">
        <f t="shared" si="42"/>
        <v>7298490.769999993</v>
      </c>
    </row>
    <row r="878" spans="1:6">
      <c r="A878" s="221">
        <v>39773</v>
      </c>
      <c r="B878" s="76">
        <v>6912</v>
      </c>
      <c r="C878" s="42" t="s">
        <v>1839</v>
      </c>
      <c r="D878" s="43"/>
      <c r="E878" s="48">
        <v>8500</v>
      </c>
      <c r="F878" s="99">
        <f t="shared" si="42"/>
        <v>7289990.769999993</v>
      </c>
    </row>
    <row r="879" spans="1:6">
      <c r="A879" s="221">
        <v>39773</v>
      </c>
      <c r="B879" s="76">
        <v>6913</v>
      </c>
      <c r="C879" s="42" t="s">
        <v>1152</v>
      </c>
      <c r="D879" s="43"/>
      <c r="E879" s="48">
        <v>3676.53</v>
      </c>
      <c r="F879" s="99">
        <f t="shared" si="42"/>
        <v>7286314.2399999928</v>
      </c>
    </row>
    <row r="880" spans="1:6">
      <c r="A880" s="221">
        <v>39773</v>
      </c>
      <c r="B880" s="76">
        <v>6914</v>
      </c>
      <c r="C880" s="42" t="s">
        <v>1997</v>
      </c>
      <c r="D880" s="43"/>
      <c r="E880" s="48">
        <v>5832.38</v>
      </c>
      <c r="F880" s="99">
        <f t="shared" si="42"/>
        <v>7280481.8599999929</v>
      </c>
    </row>
    <row r="881" spans="1:6">
      <c r="A881" s="221">
        <v>39773</v>
      </c>
      <c r="B881" s="76">
        <v>6915</v>
      </c>
      <c r="C881" s="42" t="s">
        <v>1479</v>
      </c>
      <c r="D881" s="43"/>
      <c r="E881" s="48">
        <v>18748.7</v>
      </c>
      <c r="F881" s="99">
        <f t="shared" si="42"/>
        <v>7261733.1599999927</v>
      </c>
    </row>
    <row r="882" spans="1:6">
      <c r="A882" s="221">
        <v>39773</v>
      </c>
      <c r="B882" s="76">
        <v>6916</v>
      </c>
      <c r="C882" s="42" t="s">
        <v>1998</v>
      </c>
      <c r="D882" s="43"/>
      <c r="E882" s="48">
        <v>5063.1099999999997</v>
      </c>
      <c r="F882" s="99">
        <f t="shared" si="42"/>
        <v>7256670.0499999924</v>
      </c>
    </row>
    <row r="883" spans="1:6">
      <c r="A883" s="221">
        <v>39773</v>
      </c>
      <c r="B883" s="76">
        <v>6917</v>
      </c>
      <c r="C883" s="42" t="s">
        <v>1800</v>
      </c>
      <c r="D883" s="43"/>
      <c r="E883" s="48">
        <v>6220.98</v>
      </c>
      <c r="F883" s="99">
        <f t="shared" si="42"/>
        <v>7250449.0699999919</v>
      </c>
    </row>
    <row r="884" spans="1:6">
      <c r="A884" s="221">
        <v>39773</v>
      </c>
      <c r="B884" s="76">
        <v>6918</v>
      </c>
      <c r="C884" s="42" t="s">
        <v>1802</v>
      </c>
      <c r="D884" s="43"/>
      <c r="E884" s="48">
        <v>5400</v>
      </c>
      <c r="F884" s="99">
        <f t="shared" si="42"/>
        <v>7245049.0699999919</v>
      </c>
    </row>
    <row r="885" spans="1:6">
      <c r="A885" s="221">
        <v>39773</v>
      </c>
      <c r="B885" s="76">
        <v>6919</v>
      </c>
      <c r="C885" s="42" t="s">
        <v>1803</v>
      </c>
      <c r="D885" s="43"/>
      <c r="E885" s="48">
        <v>5400</v>
      </c>
      <c r="F885" s="99">
        <f t="shared" si="42"/>
        <v>7239649.0699999919</v>
      </c>
    </row>
    <row r="886" spans="1:6">
      <c r="A886" s="221">
        <v>39773</v>
      </c>
      <c r="B886" s="76">
        <v>6920</v>
      </c>
      <c r="C886" s="42" t="s">
        <v>1997</v>
      </c>
      <c r="D886" s="43"/>
      <c r="E886" s="48">
        <v>600</v>
      </c>
      <c r="F886" s="99">
        <f t="shared" si="42"/>
        <v>7239049.0699999919</v>
      </c>
    </row>
    <row r="887" spans="1:6">
      <c r="A887" s="221">
        <v>39773</v>
      </c>
      <c r="B887" s="76">
        <v>6921</v>
      </c>
      <c r="C887" s="42" t="s">
        <v>1998</v>
      </c>
      <c r="D887" s="43"/>
      <c r="E887" s="48">
        <v>600</v>
      </c>
      <c r="F887" s="99">
        <f t="shared" si="42"/>
        <v>7238449.0699999919</v>
      </c>
    </row>
    <row r="888" spans="1:6">
      <c r="A888" s="221">
        <v>39773</v>
      </c>
      <c r="B888" s="76">
        <v>6922</v>
      </c>
      <c r="C888" s="42" t="s">
        <v>1063</v>
      </c>
      <c r="D888" s="43"/>
      <c r="E888" s="48">
        <v>2000</v>
      </c>
      <c r="F888" s="99">
        <f t="shared" si="42"/>
        <v>7236449.0699999919</v>
      </c>
    </row>
    <row r="889" spans="1:6">
      <c r="A889" s="221">
        <v>39773</v>
      </c>
      <c r="B889" s="76">
        <v>6923</v>
      </c>
      <c r="C889" s="42" t="s">
        <v>1621</v>
      </c>
      <c r="D889" s="43"/>
      <c r="E889" s="48">
        <v>2000</v>
      </c>
      <c r="F889" s="99">
        <f t="shared" si="42"/>
        <v>7234449.0699999919</v>
      </c>
    </row>
    <row r="890" spans="1:6">
      <c r="A890" s="221">
        <v>39773</v>
      </c>
      <c r="B890" s="76">
        <v>6924</v>
      </c>
      <c r="C890" s="42" t="s">
        <v>454</v>
      </c>
      <c r="D890" s="43"/>
      <c r="E890" s="48">
        <v>2000</v>
      </c>
      <c r="F890" s="99">
        <f t="shared" si="42"/>
        <v>7232449.0699999919</v>
      </c>
    </row>
    <row r="891" spans="1:6">
      <c r="A891" s="221">
        <v>39773</v>
      </c>
      <c r="B891" s="76">
        <v>6925</v>
      </c>
      <c r="C891" s="42" t="s">
        <v>1067</v>
      </c>
      <c r="D891" s="43"/>
      <c r="E891" s="48">
        <v>27000</v>
      </c>
      <c r="F891" s="99">
        <f t="shared" si="42"/>
        <v>7205449.0699999919</v>
      </c>
    </row>
    <row r="892" spans="1:6">
      <c r="A892" s="221">
        <v>39773</v>
      </c>
      <c r="B892" s="76">
        <v>6926</v>
      </c>
      <c r="C892" s="42" t="s">
        <v>1363</v>
      </c>
      <c r="D892" s="43"/>
      <c r="E892" s="48">
        <v>2410.29</v>
      </c>
      <c r="F892" s="99">
        <f t="shared" si="42"/>
        <v>7203038.7799999919</v>
      </c>
    </row>
    <row r="893" spans="1:6">
      <c r="A893" s="221">
        <v>39773</v>
      </c>
      <c r="B893" s="76">
        <v>6927</v>
      </c>
      <c r="C893" s="42" t="s">
        <v>386</v>
      </c>
      <c r="D893" s="43"/>
      <c r="E893" s="48">
        <v>25880.959999999999</v>
      </c>
      <c r="F893" s="99">
        <f t="shared" si="42"/>
        <v>7177157.8199999919</v>
      </c>
    </row>
    <row r="894" spans="1:6">
      <c r="A894" s="221">
        <v>39773</v>
      </c>
      <c r="B894" s="76">
        <v>6928</v>
      </c>
      <c r="C894" s="42" t="s">
        <v>2746</v>
      </c>
      <c r="D894" s="43"/>
      <c r="E894" s="48">
        <v>8146.8</v>
      </c>
      <c r="F894" s="99">
        <f t="shared" si="42"/>
        <v>7169011.0199999921</v>
      </c>
    </row>
    <row r="895" spans="1:6">
      <c r="A895" s="221">
        <v>39773</v>
      </c>
      <c r="B895" s="76">
        <v>6929</v>
      </c>
      <c r="C895" s="42" t="s">
        <v>397</v>
      </c>
      <c r="D895" s="43"/>
      <c r="E895" s="48">
        <v>7300</v>
      </c>
      <c r="F895" s="99">
        <f t="shared" si="42"/>
        <v>7161711.0199999921</v>
      </c>
    </row>
    <row r="896" spans="1:6">
      <c r="A896" s="221">
        <v>39773</v>
      </c>
      <c r="B896" s="76">
        <v>6930</v>
      </c>
      <c r="C896" s="42" t="s">
        <v>28</v>
      </c>
      <c r="D896" s="43"/>
      <c r="E896" s="48">
        <v>14646.45</v>
      </c>
      <c r="F896" s="99">
        <f t="shared" si="42"/>
        <v>7147064.5699999919</v>
      </c>
    </row>
    <row r="897" spans="1:6">
      <c r="A897" s="221">
        <v>39773</v>
      </c>
      <c r="B897" s="76">
        <v>6931</v>
      </c>
      <c r="C897" s="42" t="s">
        <v>1804</v>
      </c>
      <c r="D897" s="43"/>
      <c r="E897" s="48">
        <v>0.01</v>
      </c>
      <c r="F897" s="99">
        <f t="shared" si="42"/>
        <v>7147064.5599999921</v>
      </c>
    </row>
    <row r="898" spans="1:6">
      <c r="A898" s="221">
        <v>39773</v>
      </c>
      <c r="B898" s="76">
        <v>6932</v>
      </c>
      <c r="C898" s="42" t="s">
        <v>1063</v>
      </c>
      <c r="D898" s="43"/>
      <c r="E898" s="48">
        <v>15730</v>
      </c>
      <c r="F898" s="99">
        <f t="shared" si="42"/>
        <v>7131334.5599999921</v>
      </c>
    </row>
    <row r="899" spans="1:6" ht="15.75">
      <c r="A899" s="221">
        <v>39776</v>
      </c>
      <c r="B899" s="73" t="s">
        <v>1823</v>
      </c>
      <c r="C899" s="42" t="s">
        <v>2269</v>
      </c>
      <c r="D899" s="43"/>
      <c r="E899" s="159">
        <v>517225.03</v>
      </c>
      <c r="F899" s="99">
        <f>+F898-E899</f>
        <v>6614109.5299999919</v>
      </c>
    </row>
    <row r="900" spans="1:6" ht="15.75">
      <c r="A900" s="221">
        <v>39776</v>
      </c>
      <c r="B900" s="73" t="s">
        <v>1823</v>
      </c>
      <c r="C900" s="42" t="s">
        <v>432</v>
      </c>
      <c r="D900" s="232">
        <v>1971850.89</v>
      </c>
      <c r="E900" s="48"/>
      <c r="F900" s="99">
        <f>+F899+D900</f>
        <v>8585960.4199999925</v>
      </c>
    </row>
    <row r="901" spans="1:6">
      <c r="A901" s="221">
        <v>39777</v>
      </c>
      <c r="B901" s="76">
        <v>6933</v>
      </c>
      <c r="C901" s="42" t="s">
        <v>554</v>
      </c>
      <c r="D901" s="43"/>
      <c r="E901" s="48">
        <v>30000</v>
      </c>
      <c r="F901" s="99">
        <f t="shared" ref="F901:F921" si="43">+F900-E901</f>
        <v>8555960.4199999925</v>
      </c>
    </row>
    <row r="902" spans="1:6">
      <c r="A902" s="221">
        <v>39777</v>
      </c>
      <c r="B902" s="76">
        <v>6934</v>
      </c>
      <c r="C902" s="42" t="s">
        <v>658</v>
      </c>
      <c r="D902" s="43"/>
      <c r="E902" s="48">
        <v>13078</v>
      </c>
      <c r="F902" s="99">
        <f t="shared" si="43"/>
        <v>8542882.4199999925</v>
      </c>
    </row>
    <row r="903" spans="1:6">
      <c r="A903" s="221">
        <v>39778</v>
      </c>
      <c r="B903" s="76">
        <v>6935</v>
      </c>
      <c r="C903" s="42" t="s">
        <v>1804</v>
      </c>
      <c r="D903" s="43"/>
      <c r="E903" s="48">
        <v>0.01</v>
      </c>
      <c r="F903" s="99">
        <f t="shared" si="43"/>
        <v>8542882.4099999927</v>
      </c>
    </row>
    <row r="904" spans="1:6">
      <c r="A904" s="221">
        <v>39778</v>
      </c>
      <c r="B904" s="76">
        <v>6936</v>
      </c>
      <c r="C904" s="42" t="s">
        <v>1804</v>
      </c>
      <c r="D904" s="43"/>
      <c r="E904" s="48">
        <v>0.01</v>
      </c>
      <c r="F904" s="99">
        <f t="shared" si="43"/>
        <v>8542882.3999999929</v>
      </c>
    </row>
    <row r="905" spans="1:6">
      <c r="A905" s="221">
        <v>39778</v>
      </c>
      <c r="B905" s="76">
        <v>6937</v>
      </c>
      <c r="C905" s="42" t="s">
        <v>2648</v>
      </c>
      <c r="D905" s="43"/>
      <c r="E905" s="48">
        <v>4912</v>
      </c>
      <c r="F905" s="99">
        <f t="shared" si="43"/>
        <v>8537970.3999999929</v>
      </c>
    </row>
    <row r="906" spans="1:6">
      <c r="A906" s="221">
        <v>39778</v>
      </c>
      <c r="B906" s="76">
        <v>6938</v>
      </c>
      <c r="C906" s="42" t="s">
        <v>1739</v>
      </c>
      <c r="D906" s="43"/>
      <c r="E906" s="48">
        <v>23000</v>
      </c>
      <c r="F906" s="99">
        <f t="shared" si="43"/>
        <v>8514970.3999999929</v>
      </c>
    </row>
    <row r="907" spans="1:6">
      <c r="A907" s="221">
        <v>39778</v>
      </c>
      <c r="B907" s="76">
        <v>6939</v>
      </c>
      <c r="C907" s="42" t="s">
        <v>1809</v>
      </c>
      <c r="D907" s="43"/>
      <c r="E907" s="48">
        <v>15000</v>
      </c>
      <c r="F907" s="99">
        <f t="shared" si="43"/>
        <v>8499970.3999999929</v>
      </c>
    </row>
    <row r="908" spans="1:6">
      <c r="A908" s="221">
        <v>39778</v>
      </c>
      <c r="B908" s="76">
        <v>6940</v>
      </c>
      <c r="C908" s="42" t="s">
        <v>1723</v>
      </c>
      <c r="D908" s="43"/>
      <c r="E908" s="48">
        <v>23000</v>
      </c>
      <c r="F908" s="99">
        <f t="shared" si="43"/>
        <v>8476970.3999999929</v>
      </c>
    </row>
    <row r="909" spans="1:6">
      <c r="A909" s="221">
        <v>39778</v>
      </c>
      <c r="B909" s="76">
        <v>6941</v>
      </c>
      <c r="C909" s="42" t="s">
        <v>2040</v>
      </c>
      <c r="D909" s="43"/>
      <c r="E909" s="48">
        <v>23000</v>
      </c>
      <c r="F909" s="99">
        <f t="shared" si="43"/>
        <v>8453970.3999999929</v>
      </c>
    </row>
    <row r="910" spans="1:6">
      <c r="A910" s="221">
        <v>39778</v>
      </c>
      <c r="B910" s="76">
        <v>6942</v>
      </c>
      <c r="C910" s="42" t="s">
        <v>1356</v>
      </c>
      <c r="D910" s="43"/>
      <c r="E910" s="48">
        <v>15000</v>
      </c>
      <c r="F910" s="99">
        <f t="shared" si="43"/>
        <v>8438970.3999999929</v>
      </c>
    </row>
    <row r="911" spans="1:6">
      <c r="A911" s="221">
        <v>39778</v>
      </c>
      <c r="B911" s="76">
        <v>6943</v>
      </c>
      <c r="C911" s="42" t="s">
        <v>2720</v>
      </c>
      <c r="D911" s="43"/>
      <c r="E911" s="48">
        <v>15000</v>
      </c>
      <c r="F911" s="99">
        <f t="shared" si="43"/>
        <v>8423970.3999999929</v>
      </c>
    </row>
    <row r="912" spans="1:6">
      <c r="A912" s="221">
        <v>39778</v>
      </c>
      <c r="B912" s="76">
        <v>6944</v>
      </c>
      <c r="C912" s="42" t="s">
        <v>385</v>
      </c>
      <c r="D912" s="43"/>
      <c r="E912" s="48">
        <v>20000</v>
      </c>
      <c r="F912" s="99">
        <f t="shared" si="43"/>
        <v>8403970.3999999929</v>
      </c>
    </row>
    <row r="913" spans="1:6">
      <c r="A913" s="221">
        <v>39778</v>
      </c>
      <c r="B913" s="76">
        <v>6945</v>
      </c>
      <c r="C913" s="42" t="s">
        <v>1739</v>
      </c>
      <c r="D913" s="43"/>
      <c r="E913" s="48">
        <v>21000</v>
      </c>
      <c r="F913" s="99">
        <f t="shared" si="43"/>
        <v>8382970.3999999929</v>
      </c>
    </row>
    <row r="914" spans="1:6">
      <c r="A914" s="221">
        <v>39778</v>
      </c>
      <c r="B914" s="76">
        <v>6946</v>
      </c>
      <c r="C914" s="42" t="s">
        <v>385</v>
      </c>
      <c r="D914" s="43"/>
      <c r="E914" s="48">
        <v>24000</v>
      </c>
      <c r="F914" s="99">
        <f t="shared" si="43"/>
        <v>8358970.3999999929</v>
      </c>
    </row>
    <row r="915" spans="1:6">
      <c r="A915" s="221">
        <v>39778</v>
      </c>
      <c r="B915" s="76">
        <v>6947</v>
      </c>
      <c r="C915" s="42" t="s">
        <v>2720</v>
      </c>
      <c r="D915" s="43"/>
      <c r="E915" s="48">
        <v>24000</v>
      </c>
      <c r="F915" s="99">
        <f t="shared" si="43"/>
        <v>8334970.3999999929</v>
      </c>
    </row>
    <row r="916" spans="1:6">
      <c r="A916" s="221">
        <v>39778</v>
      </c>
      <c r="B916" s="76">
        <v>6948</v>
      </c>
      <c r="C916" s="42" t="s">
        <v>2040</v>
      </c>
      <c r="D916" s="43"/>
      <c r="E916" s="48">
        <v>21000</v>
      </c>
      <c r="F916" s="99">
        <f t="shared" si="43"/>
        <v>8313970.3999999929</v>
      </c>
    </row>
    <row r="917" spans="1:6">
      <c r="A917" s="221">
        <v>39778</v>
      </c>
      <c r="B917" s="76">
        <v>6949</v>
      </c>
      <c r="C917" s="42" t="s">
        <v>1723</v>
      </c>
      <c r="D917" s="43"/>
      <c r="E917" s="48">
        <v>24000</v>
      </c>
      <c r="F917" s="99">
        <f t="shared" si="43"/>
        <v>8289970.3999999929</v>
      </c>
    </row>
    <row r="918" spans="1:6">
      <c r="A918" s="221">
        <v>39778</v>
      </c>
      <c r="B918" s="76">
        <v>6950</v>
      </c>
      <c r="C918" s="42" t="s">
        <v>1809</v>
      </c>
      <c r="D918" s="43"/>
      <c r="E918" s="48">
        <v>21000</v>
      </c>
      <c r="F918" s="99">
        <f t="shared" si="43"/>
        <v>8268970.3999999929</v>
      </c>
    </row>
    <row r="919" spans="1:6">
      <c r="A919" s="221">
        <v>39778</v>
      </c>
      <c r="B919" s="76">
        <v>6951</v>
      </c>
      <c r="C919" s="42" t="s">
        <v>1356</v>
      </c>
      <c r="D919" s="43"/>
      <c r="E919" s="48">
        <v>15000</v>
      </c>
      <c r="F919" s="99">
        <f t="shared" si="43"/>
        <v>8253970.3999999929</v>
      </c>
    </row>
    <row r="920" spans="1:6">
      <c r="A920" s="221">
        <v>39778</v>
      </c>
      <c r="B920" s="76">
        <v>6952</v>
      </c>
      <c r="C920" s="42" t="s">
        <v>1894</v>
      </c>
      <c r="D920" s="43"/>
      <c r="E920" s="48">
        <v>22500</v>
      </c>
      <c r="F920" s="99">
        <f t="shared" si="43"/>
        <v>8231470.3999999929</v>
      </c>
    </row>
    <row r="921" spans="1:6">
      <c r="A921" s="221">
        <v>39778</v>
      </c>
      <c r="B921" s="76">
        <v>6953</v>
      </c>
      <c r="C921" s="42" t="s">
        <v>1371</v>
      </c>
      <c r="D921" s="43"/>
      <c r="E921" s="48">
        <v>47825.71</v>
      </c>
      <c r="F921" s="99">
        <f t="shared" si="43"/>
        <v>8183644.689999993</v>
      </c>
    </row>
    <row r="922" spans="1:6">
      <c r="A922" s="221">
        <v>39780</v>
      </c>
      <c r="B922" s="76">
        <v>6954</v>
      </c>
      <c r="C922" s="42" t="s">
        <v>1270</v>
      </c>
      <c r="D922" s="43"/>
      <c r="E922" s="48">
        <v>8861.5</v>
      </c>
      <c r="F922" s="99">
        <f>+F921-E922</f>
        <v>8174783.189999993</v>
      </c>
    </row>
    <row r="923" spans="1:6" ht="15.75">
      <c r="A923" s="221">
        <v>39780</v>
      </c>
      <c r="B923" s="158" t="s">
        <v>1823</v>
      </c>
      <c r="C923" s="42" t="s">
        <v>2032</v>
      </c>
      <c r="D923" s="43"/>
      <c r="E923" s="159">
        <v>21225</v>
      </c>
      <c r="F923" s="99">
        <f>+F922-E923</f>
        <v>8153558.189999993</v>
      </c>
    </row>
    <row r="924" spans="1:6" ht="15.75">
      <c r="A924" s="41"/>
      <c r="B924" s="158" t="s">
        <v>1823</v>
      </c>
      <c r="C924" s="42" t="s">
        <v>2268</v>
      </c>
      <c r="D924" s="43"/>
      <c r="E924" s="159">
        <f>10462.58-0.11</f>
        <v>10462.469999999999</v>
      </c>
      <c r="F924" s="99">
        <f>+F923-E924</f>
        <v>8143095.7199999932</v>
      </c>
    </row>
    <row r="925" spans="1:6" ht="15.75">
      <c r="A925" s="41" t="s">
        <v>1224</v>
      </c>
      <c r="B925" s="158" t="s">
        <v>1823</v>
      </c>
      <c r="C925" s="42" t="s">
        <v>1120</v>
      </c>
      <c r="D925" s="109">
        <v>435909.22</v>
      </c>
      <c r="E925" s="48"/>
      <c r="F925" s="99">
        <f>+F924+D925</f>
        <v>8579004.9399999939</v>
      </c>
    </row>
    <row r="926" spans="1:6" ht="15.75">
      <c r="A926" s="233"/>
      <c r="B926" s="228"/>
      <c r="C926" s="88" t="s">
        <v>1983</v>
      </c>
      <c r="D926" s="226">
        <f>SUM(D832:D925)</f>
        <v>2457760.11</v>
      </c>
      <c r="E926" s="90">
        <f>SUM(E832:E925)</f>
        <v>5617993.1299999999</v>
      </c>
      <c r="F926" s="226">
        <f>F831+D926-E926</f>
        <v>8579004.9399999939</v>
      </c>
    </row>
    <row r="927" spans="1:6">
      <c r="A927" s="236"/>
      <c r="B927" s="155"/>
      <c r="C927" s="155"/>
      <c r="D927" s="229"/>
      <c r="E927" s="157"/>
      <c r="F927" s="229"/>
    </row>
    <row r="928" spans="1:6" ht="15.75">
      <c r="A928" s="236"/>
      <c r="B928" s="155"/>
      <c r="C928" s="148" t="s">
        <v>1550</v>
      </c>
      <c r="D928" s="154"/>
      <c r="E928" s="81">
        <f>SUM(E832:E923)</f>
        <v>5607530.6600000001</v>
      </c>
      <c r="F928" s="229"/>
    </row>
    <row r="929" spans="1:6" ht="15.75">
      <c r="A929" s="236"/>
      <c r="B929" s="155"/>
      <c r="C929" s="98" t="s">
        <v>2058</v>
      </c>
      <c r="D929" s="154"/>
      <c r="E929" s="81">
        <f>+E926-E899-E923-4114</f>
        <v>5075429.0999999996</v>
      </c>
      <c r="F929" s="229"/>
    </row>
    <row r="930" spans="1:6">
      <c r="A930" s="82"/>
      <c r="B930" s="36"/>
      <c r="C930" s="36"/>
      <c r="D930" s="83"/>
      <c r="E930" s="139"/>
      <c r="F930" s="142"/>
    </row>
    <row r="931" spans="1:6">
      <c r="A931" s="82"/>
      <c r="B931" s="36"/>
      <c r="C931" s="36"/>
      <c r="D931" s="83"/>
      <c r="E931" s="139"/>
      <c r="F931" s="142"/>
    </row>
    <row r="932" spans="1:6">
      <c r="A932" s="82"/>
      <c r="B932" s="36"/>
      <c r="C932" s="36"/>
      <c r="D932" s="83"/>
      <c r="E932" s="139"/>
      <c r="F932" s="142"/>
    </row>
    <row r="933" spans="1:6" ht="15.75">
      <c r="A933" s="93"/>
      <c r="B933" s="29"/>
      <c r="C933" s="302" t="s">
        <v>1271</v>
      </c>
      <c r="D933" s="94"/>
      <c r="E933" s="33"/>
      <c r="F933" s="71"/>
    </row>
    <row r="934" spans="1:6" ht="15.75">
      <c r="A934" s="920" t="s">
        <v>2520</v>
      </c>
      <c r="B934" s="74" t="s">
        <v>1831</v>
      </c>
      <c r="C934" s="922" t="s">
        <v>1981</v>
      </c>
      <c r="D934" s="927" t="s">
        <v>1827</v>
      </c>
      <c r="E934" s="928" t="s">
        <v>1828</v>
      </c>
      <c r="F934" s="929" t="s">
        <v>1829</v>
      </c>
    </row>
    <row r="935" spans="1:6" ht="15.75">
      <c r="A935" s="921"/>
      <c r="B935" s="77" t="s">
        <v>1832</v>
      </c>
      <c r="C935" s="923"/>
      <c r="D935" s="925"/>
      <c r="E935" s="917"/>
      <c r="F935" s="930"/>
    </row>
    <row r="936" spans="1:6" ht="15.75">
      <c r="A936" s="6"/>
      <c r="B936" s="2"/>
      <c r="C936" s="59" t="s">
        <v>672</v>
      </c>
      <c r="D936" s="43"/>
      <c r="E936" s="44"/>
      <c r="F936" s="113">
        <f>+F925</f>
        <v>8579004.9399999939</v>
      </c>
    </row>
    <row r="937" spans="1:6">
      <c r="A937" s="231">
        <v>39783</v>
      </c>
      <c r="B937" s="248">
        <v>6955</v>
      </c>
      <c r="C937" s="112" t="s">
        <v>1272</v>
      </c>
      <c r="D937" s="78"/>
      <c r="E937" s="79">
        <v>14710.5</v>
      </c>
      <c r="F937" s="45">
        <f>F936+D937-E937</f>
        <v>8564294.4399999939</v>
      </c>
    </row>
    <row r="938" spans="1:6">
      <c r="A938" s="231">
        <v>39783</v>
      </c>
      <c r="B938" s="249">
        <v>6956</v>
      </c>
      <c r="C938" s="42" t="s">
        <v>1792</v>
      </c>
      <c r="D938" s="43"/>
      <c r="E938" s="48">
        <v>135736.14000000001</v>
      </c>
      <c r="F938" s="45">
        <f t="shared" ref="F938:F951" si="44">F937+D938-E938</f>
        <v>8428558.2999999933</v>
      </c>
    </row>
    <row r="939" spans="1:6">
      <c r="A939" s="231">
        <v>39783</v>
      </c>
      <c r="B939" s="249">
        <v>6957</v>
      </c>
      <c r="C939" s="42" t="s">
        <v>659</v>
      </c>
      <c r="D939" s="43"/>
      <c r="E939" s="48">
        <v>21705</v>
      </c>
      <c r="F939" s="45">
        <f t="shared" si="44"/>
        <v>8406853.2999999933</v>
      </c>
    </row>
    <row r="940" spans="1:6">
      <c r="A940" s="231">
        <v>39783</v>
      </c>
      <c r="B940" s="249">
        <v>6958</v>
      </c>
      <c r="C940" s="42" t="s">
        <v>707</v>
      </c>
      <c r="D940" s="43"/>
      <c r="E940" s="48">
        <v>3231</v>
      </c>
      <c r="F940" s="45">
        <f t="shared" si="44"/>
        <v>8403622.2999999933</v>
      </c>
    </row>
    <row r="941" spans="1:6">
      <c r="A941" s="231">
        <v>39783</v>
      </c>
      <c r="B941" s="249">
        <v>6959</v>
      </c>
      <c r="C941" s="42" t="s">
        <v>708</v>
      </c>
      <c r="D941" s="43"/>
      <c r="E941" s="48">
        <v>3231</v>
      </c>
      <c r="F941" s="45">
        <f t="shared" si="44"/>
        <v>8400391.2999999933</v>
      </c>
    </row>
    <row r="942" spans="1:6" ht="15.75">
      <c r="A942" s="231">
        <v>39783</v>
      </c>
      <c r="B942" s="250" t="s">
        <v>1823</v>
      </c>
      <c r="C942" s="42" t="s">
        <v>671</v>
      </c>
      <c r="D942" s="232">
        <v>25000</v>
      </c>
      <c r="E942" s="48"/>
      <c r="F942" s="45">
        <f t="shared" si="44"/>
        <v>8425391.2999999933</v>
      </c>
    </row>
    <row r="943" spans="1:6">
      <c r="A943" s="231">
        <v>39784</v>
      </c>
      <c r="B943" s="249">
        <v>6960</v>
      </c>
      <c r="C943" s="42" t="s">
        <v>113</v>
      </c>
      <c r="D943" s="43"/>
      <c r="E943" s="48">
        <v>1000000</v>
      </c>
      <c r="F943" s="45">
        <f t="shared" si="44"/>
        <v>7425391.2999999933</v>
      </c>
    </row>
    <row r="944" spans="1:6">
      <c r="A944" s="231">
        <v>39785</v>
      </c>
      <c r="B944" s="249">
        <v>6961</v>
      </c>
      <c r="C944" s="42" t="s">
        <v>441</v>
      </c>
      <c r="D944" s="43"/>
      <c r="E944" s="48">
        <v>32668.93</v>
      </c>
      <c r="F944" s="45">
        <f t="shared" si="44"/>
        <v>7392722.3699999936</v>
      </c>
    </row>
    <row r="945" spans="1:6">
      <c r="A945" s="231">
        <v>39785</v>
      </c>
      <c r="B945" s="249">
        <v>6962</v>
      </c>
      <c r="C945" s="42" t="s">
        <v>352</v>
      </c>
      <c r="D945" s="43"/>
      <c r="E945" s="48">
        <v>7424.71</v>
      </c>
      <c r="F945" s="45">
        <f t="shared" si="44"/>
        <v>7385297.6599999936</v>
      </c>
    </row>
    <row r="946" spans="1:6">
      <c r="A946" s="231">
        <v>39785</v>
      </c>
      <c r="B946" s="249">
        <v>6963</v>
      </c>
      <c r="C946" s="42" t="s">
        <v>1479</v>
      </c>
      <c r="D946" s="43"/>
      <c r="E946" s="48">
        <v>18748.7</v>
      </c>
      <c r="F946" s="45">
        <f t="shared" si="44"/>
        <v>7366548.9599999934</v>
      </c>
    </row>
    <row r="947" spans="1:6">
      <c r="A947" s="231">
        <v>39785</v>
      </c>
      <c r="B947" s="249">
        <v>6964</v>
      </c>
      <c r="C947" s="42" t="s">
        <v>1804</v>
      </c>
      <c r="D947" s="43"/>
      <c r="E947" s="159">
        <v>0.01</v>
      </c>
      <c r="F947" s="45">
        <f t="shared" si="44"/>
        <v>7366548.9499999937</v>
      </c>
    </row>
    <row r="948" spans="1:6">
      <c r="A948" s="231">
        <v>39785</v>
      </c>
      <c r="B948" s="249">
        <v>6965</v>
      </c>
      <c r="C948" s="42" t="s">
        <v>351</v>
      </c>
      <c r="D948" s="43"/>
      <c r="E948" s="48">
        <v>10639.35</v>
      </c>
      <c r="F948" s="45">
        <f t="shared" si="44"/>
        <v>7355909.599999994</v>
      </c>
    </row>
    <row r="949" spans="1:6">
      <c r="A949" s="231">
        <v>39785</v>
      </c>
      <c r="B949" s="249">
        <v>6966</v>
      </c>
      <c r="C949" s="42" t="s">
        <v>806</v>
      </c>
      <c r="D949" s="43"/>
      <c r="E949" s="48">
        <v>25319.02</v>
      </c>
      <c r="F949" s="45">
        <f t="shared" si="44"/>
        <v>7330590.5799999945</v>
      </c>
    </row>
    <row r="950" spans="1:6">
      <c r="A950" s="231">
        <v>39785</v>
      </c>
      <c r="B950" s="249">
        <v>6967</v>
      </c>
      <c r="C950" s="42" t="s">
        <v>1359</v>
      </c>
      <c r="D950" s="43"/>
      <c r="E950" s="48">
        <v>31909</v>
      </c>
      <c r="F950" s="45">
        <f t="shared" si="44"/>
        <v>7298681.5799999945</v>
      </c>
    </row>
    <row r="951" spans="1:6">
      <c r="A951" s="231">
        <v>39787</v>
      </c>
      <c r="B951" s="249">
        <v>6968</v>
      </c>
      <c r="C951" s="42" t="s">
        <v>1359</v>
      </c>
      <c r="D951" s="43"/>
      <c r="E951" s="48">
        <v>76184.78</v>
      </c>
      <c r="F951" s="45">
        <f t="shared" si="44"/>
        <v>7222496.7999999942</v>
      </c>
    </row>
    <row r="952" spans="1:6">
      <c r="A952" s="231">
        <v>39787</v>
      </c>
      <c r="B952" s="249">
        <v>6969</v>
      </c>
      <c r="C952" s="42" t="s">
        <v>2132</v>
      </c>
      <c r="D952" s="43"/>
      <c r="E952" s="48">
        <v>10665</v>
      </c>
      <c r="F952" s="45">
        <f>F951+D952-E952</f>
        <v>7211831.7999999942</v>
      </c>
    </row>
    <row r="953" spans="1:6">
      <c r="A953" s="231">
        <v>39787</v>
      </c>
      <c r="B953" s="249">
        <v>6970</v>
      </c>
      <c r="C953" s="42" t="s">
        <v>896</v>
      </c>
      <c r="D953" s="43"/>
      <c r="E953" s="48">
        <v>92866.3</v>
      </c>
      <c r="F953" s="45">
        <f t="shared" ref="F953:F969" si="45">F952+D953-E953</f>
        <v>7118965.4999999944</v>
      </c>
    </row>
    <row r="954" spans="1:6">
      <c r="A954" s="231">
        <v>39787</v>
      </c>
      <c r="B954" s="249">
        <v>6971</v>
      </c>
      <c r="C954" s="42" t="s">
        <v>1479</v>
      </c>
      <c r="D954" s="43"/>
      <c r="E954" s="48">
        <v>3851.74</v>
      </c>
      <c r="F954" s="45">
        <f t="shared" si="45"/>
        <v>7115113.7599999942</v>
      </c>
    </row>
    <row r="955" spans="1:6">
      <c r="A955" s="231">
        <v>39787</v>
      </c>
      <c r="B955" s="249">
        <v>6972</v>
      </c>
      <c r="C955" s="42" t="s">
        <v>1930</v>
      </c>
      <c r="D955" s="43"/>
      <c r="E955" s="48">
        <v>745</v>
      </c>
      <c r="F955" s="45">
        <f t="shared" si="45"/>
        <v>7114368.7599999942</v>
      </c>
    </row>
    <row r="956" spans="1:6">
      <c r="A956" s="231">
        <v>39787</v>
      </c>
      <c r="B956" s="249">
        <v>6973</v>
      </c>
      <c r="C956" s="42" t="s">
        <v>1362</v>
      </c>
      <c r="D956" s="43"/>
      <c r="E956" s="48">
        <v>33250</v>
      </c>
      <c r="F956" s="45">
        <f t="shared" si="45"/>
        <v>7081118.7599999942</v>
      </c>
    </row>
    <row r="957" spans="1:6">
      <c r="A957" s="231">
        <v>39787</v>
      </c>
      <c r="B957" s="249">
        <v>6974</v>
      </c>
      <c r="C957" s="42" t="s">
        <v>1359</v>
      </c>
      <c r="D957" s="43"/>
      <c r="E957" s="48">
        <v>2056.3200000000002</v>
      </c>
      <c r="F957" s="45">
        <f t="shared" si="45"/>
        <v>7079062.4399999939</v>
      </c>
    </row>
    <row r="958" spans="1:6">
      <c r="A958" s="231">
        <v>39787</v>
      </c>
      <c r="B958" s="249">
        <v>6975</v>
      </c>
      <c r="C958" s="42" t="s">
        <v>1804</v>
      </c>
      <c r="D958" s="43"/>
      <c r="E958" s="159">
        <v>0.01</v>
      </c>
      <c r="F958" s="45">
        <f t="shared" si="45"/>
        <v>7079062.4299999941</v>
      </c>
    </row>
    <row r="959" spans="1:6">
      <c r="A959" s="231">
        <v>39791</v>
      </c>
      <c r="B959" s="249">
        <v>6976</v>
      </c>
      <c r="C959" s="42" t="s">
        <v>1621</v>
      </c>
      <c r="D959" s="43"/>
      <c r="E959" s="48">
        <v>1600</v>
      </c>
      <c r="F959" s="45">
        <f t="shared" si="45"/>
        <v>7077462.4299999941</v>
      </c>
    </row>
    <row r="960" spans="1:6">
      <c r="A960" s="231">
        <v>39791</v>
      </c>
      <c r="B960" s="249">
        <v>6977</v>
      </c>
      <c r="C960" s="42" t="s">
        <v>2699</v>
      </c>
      <c r="D960" s="43"/>
      <c r="E960" s="48">
        <v>23000</v>
      </c>
      <c r="F960" s="45">
        <f t="shared" si="45"/>
        <v>7054462.4299999941</v>
      </c>
    </row>
    <row r="961" spans="1:6">
      <c r="A961" s="231">
        <v>39791</v>
      </c>
      <c r="B961" s="249">
        <v>6978</v>
      </c>
      <c r="C961" s="42" t="s">
        <v>1809</v>
      </c>
      <c r="D961" s="43"/>
      <c r="E961" s="48">
        <v>15000</v>
      </c>
      <c r="F961" s="45">
        <f t="shared" si="45"/>
        <v>7039462.4299999941</v>
      </c>
    </row>
    <row r="962" spans="1:6">
      <c r="A962" s="231">
        <v>39791</v>
      </c>
      <c r="B962" s="249">
        <v>6979</v>
      </c>
      <c r="C962" s="42" t="s">
        <v>1723</v>
      </c>
      <c r="D962" s="43"/>
      <c r="E962" s="48">
        <v>23000</v>
      </c>
      <c r="F962" s="45">
        <f t="shared" si="45"/>
        <v>7016462.4299999941</v>
      </c>
    </row>
    <row r="963" spans="1:6">
      <c r="A963" s="231">
        <v>39791</v>
      </c>
      <c r="B963" s="249">
        <v>6980</v>
      </c>
      <c r="C963" s="42" t="s">
        <v>385</v>
      </c>
      <c r="D963" s="43"/>
      <c r="E963" s="48">
        <v>17250</v>
      </c>
      <c r="F963" s="45">
        <f t="shared" si="45"/>
        <v>6999212.4299999941</v>
      </c>
    </row>
    <row r="964" spans="1:6">
      <c r="A964" s="231">
        <v>39791</v>
      </c>
      <c r="B964" s="249">
        <v>6981</v>
      </c>
      <c r="C964" s="42" t="s">
        <v>2040</v>
      </c>
      <c r="D964" s="43"/>
      <c r="E964" s="48">
        <v>13256</v>
      </c>
      <c r="F964" s="45">
        <f t="shared" si="45"/>
        <v>6985956.4299999941</v>
      </c>
    </row>
    <row r="965" spans="1:6">
      <c r="A965" s="231">
        <v>39791</v>
      </c>
      <c r="B965" s="249">
        <v>6982</v>
      </c>
      <c r="C965" s="42" t="s">
        <v>1356</v>
      </c>
      <c r="D965" s="43"/>
      <c r="E965" s="48">
        <v>15000</v>
      </c>
      <c r="F965" s="45">
        <f t="shared" si="45"/>
        <v>6970956.4299999941</v>
      </c>
    </row>
    <row r="966" spans="1:6">
      <c r="A966" s="231">
        <v>39791</v>
      </c>
      <c r="B966" s="249">
        <v>6983</v>
      </c>
      <c r="C966" s="42" t="s">
        <v>83</v>
      </c>
      <c r="D966" s="43"/>
      <c r="E966" s="48">
        <v>15000</v>
      </c>
      <c r="F966" s="45">
        <f t="shared" si="45"/>
        <v>6955956.4299999941</v>
      </c>
    </row>
    <row r="967" spans="1:6">
      <c r="A967" s="231">
        <v>39791</v>
      </c>
      <c r="B967" s="249">
        <v>6984</v>
      </c>
      <c r="C967" s="42" t="s">
        <v>386</v>
      </c>
      <c r="D967" s="43"/>
      <c r="E967" s="48">
        <v>33898.800000000003</v>
      </c>
      <c r="F967" s="45">
        <f t="shared" si="45"/>
        <v>6922057.6299999943</v>
      </c>
    </row>
    <row r="968" spans="1:6">
      <c r="A968" s="231">
        <v>39791</v>
      </c>
      <c r="B968" s="249">
        <v>6985</v>
      </c>
      <c r="C968" s="42" t="s">
        <v>1839</v>
      </c>
      <c r="D968" s="43"/>
      <c r="E968" s="48">
        <v>8500</v>
      </c>
      <c r="F968" s="45">
        <f t="shared" si="45"/>
        <v>6913557.6299999943</v>
      </c>
    </row>
    <row r="969" spans="1:6">
      <c r="A969" s="231">
        <v>39791</v>
      </c>
      <c r="B969" s="249">
        <v>6986</v>
      </c>
      <c r="C969" s="42" t="s">
        <v>1808</v>
      </c>
      <c r="D969" s="43"/>
      <c r="E969" s="48">
        <v>22833.33</v>
      </c>
      <c r="F969" s="45">
        <f t="shared" si="45"/>
        <v>6890724.2999999942</v>
      </c>
    </row>
    <row r="970" spans="1:6">
      <c r="A970" s="231">
        <v>39791</v>
      </c>
      <c r="B970" s="249">
        <v>6987</v>
      </c>
      <c r="C970" s="42" t="s">
        <v>1810</v>
      </c>
      <c r="D970" s="43"/>
      <c r="E970" s="48">
        <v>18000</v>
      </c>
      <c r="F970" s="45">
        <f>F969+D970-E970</f>
        <v>6872724.2999999942</v>
      </c>
    </row>
    <row r="971" spans="1:6">
      <c r="A971" s="231">
        <v>39791</v>
      </c>
      <c r="B971" s="249">
        <v>6988</v>
      </c>
      <c r="C971" s="42" t="s">
        <v>1800</v>
      </c>
      <c r="D971" s="43"/>
      <c r="E971" s="48">
        <v>10400</v>
      </c>
      <c r="F971" s="45">
        <f t="shared" ref="F971:F979" si="46">F970+D971-E971</f>
        <v>6862324.2999999942</v>
      </c>
    </row>
    <row r="972" spans="1:6">
      <c r="A972" s="231">
        <v>39791</v>
      </c>
      <c r="B972" s="249">
        <v>6989</v>
      </c>
      <c r="C972" s="42" t="s">
        <v>1803</v>
      </c>
      <c r="D972" s="43"/>
      <c r="E972" s="48">
        <v>4525</v>
      </c>
      <c r="F972" s="45">
        <f t="shared" si="46"/>
        <v>6857799.2999999942</v>
      </c>
    </row>
    <row r="973" spans="1:6">
      <c r="A973" s="221">
        <v>39791</v>
      </c>
      <c r="B973" s="249">
        <v>6990</v>
      </c>
      <c r="C973" s="42" t="s">
        <v>1802</v>
      </c>
      <c r="D973" s="43"/>
      <c r="E973" s="48">
        <v>4525</v>
      </c>
      <c r="F973" s="45">
        <f t="shared" si="46"/>
        <v>6853274.2999999942</v>
      </c>
    </row>
    <row r="974" spans="1:6">
      <c r="A974" s="231">
        <v>39791</v>
      </c>
      <c r="B974" s="249">
        <v>6991</v>
      </c>
      <c r="C974" s="42" t="s">
        <v>1152</v>
      </c>
      <c r="D974" s="43"/>
      <c r="E974" s="48">
        <v>3900</v>
      </c>
      <c r="F974" s="45">
        <f t="shared" si="46"/>
        <v>6849374.2999999942</v>
      </c>
    </row>
    <row r="975" spans="1:6">
      <c r="A975" s="231">
        <v>39791</v>
      </c>
      <c r="B975" s="249">
        <v>6992</v>
      </c>
      <c r="C975" s="42" t="s">
        <v>1997</v>
      </c>
      <c r="D975" s="43"/>
      <c r="E975" s="48">
        <v>6375</v>
      </c>
      <c r="F975" s="45">
        <f t="shared" si="46"/>
        <v>6842999.2999999942</v>
      </c>
    </row>
    <row r="976" spans="1:6">
      <c r="A976" s="231">
        <v>39791</v>
      </c>
      <c r="B976" s="249">
        <v>6993</v>
      </c>
      <c r="C976" s="42" t="s">
        <v>1998</v>
      </c>
      <c r="D976" s="43"/>
      <c r="E976" s="48">
        <v>5333.33</v>
      </c>
      <c r="F976" s="45">
        <f t="shared" si="46"/>
        <v>6837665.9699999942</v>
      </c>
    </row>
    <row r="977" spans="1:6">
      <c r="A977" s="231">
        <v>39791</v>
      </c>
      <c r="B977" s="249">
        <v>6994</v>
      </c>
      <c r="C977" s="42" t="s">
        <v>471</v>
      </c>
      <c r="D977" s="43"/>
      <c r="E977" s="48">
        <v>8875</v>
      </c>
      <c r="F977" s="45">
        <f t="shared" si="46"/>
        <v>6828790.9699999942</v>
      </c>
    </row>
    <row r="978" spans="1:6">
      <c r="A978" s="231">
        <v>39791</v>
      </c>
      <c r="B978" s="249">
        <v>6995</v>
      </c>
      <c r="C978" s="42" t="s">
        <v>472</v>
      </c>
      <c r="D978" s="43"/>
      <c r="E978" s="48">
        <v>4305.6899999999996</v>
      </c>
      <c r="F978" s="45">
        <f t="shared" si="46"/>
        <v>6824485.2799999937</v>
      </c>
    </row>
    <row r="979" spans="1:6">
      <c r="A979" s="231">
        <v>39791</v>
      </c>
      <c r="B979" s="249">
        <v>6996</v>
      </c>
      <c r="C979" s="42" t="s">
        <v>473</v>
      </c>
      <c r="D979" s="43"/>
      <c r="E979" s="48">
        <v>5661</v>
      </c>
      <c r="F979" s="45">
        <f t="shared" si="46"/>
        <v>6818824.2799999937</v>
      </c>
    </row>
    <row r="980" spans="1:6">
      <c r="A980" s="231">
        <v>39791</v>
      </c>
      <c r="B980" s="249">
        <v>6997</v>
      </c>
      <c r="C980" s="42" t="s">
        <v>474</v>
      </c>
      <c r="D980" s="43"/>
      <c r="E980" s="48">
        <v>3196.8</v>
      </c>
      <c r="F980" s="45">
        <f>F979+D980-E980</f>
        <v>6815627.4799999939</v>
      </c>
    </row>
    <row r="981" spans="1:6">
      <c r="A981" s="231">
        <v>39791</v>
      </c>
      <c r="B981" s="249">
        <v>6998</v>
      </c>
      <c r="C981" s="42" t="s">
        <v>1771</v>
      </c>
      <c r="D981" s="43"/>
      <c r="E981" s="48">
        <v>7000</v>
      </c>
      <c r="F981" s="45">
        <f t="shared" ref="F981:F987" si="47">F980+D981-E981</f>
        <v>6808627.4799999939</v>
      </c>
    </row>
    <row r="982" spans="1:6">
      <c r="A982" s="231">
        <v>39791</v>
      </c>
      <c r="B982" s="249">
        <v>6999</v>
      </c>
      <c r="C982" s="42" t="s">
        <v>382</v>
      </c>
      <c r="D982" s="43"/>
      <c r="E982" s="48">
        <v>30000</v>
      </c>
      <c r="F982" s="45">
        <f t="shared" si="47"/>
        <v>6778627.4799999939</v>
      </c>
    </row>
    <row r="983" spans="1:6">
      <c r="A983" s="231">
        <v>39791</v>
      </c>
      <c r="B983" s="249">
        <v>7000</v>
      </c>
      <c r="C983" s="42" t="s">
        <v>1804</v>
      </c>
      <c r="D983" s="43"/>
      <c r="E983" s="159">
        <v>0.01</v>
      </c>
      <c r="F983" s="45">
        <f t="shared" si="47"/>
        <v>6778627.4699999942</v>
      </c>
    </row>
    <row r="984" spans="1:6">
      <c r="A984" s="231">
        <v>39791</v>
      </c>
      <c r="B984" s="137" t="s">
        <v>1823</v>
      </c>
      <c r="C984" s="42" t="s">
        <v>1179</v>
      </c>
      <c r="D984" s="43"/>
      <c r="E984" s="159">
        <v>652784.5</v>
      </c>
      <c r="F984" s="45">
        <f t="shared" si="47"/>
        <v>6125842.9699999942</v>
      </c>
    </row>
    <row r="985" spans="1:6">
      <c r="A985" s="231">
        <v>39793</v>
      </c>
      <c r="B985" s="249">
        <v>7001</v>
      </c>
      <c r="C985" s="42" t="s">
        <v>1804</v>
      </c>
      <c r="D985" s="43"/>
      <c r="E985" s="159">
        <v>0.01</v>
      </c>
      <c r="F985" s="45">
        <f t="shared" si="47"/>
        <v>6125842.9599999944</v>
      </c>
    </row>
    <row r="986" spans="1:6">
      <c r="A986" s="231">
        <v>39793</v>
      </c>
      <c r="B986" s="249">
        <v>7002</v>
      </c>
      <c r="C986" s="42" t="s">
        <v>1804</v>
      </c>
      <c r="D986" s="43"/>
      <c r="E986" s="159">
        <v>0.01</v>
      </c>
      <c r="F986" s="45">
        <f t="shared" si="47"/>
        <v>6125842.9499999946</v>
      </c>
    </row>
    <row r="987" spans="1:6">
      <c r="A987" s="231">
        <v>39793</v>
      </c>
      <c r="B987" s="249">
        <v>7003</v>
      </c>
      <c r="C987" s="42" t="s">
        <v>1866</v>
      </c>
      <c r="D987" s="43"/>
      <c r="E987" s="48">
        <v>6937.5</v>
      </c>
      <c r="F987" s="45">
        <f t="shared" si="47"/>
        <v>6118905.4499999946</v>
      </c>
    </row>
    <row r="988" spans="1:6">
      <c r="A988" s="231">
        <v>39793</v>
      </c>
      <c r="B988" s="249">
        <v>7004</v>
      </c>
      <c r="C988" s="42" t="s">
        <v>1804</v>
      </c>
      <c r="D988" s="43"/>
      <c r="E988" s="159">
        <v>0.01</v>
      </c>
      <c r="F988" s="45">
        <f>F987+D988-E988</f>
        <v>6118905.4399999948</v>
      </c>
    </row>
    <row r="989" spans="1:6">
      <c r="A989" s="231">
        <v>39793</v>
      </c>
      <c r="B989" s="249">
        <v>7005</v>
      </c>
      <c r="C989" s="42" t="s">
        <v>2169</v>
      </c>
      <c r="D989" s="43"/>
      <c r="E989" s="48">
        <v>6921.3</v>
      </c>
      <c r="F989" s="45">
        <f t="shared" ref="F989:F999" si="48">F988+D989-E989</f>
        <v>6111984.139999995</v>
      </c>
    </row>
    <row r="990" spans="1:6">
      <c r="A990" s="231">
        <v>39793</v>
      </c>
      <c r="B990" s="249">
        <v>7006</v>
      </c>
      <c r="C990" s="42" t="s">
        <v>538</v>
      </c>
      <c r="D990" s="43"/>
      <c r="E990" s="48">
        <v>18854</v>
      </c>
      <c r="F990" s="45">
        <f t="shared" si="48"/>
        <v>6093130.139999995</v>
      </c>
    </row>
    <row r="991" spans="1:6">
      <c r="A991" s="231">
        <v>39793</v>
      </c>
      <c r="B991" s="249">
        <v>7007</v>
      </c>
      <c r="C991" s="42" t="s">
        <v>594</v>
      </c>
      <c r="D991" s="43"/>
      <c r="E991" s="48">
        <v>458</v>
      </c>
      <c r="F991" s="45">
        <f t="shared" si="48"/>
        <v>6092672.139999995</v>
      </c>
    </row>
    <row r="992" spans="1:6">
      <c r="A992" s="231">
        <v>39793</v>
      </c>
      <c r="B992" s="249">
        <v>7008</v>
      </c>
      <c r="C992" s="42" t="s">
        <v>471</v>
      </c>
      <c r="D992" s="43"/>
      <c r="E992" s="48">
        <v>5322</v>
      </c>
      <c r="F992" s="45">
        <f t="shared" si="48"/>
        <v>6087350.139999995</v>
      </c>
    </row>
    <row r="993" spans="1:6">
      <c r="A993" s="231">
        <v>39793</v>
      </c>
      <c r="B993" s="249">
        <v>7009</v>
      </c>
      <c r="C993" s="42" t="s">
        <v>2496</v>
      </c>
      <c r="D993" s="43"/>
      <c r="E993" s="48">
        <v>10126.65</v>
      </c>
      <c r="F993" s="45">
        <f t="shared" si="48"/>
        <v>6077223.4899999946</v>
      </c>
    </row>
    <row r="994" spans="1:6">
      <c r="A994" s="231">
        <v>39793</v>
      </c>
      <c r="B994" s="249">
        <v>7010</v>
      </c>
      <c r="C994" s="42" t="s">
        <v>2497</v>
      </c>
      <c r="D994" s="43"/>
      <c r="E994" s="48">
        <v>2183</v>
      </c>
      <c r="F994" s="45">
        <f t="shared" si="48"/>
        <v>6075040.4899999946</v>
      </c>
    </row>
    <row r="995" spans="1:6">
      <c r="A995" s="231">
        <v>39793</v>
      </c>
      <c r="B995" s="249">
        <v>7011</v>
      </c>
      <c r="C995" s="42" t="s">
        <v>382</v>
      </c>
      <c r="D995" s="43"/>
      <c r="E995" s="48">
        <v>50000</v>
      </c>
      <c r="F995" s="45">
        <f t="shared" si="48"/>
        <v>6025040.4899999946</v>
      </c>
    </row>
    <row r="996" spans="1:6" ht="15.75">
      <c r="A996" s="231">
        <v>39794</v>
      </c>
      <c r="B996" s="250" t="s">
        <v>1823</v>
      </c>
      <c r="C996" s="42" t="s">
        <v>1182</v>
      </c>
      <c r="D996" s="232">
        <v>1383614</v>
      </c>
      <c r="E996" s="48"/>
      <c r="F996" s="45">
        <f t="shared" si="48"/>
        <v>7408654.4899999946</v>
      </c>
    </row>
    <row r="997" spans="1:6">
      <c r="A997" s="231">
        <v>39797</v>
      </c>
      <c r="B997" s="249">
        <v>7012</v>
      </c>
      <c r="C997" s="42" t="s">
        <v>113</v>
      </c>
      <c r="D997" s="43"/>
      <c r="E997" s="48">
        <v>1632380</v>
      </c>
      <c r="F997" s="45">
        <f t="shared" si="48"/>
        <v>5776274.4899999946</v>
      </c>
    </row>
    <row r="998" spans="1:6" ht="15.75">
      <c r="A998" s="231">
        <v>39797</v>
      </c>
      <c r="B998" s="250" t="s">
        <v>1823</v>
      </c>
      <c r="C998" s="42" t="s">
        <v>1510</v>
      </c>
      <c r="D998" s="232">
        <v>588235.63</v>
      </c>
      <c r="E998" s="48"/>
      <c r="F998" s="45">
        <f t="shared" si="48"/>
        <v>6364510.1199999945</v>
      </c>
    </row>
    <row r="999" spans="1:6">
      <c r="A999" s="231">
        <v>39798</v>
      </c>
      <c r="B999" s="249">
        <v>7013</v>
      </c>
      <c r="C999" s="42" t="s">
        <v>1804</v>
      </c>
      <c r="D999" s="43"/>
      <c r="E999" s="159">
        <v>0.01</v>
      </c>
      <c r="F999" s="45">
        <f t="shared" si="48"/>
        <v>6364510.1099999947</v>
      </c>
    </row>
    <row r="1000" spans="1:6">
      <c r="A1000" s="231">
        <v>39798</v>
      </c>
      <c r="B1000" s="249">
        <v>7014</v>
      </c>
      <c r="C1000" s="42" t="s">
        <v>1804</v>
      </c>
      <c r="D1000" s="43"/>
      <c r="E1000" s="159">
        <v>0.01</v>
      </c>
      <c r="F1000" s="45">
        <f>F999+D1000-E1000</f>
        <v>6364510.099999995</v>
      </c>
    </row>
    <row r="1001" spans="1:6">
      <c r="A1001" s="231">
        <v>39798</v>
      </c>
      <c r="B1001" s="249">
        <v>7015</v>
      </c>
      <c r="C1001" s="42" t="s">
        <v>386</v>
      </c>
      <c r="D1001" s="43"/>
      <c r="E1001" s="48">
        <v>25880.959999999999</v>
      </c>
      <c r="F1001" s="45">
        <f t="shared" ref="F1001:F1014" si="49">F1000+D1001-E1001</f>
        <v>6338629.139999995</v>
      </c>
    </row>
    <row r="1002" spans="1:6">
      <c r="A1002" s="231">
        <v>39798</v>
      </c>
      <c r="B1002" s="249">
        <v>7016</v>
      </c>
      <c r="C1002" s="42" t="s">
        <v>1808</v>
      </c>
      <c r="D1002" s="43"/>
      <c r="E1002" s="48">
        <v>21109</v>
      </c>
      <c r="F1002" s="45">
        <f t="shared" si="49"/>
        <v>6317520.139999995</v>
      </c>
    </row>
    <row r="1003" spans="1:6">
      <c r="A1003" s="231">
        <v>39798</v>
      </c>
      <c r="B1003" s="249">
        <v>7017</v>
      </c>
      <c r="C1003" s="42" t="s">
        <v>1810</v>
      </c>
      <c r="D1003" s="43"/>
      <c r="E1003" s="48">
        <v>17601.5</v>
      </c>
      <c r="F1003" s="45">
        <f t="shared" si="49"/>
        <v>6299918.639999995</v>
      </c>
    </row>
    <row r="1004" spans="1:6">
      <c r="A1004" s="231">
        <v>39798</v>
      </c>
      <c r="B1004" s="249">
        <v>7018</v>
      </c>
      <c r="C1004" s="42" t="s">
        <v>1839</v>
      </c>
      <c r="D1004" s="43"/>
      <c r="E1004" s="48">
        <v>8500</v>
      </c>
      <c r="F1004" s="45">
        <f t="shared" si="49"/>
        <v>6291418.639999995</v>
      </c>
    </row>
    <row r="1005" spans="1:6">
      <c r="A1005" s="231">
        <v>39798</v>
      </c>
      <c r="B1005" s="249">
        <v>7019</v>
      </c>
      <c r="C1005" s="42" t="s">
        <v>1995</v>
      </c>
      <c r="D1005" s="43"/>
      <c r="E1005" s="48">
        <v>5832.38</v>
      </c>
      <c r="F1005" s="45">
        <f t="shared" si="49"/>
        <v>6285586.2599999951</v>
      </c>
    </row>
    <row r="1006" spans="1:6">
      <c r="A1006" s="231">
        <v>39798</v>
      </c>
      <c r="B1006" s="249">
        <v>7020</v>
      </c>
      <c r="C1006" s="42" t="s">
        <v>1998</v>
      </c>
      <c r="D1006" s="43"/>
      <c r="E1006" s="48">
        <v>5853.8</v>
      </c>
      <c r="F1006" s="45">
        <f t="shared" si="49"/>
        <v>6279732.4599999953</v>
      </c>
    </row>
    <row r="1007" spans="1:6">
      <c r="A1007" s="231">
        <v>39798</v>
      </c>
      <c r="B1007" s="249">
        <v>7021</v>
      </c>
      <c r="C1007" s="42" t="s">
        <v>1800</v>
      </c>
      <c r="D1007" s="43"/>
      <c r="E1007" s="48">
        <v>6220.98</v>
      </c>
      <c r="F1007" s="45">
        <f t="shared" si="49"/>
        <v>6273511.4799999949</v>
      </c>
    </row>
    <row r="1008" spans="1:6">
      <c r="A1008" s="231">
        <v>39798</v>
      </c>
      <c r="B1008" s="249">
        <v>7022</v>
      </c>
      <c r="C1008" s="42" t="s">
        <v>1802</v>
      </c>
      <c r="D1008" s="43"/>
      <c r="E1008" s="48">
        <v>5400</v>
      </c>
      <c r="F1008" s="45">
        <f t="shared" si="49"/>
        <v>6268111.4799999949</v>
      </c>
    </row>
    <row r="1009" spans="1:6">
      <c r="A1009" s="231">
        <v>39798</v>
      </c>
      <c r="B1009" s="249">
        <v>7023</v>
      </c>
      <c r="C1009" s="42" t="s">
        <v>1803</v>
      </c>
      <c r="D1009" s="43"/>
      <c r="E1009" s="48">
        <v>5400</v>
      </c>
      <c r="F1009" s="45">
        <f t="shared" si="49"/>
        <v>6262711.4799999949</v>
      </c>
    </row>
    <row r="1010" spans="1:6">
      <c r="A1010" s="231">
        <v>39798</v>
      </c>
      <c r="B1010" s="249">
        <v>7024</v>
      </c>
      <c r="C1010" s="42" t="s">
        <v>1067</v>
      </c>
      <c r="D1010" s="43"/>
      <c r="E1010" s="48">
        <v>27000</v>
      </c>
      <c r="F1010" s="45">
        <f t="shared" si="49"/>
        <v>6235711.4799999949</v>
      </c>
    </row>
    <row r="1011" spans="1:6">
      <c r="A1011" s="231">
        <v>39798</v>
      </c>
      <c r="B1011" s="249">
        <v>7025</v>
      </c>
      <c r="C1011" s="42" t="s">
        <v>2746</v>
      </c>
      <c r="D1011" s="43"/>
      <c r="E1011" s="48">
        <v>8146.8</v>
      </c>
      <c r="F1011" s="45">
        <f t="shared" si="49"/>
        <v>6227564.679999995</v>
      </c>
    </row>
    <row r="1012" spans="1:6">
      <c r="A1012" s="221">
        <v>39798</v>
      </c>
      <c r="B1012" s="249">
        <v>7026</v>
      </c>
      <c r="C1012" s="42" t="s">
        <v>1152</v>
      </c>
      <c r="D1012" s="43"/>
      <c r="E1012" s="48">
        <v>3676.53</v>
      </c>
      <c r="F1012" s="45">
        <f t="shared" si="49"/>
        <v>6223888.1499999948</v>
      </c>
    </row>
    <row r="1013" spans="1:6">
      <c r="A1013" s="231">
        <v>39798</v>
      </c>
      <c r="B1013" s="249">
        <v>7027</v>
      </c>
      <c r="C1013" s="42" t="s">
        <v>397</v>
      </c>
      <c r="D1013" s="43"/>
      <c r="E1013" s="48">
        <v>6150</v>
      </c>
      <c r="F1013" s="45">
        <f t="shared" si="49"/>
        <v>6217738.1499999948</v>
      </c>
    </row>
    <row r="1014" spans="1:6">
      <c r="A1014" s="231">
        <v>39798</v>
      </c>
      <c r="B1014" s="249">
        <v>7028</v>
      </c>
      <c r="C1014" s="42" t="s">
        <v>1363</v>
      </c>
      <c r="D1014" s="43"/>
      <c r="E1014" s="48">
        <v>2846.29</v>
      </c>
      <c r="F1014" s="45">
        <f t="shared" si="49"/>
        <v>6214891.8599999947</v>
      </c>
    </row>
    <row r="1015" spans="1:6">
      <c r="A1015" s="231">
        <v>39799</v>
      </c>
      <c r="B1015" s="249">
        <v>7029</v>
      </c>
      <c r="C1015" s="42" t="s">
        <v>1804</v>
      </c>
      <c r="D1015" s="43"/>
      <c r="E1015" s="159">
        <v>0.01</v>
      </c>
      <c r="F1015" s="45">
        <f>F1014+D1015-E1015</f>
        <v>6214891.849999995</v>
      </c>
    </row>
    <row r="1016" spans="1:6">
      <c r="A1016" s="231">
        <v>39799</v>
      </c>
      <c r="B1016" s="249">
        <v>7030</v>
      </c>
      <c r="C1016" s="42" t="s">
        <v>1998</v>
      </c>
      <c r="D1016" s="43"/>
      <c r="E1016" s="48">
        <v>600</v>
      </c>
      <c r="F1016" s="45">
        <f t="shared" ref="F1016:F1029" si="50">F1015+D1016-E1016</f>
        <v>6214291.849999995</v>
      </c>
    </row>
    <row r="1017" spans="1:6">
      <c r="A1017" s="231">
        <v>39799</v>
      </c>
      <c r="B1017" s="249">
        <v>7031</v>
      </c>
      <c r="C1017" s="42" t="s">
        <v>1995</v>
      </c>
      <c r="D1017" s="43"/>
      <c r="E1017" s="48">
        <v>600</v>
      </c>
      <c r="F1017" s="45">
        <f t="shared" si="50"/>
        <v>6213691.849999995</v>
      </c>
    </row>
    <row r="1018" spans="1:6">
      <c r="A1018" s="231">
        <v>39799</v>
      </c>
      <c r="B1018" s="249">
        <v>7032</v>
      </c>
      <c r="C1018" s="42" t="s">
        <v>382</v>
      </c>
      <c r="D1018" s="43"/>
      <c r="E1018" s="48">
        <v>2000</v>
      </c>
      <c r="F1018" s="45">
        <f t="shared" si="50"/>
        <v>6211691.849999995</v>
      </c>
    </row>
    <row r="1019" spans="1:6">
      <c r="A1019" s="231">
        <v>39799</v>
      </c>
      <c r="B1019" s="249">
        <v>7033</v>
      </c>
      <c r="C1019" s="42" t="s">
        <v>1621</v>
      </c>
      <c r="D1019" s="43"/>
      <c r="E1019" s="48">
        <v>2000</v>
      </c>
      <c r="F1019" s="45">
        <f t="shared" si="50"/>
        <v>6209691.849999995</v>
      </c>
    </row>
    <row r="1020" spans="1:6">
      <c r="A1020" s="231">
        <v>39799</v>
      </c>
      <c r="B1020" s="249">
        <v>7034</v>
      </c>
      <c r="C1020" s="42" t="s">
        <v>454</v>
      </c>
      <c r="D1020" s="43"/>
      <c r="E1020" s="48">
        <v>2000</v>
      </c>
      <c r="F1020" s="45">
        <f t="shared" si="50"/>
        <v>6207691.849999995</v>
      </c>
    </row>
    <row r="1021" spans="1:6">
      <c r="A1021" s="231">
        <v>39799</v>
      </c>
      <c r="B1021" s="249">
        <v>7035</v>
      </c>
      <c r="C1021" s="42" t="s">
        <v>1371</v>
      </c>
      <c r="D1021" s="43"/>
      <c r="E1021" s="48">
        <v>44462.61</v>
      </c>
      <c r="F1021" s="45">
        <f t="shared" si="50"/>
        <v>6163229.2399999946</v>
      </c>
    </row>
    <row r="1022" spans="1:6">
      <c r="A1022" s="231">
        <v>39799</v>
      </c>
      <c r="B1022" s="249">
        <v>7036</v>
      </c>
      <c r="C1022" s="42" t="s">
        <v>2447</v>
      </c>
      <c r="D1022" s="43"/>
      <c r="E1022" s="48">
        <v>4500</v>
      </c>
      <c r="F1022" s="45">
        <f t="shared" si="50"/>
        <v>6158729.2399999946</v>
      </c>
    </row>
    <row r="1023" spans="1:6">
      <c r="A1023" s="231">
        <v>39799</v>
      </c>
      <c r="B1023" s="249">
        <v>7037</v>
      </c>
      <c r="C1023" s="42" t="s">
        <v>1295</v>
      </c>
      <c r="D1023" s="43"/>
      <c r="E1023" s="48">
        <v>895</v>
      </c>
      <c r="F1023" s="45">
        <f t="shared" si="50"/>
        <v>6157834.2399999946</v>
      </c>
    </row>
    <row r="1024" spans="1:6">
      <c r="A1024" s="231">
        <v>39799</v>
      </c>
      <c r="B1024" s="249">
        <v>7038</v>
      </c>
      <c r="C1024" s="42" t="s">
        <v>473</v>
      </c>
      <c r="D1024" s="43"/>
      <c r="E1024" s="48">
        <v>6193.8</v>
      </c>
      <c r="F1024" s="45">
        <f t="shared" si="50"/>
        <v>6151640.4399999948</v>
      </c>
    </row>
    <row r="1025" spans="1:6">
      <c r="A1025" s="231">
        <v>39799</v>
      </c>
      <c r="B1025" s="249">
        <v>7039</v>
      </c>
      <c r="C1025" s="42" t="s">
        <v>1296</v>
      </c>
      <c r="D1025" s="43"/>
      <c r="E1025" s="48">
        <v>25000</v>
      </c>
      <c r="F1025" s="45">
        <f t="shared" si="50"/>
        <v>6126640.4399999948</v>
      </c>
    </row>
    <row r="1026" spans="1:6">
      <c r="A1026" s="231">
        <v>39799</v>
      </c>
      <c r="B1026" s="249">
        <v>7040</v>
      </c>
      <c r="C1026" s="42" t="s">
        <v>2628</v>
      </c>
      <c r="D1026" s="43"/>
      <c r="E1026" s="48">
        <v>10639.35</v>
      </c>
      <c r="F1026" s="45">
        <f t="shared" si="50"/>
        <v>6116001.0899999952</v>
      </c>
    </row>
    <row r="1027" spans="1:6">
      <c r="A1027" s="231">
        <v>39799</v>
      </c>
      <c r="B1027" s="249">
        <v>7041</v>
      </c>
      <c r="C1027" s="42" t="s">
        <v>382</v>
      </c>
      <c r="D1027" s="43"/>
      <c r="E1027" s="48">
        <v>2584.62</v>
      </c>
      <c r="F1027" s="45">
        <f t="shared" si="50"/>
        <v>6113416.4699999951</v>
      </c>
    </row>
    <row r="1028" spans="1:6">
      <c r="A1028" s="231">
        <v>39800</v>
      </c>
      <c r="B1028" s="249">
        <v>7042</v>
      </c>
      <c r="C1028" s="42" t="s">
        <v>646</v>
      </c>
      <c r="D1028" s="43"/>
      <c r="E1028" s="48">
        <v>1909.2</v>
      </c>
      <c r="F1028" s="45">
        <f t="shared" si="50"/>
        <v>6111507.2699999949</v>
      </c>
    </row>
    <row r="1029" spans="1:6">
      <c r="A1029" s="231">
        <v>39800</v>
      </c>
      <c r="B1029" s="249">
        <v>7043</v>
      </c>
      <c r="C1029" s="42" t="s">
        <v>647</v>
      </c>
      <c r="D1029" s="43"/>
      <c r="E1029" s="48">
        <v>563.34</v>
      </c>
      <c r="F1029" s="45">
        <f t="shared" si="50"/>
        <v>6110943.929999995</v>
      </c>
    </row>
    <row r="1030" spans="1:6">
      <c r="A1030" s="231">
        <v>39800</v>
      </c>
      <c r="B1030" s="249">
        <v>7044</v>
      </c>
      <c r="C1030" s="42" t="s">
        <v>2169</v>
      </c>
      <c r="D1030" s="43"/>
      <c r="E1030" s="48">
        <v>11741</v>
      </c>
      <c r="F1030" s="45">
        <f>F1029+D1030-E1030</f>
        <v>6099202.929999995</v>
      </c>
    </row>
    <row r="1031" spans="1:6">
      <c r="A1031" s="231">
        <v>39800</v>
      </c>
      <c r="B1031" s="249">
        <v>7045</v>
      </c>
      <c r="C1031" s="42" t="s">
        <v>1804</v>
      </c>
      <c r="D1031" s="43"/>
      <c r="E1031" s="159">
        <v>0.01</v>
      </c>
      <c r="F1031" s="45">
        <f>F1030+D1031-E1031</f>
        <v>6099202.9199999953</v>
      </c>
    </row>
    <row r="1032" spans="1:6">
      <c r="A1032" s="231">
        <v>39800</v>
      </c>
      <c r="B1032" s="249">
        <v>7046</v>
      </c>
      <c r="C1032" s="42" t="s">
        <v>1804</v>
      </c>
      <c r="D1032" s="43"/>
      <c r="E1032" s="159">
        <v>0.01</v>
      </c>
      <c r="F1032" s="45">
        <f>F1031+D1032-E1032</f>
        <v>6099202.9099999955</v>
      </c>
    </row>
    <row r="1033" spans="1:6">
      <c r="A1033" s="231">
        <v>39800</v>
      </c>
      <c r="B1033" s="249">
        <v>7047</v>
      </c>
      <c r="C1033" s="42" t="s">
        <v>1804</v>
      </c>
      <c r="D1033" s="43"/>
      <c r="E1033" s="159">
        <v>0.01</v>
      </c>
      <c r="F1033" s="45">
        <f>F1032+D1033-E1033</f>
        <v>6099202.8999999957</v>
      </c>
    </row>
    <row r="1034" spans="1:6">
      <c r="A1034" s="231">
        <v>39800</v>
      </c>
      <c r="B1034" s="249">
        <v>7048</v>
      </c>
      <c r="C1034" s="42" t="s">
        <v>747</v>
      </c>
      <c r="D1034" s="43"/>
      <c r="E1034" s="48">
        <v>2002.44</v>
      </c>
      <c r="F1034" s="45">
        <f t="shared" ref="F1034:F1046" si="51">F1033+D1034-E1034</f>
        <v>6097200.4599999953</v>
      </c>
    </row>
    <row r="1035" spans="1:6">
      <c r="A1035" s="231">
        <v>39804</v>
      </c>
      <c r="B1035" s="250" t="s">
        <v>1823</v>
      </c>
      <c r="C1035" s="42" t="s">
        <v>1251</v>
      </c>
      <c r="D1035" s="43"/>
      <c r="E1035" s="159">
        <v>526086.77</v>
      </c>
      <c r="F1035" s="45">
        <f t="shared" si="51"/>
        <v>5571113.6899999958</v>
      </c>
    </row>
    <row r="1036" spans="1:6">
      <c r="A1036" s="231">
        <v>39805</v>
      </c>
      <c r="B1036" s="249">
        <v>7049</v>
      </c>
      <c r="C1036" s="42" t="s">
        <v>1804</v>
      </c>
      <c r="D1036" s="43"/>
      <c r="E1036" s="159">
        <v>0.01</v>
      </c>
      <c r="F1036" s="45">
        <f t="shared" si="51"/>
        <v>5571113.679999996</v>
      </c>
    </row>
    <row r="1037" spans="1:6">
      <c r="A1037" s="231">
        <v>39805</v>
      </c>
      <c r="B1037" s="249">
        <v>7050</v>
      </c>
      <c r="C1037" s="42" t="s">
        <v>1359</v>
      </c>
      <c r="D1037" s="43"/>
      <c r="E1037" s="48">
        <v>33420</v>
      </c>
      <c r="F1037" s="45">
        <f t="shared" si="51"/>
        <v>5537693.679999996</v>
      </c>
    </row>
    <row r="1038" spans="1:6">
      <c r="A1038" s="231">
        <v>39805</v>
      </c>
      <c r="B1038" s="249">
        <v>7051</v>
      </c>
      <c r="C1038" s="42" t="s">
        <v>1792</v>
      </c>
      <c r="D1038" s="43"/>
      <c r="E1038" s="48">
        <v>138731.14000000001</v>
      </c>
      <c r="F1038" s="45">
        <f t="shared" si="51"/>
        <v>5398962.5399999963</v>
      </c>
    </row>
    <row r="1039" spans="1:6">
      <c r="A1039" s="231">
        <v>39805</v>
      </c>
      <c r="B1039" s="249">
        <v>7052</v>
      </c>
      <c r="C1039" s="42" t="s">
        <v>1359</v>
      </c>
      <c r="D1039" s="43"/>
      <c r="E1039" s="48">
        <v>1953.6</v>
      </c>
      <c r="F1039" s="45">
        <f t="shared" si="51"/>
        <v>5397008.9399999967</v>
      </c>
    </row>
    <row r="1040" spans="1:6">
      <c r="A1040" s="231">
        <v>39805</v>
      </c>
      <c r="B1040" s="249">
        <v>7053</v>
      </c>
      <c r="C1040" s="42" t="s">
        <v>2699</v>
      </c>
      <c r="D1040" s="43"/>
      <c r="E1040" s="48">
        <v>806</v>
      </c>
      <c r="F1040" s="45">
        <f t="shared" si="51"/>
        <v>5396202.9399999967</v>
      </c>
    </row>
    <row r="1041" spans="1:6">
      <c r="A1041" s="231">
        <v>39805</v>
      </c>
      <c r="B1041" s="249">
        <v>7054</v>
      </c>
      <c r="C1041" s="42" t="s">
        <v>1359</v>
      </c>
      <c r="D1041" s="43"/>
      <c r="E1041" s="48">
        <v>18020.650000000001</v>
      </c>
      <c r="F1041" s="45">
        <f t="shared" si="51"/>
        <v>5378182.2899999963</v>
      </c>
    </row>
    <row r="1042" spans="1:6">
      <c r="A1042" s="231">
        <v>39805</v>
      </c>
      <c r="B1042" s="249">
        <v>7055</v>
      </c>
      <c r="C1042" s="42" t="s">
        <v>1359</v>
      </c>
      <c r="D1042" s="43"/>
      <c r="E1042" s="48">
        <v>1920.32</v>
      </c>
      <c r="F1042" s="45">
        <f t="shared" si="51"/>
        <v>5376261.969999996</v>
      </c>
    </row>
    <row r="1043" spans="1:6">
      <c r="A1043" s="231">
        <v>39805</v>
      </c>
      <c r="B1043" s="249">
        <v>7056</v>
      </c>
      <c r="C1043" s="42" t="s">
        <v>1362</v>
      </c>
      <c r="D1043" s="43"/>
      <c r="E1043" s="48">
        <v>29070</v>
      </c>
      <c r="F1043" s="45">
        <f t="shared" si="51"/>
        <v>5347191.969999996</v>
      </c>
    </row>
    <row r="1044" spans="1:6">
      <c r="A1044" s="231">
        <v>39813</v>
      </c>
      <c r="B1044" s="250" t="s">
        <v>1823</v>
      </c>
      <c r="C1044" s="42" t="s">
        <v>2268</v>
      </c>
      <c r="D1044" s="43"/>
      <c r="E1044" s="159">
        <v>6765.84</v>
      </c>
      <c r="F1044" s="45">
        <f t="shared" si="51"/>
        <v>5340426.1299999962</v>
      </c>
    </row>
    <row r="1045" spans="1:6" ht="15.75">
      <c r="A1045" s="231">
        <v>39813</v>
      </c>
      <c r="B1045" s="250" t="s">
        <v>1823</v>
      </c>
      <c r="C1045" s="42" t="s">
        <v>579</v>
      </c>
      <c r="D1045" s="232">
        <v>433279.1</v>
      </c>
      <c r="E1045" s="48"/>
      <c r="F1045" s="45">
        <f t="shared" si="51"/>
        <v>5773705.2299999958</v>
      </c>
    </row>
    <row r="1046" spans="1:6" ht="15.75">
      <c r="A1046" s="231">
        <v>39813</v>
      </c>
      <c r="B1046" s="250" t="s">
        <v>1823</v>
      </c>
      <c r="C1046" s="42" t="s">
        <v>669</v>
      </c>
      <c r="D1046" s="232">
        <v>3784</v>
      </c>
      <c r="E1046" s="48"/>
      <c r="F1046" s="45">
        <f t="shared" si="51"/>
        <v>5777489.2299999958</v>
      </c>
    </row>
    <row r="1047" spans="1:6" ht="15.75">
      <c r="A1047" s="136"/>
      <c r="B1047" s="135"/>
      <c r="C1047" s="88" t="s">
        <v>1983</v>
      </c>
      <c r="D1047" s="89">
        <f>SUM(D936:D1046)</f>
        <v>2433912.73</v>
      </c>
      <c r="E1047" s="90">
        <f>SUM(E937:E1046)</f>
        <v>5235428.4399999985</v>
      </c>
      <c r="F1047" s="92">
        <f>F936+D1047-E1047</f>
        <v>5777489.2299999958</v>
      </c>
    </row>
    <row r="1048" spans="1:6">
      <c r="A1048" s="82"/>
      <c r="B1048" s="36"/>
      <c r="C1048" s="155"/>
      <c r="D1048" s="154"/>
      <c r="E1048" s="157"/>
      <c r="F1048" s="156"/>
    </row>
    <row r="1049" spans="1:6" ht="15.75">
      <c r="A1049" s="82"/>
      <c r="B1049" s="36"/>
      <c r="C1049" s="153" t="s">
        <v>1550</v>
      </c>
      <c r="D1049" s="154"/>
      <c r="E1049" s="81">
        <f>SUM(E937:E1044)</f>
        <v>5235428.4399999985</v>
      </c>
      <c r="F1049" s="156"/>
    </row>
    <row r="1050" spans="1:6" ht="15.75">
      <c r="A1050" s="82"/>
      <c r="B1050" s="36"/>
      <c r="C1050" s="153" t="s">
        <v>2058</v>
      </c>
      <c r="D1050" s="154"/>
      <c r="E1050" s="81">
        <f>+E1049-E984-E1035-E1044</f>
        <v>4049791.3299999987</v>
      </c>
      <c r="F1050" s="156"/>
    </row>
    <row r="1054" spans="1:6">
      <c r="D1054" s="247"/>
    </row>
  </sheetData>
  <customSheetViews>
    <customSheetView guid="{42CC8B4D-7DBB-4762-B1E5-9831FAA8E6A5}">
      <pageMargins left="0.59055118110236227" right="0.59055118110236227" top="0.31496062992125984" bottom="0.27559055118110237" header="0.51181102362204722" footer="0.39370078740157483"/>
      <pageSetup scale="90" orientation="landscape" r:id="rId1"/>
      <headerFooter alignWithMargins="0"/>
    </customSheetView>
    <customSheetView guid="{3AD04F25-0401-40F4-BEB1-FA5D2010A9EC}">
      <pageMargins left="0.59055118110236227" right="0.59055118110236227" top="0.31496062992125984" bottom="0.27559055118110237" header="0.51181102362204722" footer="0.39370078740157483"/>
      <pageSetup scale="90" orientation="landscape" r:id="rId2"/>
      <headerFooter alignWithMargins="0"/>
    </customSheetView>
    <customSheetView guid="{9C102F72-2586-42AA-B639-CD434244B713}">
      <pageMargins left="0.59055118110236227" right="0.59055118110236227" top="0.31496062992125984" bottom="0.27559055118110237" header="0.51181102362204722" footer="0.39370078740157483"/>
      <pageSetup scale="90" orientation="landscape" r:id="rId3"/>
      <headerFooter alignWithMargins="0"/>
    </customSheetView>
    <customSheetView guid="{4603374C-56D0-489F-A7EE-1A7D5CAB52B0}">
      <pageMargins left="0.59055118110236227" right="0.59055118110236227" top="0.31496062992125984" bottom="0.27559055118110237" header="0.51181102362204722" footer="0.39370078740157483"/>
      <pageSetup scale="90" orientation="landscape" r:id="rId4"/>
      <headerFooter alignWithMargins="0"/>
    </customSheetView>
    <customSheetView guid="{755B8643-CC0C-497F-9A39-A5CD7923C58E}">
      <pageMargins left="0.59055118110236227" right="0.59055118110236227" top="0.31496062992125984" bottom="0.27559055118110237" header="0.51181102362204722" footer="0.39370078740157483"/>
      <pageSetup scale="90" orientation="landscape" r:id="rId5"/>
      <headerFooter alignWithMargins="0"/>
    </customSheetView>
    <customSheetView guid="{71907C94-7E7B-469B-BBCE-CF77FF0C4324}">
      <pageMargins left="0.59055118110236227" right="0.59055118110236227" top="0.31496062992125984" bottom="0.27559055118110237" header="0.51181102362204722" footer="0.39370078740157483"/>
      <pageSetup scale="90" orientation="landscape" r:id="rId6"/>
      <headerFooter alignWithMargins="0"/>
    </customSheetView>
    <customSheetView guid="{5EBE4193-7345-4348-8FA0-5B4E92B2210A}" state="hidden">
      <pageMargins left="0.59055118110236227" right="0.59055118110236227" top="0.31496062992125984" bottom="0.27559055118110237" header="0.51181102362204722" footer="0.39370078740157483"/>
      <pageSetup scale="90" orientation="landscape" r:id="rId7"/>
      <headerFooter alignWithMargins="0"/>
    </customSheetView>
    <customSheetView guid="{A4F024A0-B144-4722-804A-716CE18877E5}">
      <pageMargins left="0.59055118110236227" right="0.59055118110236227" top="0.31496062992125984" bottom="0.27559055118110237" header="0.51181102362204722" footer="0.39370078740157483"/>
      <pageSetup scale="90" orientation="landscape" r:id="rId8"/>
      <headerFooter alignWithMargins="0"/>
    </customSheetView>
  </customSheetViews>
  <mergeCells count="60">
    <mergeCell ref="A587:A588"/>
    <mergeCell ref="C587:C588"/>
    <mergeCell ref="D587:D588"/>
    <mergeCell ref="E587:E588"/>
    <mergeCell ref="F404:F405"/>
    <mergeCell ref="A481:A482"/>
    <mergeCell ref="C481:C482"/>
    <mergeCell ref="F481:F482"/>
    <mergeCell ref="E481:E482"/>
    <mergeCell ref="A404:A405"/>
    <mergeCell ref="C404:C405"/>
    <mergeCell ref="D404:D405"/>
    <mergeCell ref="D481:D482"/>
    <mergeCell ref="A318:A319"/>
    <mergeCell ref="F242:F243"/>
    <mergeCell ref="F318:F319"/>
    <mergeCell ref="A242:A243"/>
    <mergeCell ref="C242:C243"/>
    <mergeCell ref="D242:D243"/>
    <mergeCell ref="D318:D319"/>
    <mergeCell ref="C318:C319"/>
    <mergeCell ref="A934:A935"/>
    <mergeCell ref="D934:D935"/>
    <mergeCell ref="C934:C935"/>
    <mergeCell ref="E668:E669"/>
    <mergeCell ref="E934:E935"/>
    <mergeCell ref="A668:A669"/>
    <mergeCell ref="C668:C669"/>
    <mergeCell ref="D668:D669"/>
    <mergeCell ref="A752:A753"/>
    <mergeCell ref="A829:A830"/>
    <mergeCell ref="C829:C830"/>
    <mergeCell ref="D829:D830"/>
    <mergeCell ref="E829:E830"/>
    <mergeCell ref="C752:C753"/>
    <mergeCell ref="D752:D753"/>
    <mergeCell ref="F934:F935"/>
    <mergeCell ref="F668:F669"/>
    <mergeCell ref="E752:E753"/>
    <mergeCell ref="E318:E319"/>
    <mergeCell ref="F587:F588"/>
    <mergeCell ref="F752:F753"/>
    <mergeCell ref="F829:F830"/>
    <mergeCell ref="A3:A4"/>
    <mergeCell ref="A165:A166"/>
    <mergeCell ref="C165:C166"/>
    <mergeCell ref="D165:D166"/>
    <mergeCell ref="E165:E166"/>
    <mergeCell ref="C3:C4"/>
    <mergeCell ref="D3:D4"/>
    <mergeCell ref="E3:E4"/>
    <mergeCell ref="A71:A72"/>
    <mergeCell ref="C71:C72"/>
    <mergeCell ref="D71:D72"/>
    <mergeCell ref="E71:E72"/>
    <mergeCell ref="F165:F166"/>
    <mergeCell ref="F3:F4"/>
    <mergeCell ref="F71:F72"/>
    <mergeCell ref="E404:E405"/>
    <mergeCell ref="E242:E243"/>
  </mergeCells>
  <phoneticPr fontId="0" type="noConversion"/>
  <pageMargins left="0.59055118110236227" right="0.59055118110236227" top="0.31496062992125984" bottom="0.27559055118110237" header="0.51181102362204722" footer="0.39370078740157483"/>
  <pageSetup scale="90" orientation="landscape" r:id="rId9"/>
  <headerFooter alignWithMargins="0"/>
</worksheet>
</file>

<file path=xl/worksheets/sheet3.xml><?xml version="1.0" encoding="utf-8"?>
<worksheet xmlns="http://schemas.openxmlformats.org/spreadsheetml/2006/main" xmlns:r="http://schemas.openxmlformats.org/officeDocument/2006/relationships">
  <sheetPr>
    <outlinePr summaryBelow="0" summaryRight="0"/>
    <pageSetUpPr autoPageBreaks="0"/>
  </sheetPr>
  <dimension ref="A1:H1169"/>
  <sheetViews>
    <sheetView workbookViewId="0">
      <selection sqref="A1:F1"/>
    </sheetView>
  </sheetViews>
  <sheetFormatPr baseColWidth="10" defaultColWidth="11.19921875" defaultRowHeight="15"/>
  <cols>
    <col min="1" max="1" width="7.8984375" customWidth="1"/>
    <col min="2" max="2" width="6.09765625" customWidth="1"/>
    <col min="3" max="3" width="38.59765625" customWidth="1"/>
    <col min="4" max="4" width="13.69921875" customWidth="1"/>
    <col min="5" max="5" width="13.69921875" style="55" customWidth="1"/>
    <col min="6" max="6" width="14.69921875" customWidth="1"/>
    <col min="7" max="7" width="3.69921875" customWidth="1"/>
  </cols>
  <sheetData>
    <row r="1" spans="1:6">
      <c r="A1" s="954" t="s">
        <v>1592</v>
      </c>
      <c r="B1" s="954"/>
      <c r="C1" s="954"/>
      <c r="D1" s="954"/>
      <c r="E1" s="954"/>
      <c r="F1" s="954"/>
    </row>
    <row r="3" spans="1:6" ht="15.75">
      <c r="A3" s="66"/>
      <c r="B3" s="67"/>
      <c r="C3" s="68" t="s">
        <v>293</v>
      </c>
      <c r="D3" s="69"/>
      <c r="E3" s="70"/>
      <c r="F3" s="71"/>
    </row>
    <row r="4" spans="1:6" ht="15.75">
      <c r="A4" s="955" t="s">
        <v>2520</v>
      </c>
      <c r="B4" s="269" t="s">
        <v>1831</v>
      </c>
      <c r="C4" s="936" t="s">
        <v>1981</v>
      </c>
      <c r="D4" s="938" t="s">
        <v>1827</v>
      </c>
      <c r="E4" s="940" t="s">
        <v>1828</v>
      </c>
      <c r="F4" s="942" t="s">
        <v>1829</v>
      </c>
    </row>
    <row r="5" spans="1:6" ht="15.75">
      <c r="A5" s="956"/>
      <c r="B5" s="272" t="s">
        <v>1832</v>
      </c>
      <c r="C5" s="937"/>
      <c r="D5" s="939"/>
      <c r="E5" s="941"/>
      <c r="F5" s="943"/>
    </row>
    <row r="6" spans="1:6" ht="15.75">
      <c r="A6" s="58"/>
      <c r="C6" s="59" t="s">
        <v>1830</v>
      </c>
      <c r="D6" s="60"/>
      <c r="E6" s="61"/>
      <c r="F6" s="91">
        <f>'AÑO 2008'!F1046</f>
        <v>5777489.2299999958</v>
      </c>
    </row>
    <row r="7" spans="1:6">
      <c r="A7" s="182">
        <v>39820</v>
      </c>
      <c r="B7" s="115">
        <v>7057</v>
      </c>
      <c r="C7" s="183" t="s">
        <v>1494</v>
      </c>
      <c r="D7" s="184"/>
      <c r="E7" s="216">
        <v>26765.97</v>
      </c>
      <c r="F7" s="185">
        <f>F6+D7-E7</f>
        <v>5750723.2599999961</v>
      </c>
    </row>
    <row r="8" spans="1:6" ht="33" customHeight="1">
      <c r="A8" s="182">
        <v>39820</v>
      </c>
      <c r="B8" s="158" t="s">
        <v>1823</v>
      </c>
      <c r="C8" s="186" t="s">
        <v>1825</v>
      </c>
      <c r="D8" s="184"/>
      <c r="E8" s="169">
        <v>10650</v>
      </c>
      <c r="F8" s="185">
        <f t="shared" ref="F8:F71" si="0">F7+D8-E8</f>
        <v>5740073.2599999961</v>
      </c>
    </row>
    <row r="9" spans="1:6" ht="15.75">
      <c r="A9" s="182">
        <v>39821</v>
      </c>
      <c r="B9" s="178"/>
      <c r="C9" s="115" t="s">
        <v>1824</v>
      </c>
      <c r="D9" s="214">
        <v>1785.24</v>
      </c>
      <c r="E9" s="170"/>
      <c r="F9" s="185">
        <f t="shared" si="0"/>
        <v>5741858.4999999963</v>
      </c>
    </row>
    <row r="10" spans="1:6">
      <c r="A10" s="182">
        <v>39825</v>
      </c>
      <c r="B10" s="178">
        <v>7058</v>
      </c>
      <c r="C10" s="115" t="s">
        <v>896</v>
      </c>
      <c r="D10" s="184"/>
      <c r="E10" s="216">
        <v>92628.800000000003</v>
      </c>
      <c r="F10" s="185">
        <f t="shared" si="0"/>
        <v>5649229.6999999965</v>
      </c>
    </row>
    <row r="11" spans="1:6">
      <c r="A11" s="182">
        <v>39825</v>
      </c>
      <c r="B11" s="178">
        <v>7059</v>
      </c>
      <c r="C11" s="115" t="s">
        <v>1804</v>
      </c>
      <c r="D11" s="184"/>
      <c r="E11" s="169">
        <v>0.01</v>
      </c>
      <c r="F11" s="185">
        <f t="shared" si="0"/>
        <v>5649229.6899999967</v>
      </c>
    </row>
    <row r="12" spans="1:6">
      <c r="A12" s="182">
        <v>39825</v>
      </c>
      <c r="B12" s="178">
        <v>7060</v>
      </c>
      <c r="C12" s="183" t="s">
        <v>1280</v>
      </c>
      <c r="D12" s="184"/>
      <c r="E12" s="216">
        <v>32148.46</v>
      </c>
      <c r="F12" s="185">
        <f t="shared" si="0"/>
        <v>5617081.2299999967</v>
      </c>
    </row>
    <row r="13" spans="1:6">
      <c r="A13" s="182">
        <v>39825</v>
      </c>
      <c r="B13" s="178">
        <v>7061</v>
      </c>
      <c r="C13" s="115" t="s">
        <v>1479</v>
      </c>
      <c r="D13" s="184"/>
      <c r="E13" s="216">
        <v>3645.45</v>
      </c>
      <c r="F13" s="185">
        <f t="shared" si="0"/>
        <v>5613435.7799999965</v>
      </c>
    </row>
    <row r="14" spans="1:6">
      <c r="A14" s="182">
        <v>39825</v>
      </c>
      <c r="B14" s="178">
        <v>7062</v>
      </c>
      <c r="C14" s="115" t="s">
        <v>1804</v>
      </c>
      <c r="D14" s="184"/>
      <c r="E14" s="169">
        <v>0.01</v>
      </c>
      <c r="F14" s="185">
        <f t="shared" si="0"/>
        <v>5613435.7699999968</v>
      </c>
    </row>
    <row r="15" spans="1:6">
      <c r="A15" s="182">
        <v>39825</v>
      </c>
      <c r="B15" s="178">
        <v>7063</v>
      </c>
      <c r="C15" s="115" t="s">
        <v>1997</v>
      </c>
      <c r="D15" s="184"/>
      <c r="E15" s="216">
        <v>2182.16</v>
      </c>
      <c r="F15" s="185">
        <f t="shared" si="0"/>
        <v>5611253.6099999966</v>
      </c>
    </row>
    <row r="16" spans="1:6">
      <c r="A16" s="182">
        <v>39825</v>
      </c>
      <c r="B16" s="178">
        <v>7064</v>
      </c>
      <c r="C16" s="115" t="s">
        <v>113</v>
      </c>
      <c r="D16" s="184"/>
      <c r="E16" s="216">
        <v>1000000</v>
      </c>
      <c r="F16" s="185">
        <f t="shared" si="0"/>
        <v>4611253.6099999966</v>
      </c>
    </row>
    <row r="17" spans="1:6">
      <c r="A17" s="182">
        <v>39825</v>
      </c>
      <c r="B17" s="178">
        <v>7065</v>
      </c>
      <c r="C17" s="115" t="s">
        <v>1367</v>
      </c>
      <c r="D17" s="184"/>
      <c r="E17" s="216">
        <v>7424.71</v>
      </c>
      <c r="F17" s="185">
        <f t="shared" si="0"/>
        <v>4603828.8999999966</v>
      </c>
    </row>
    <row r="18" spans="1:6">
      <c r="A18" s="182">
        <v>39825</v>
      </c>
      <c r="B18" s="178">
        <v>7066</v>
      </c>
      <c r="C18" s="115" t="s">
        <v>1621</v>
      </c>
      <c r="D18" s="184"/>
      <c r="E18" s="216">
        <v>1700</v>
      </c>
      <c r="F18" s="185">
        <f t="shared" si="0"/>
        <v>4602128.8999999966</v>
      </c>
    </row>
    <row r="19" spans="1:6">
      <c r="A19" s="187" t="s">
        <v>697</v>
      </c>
      <c r="B19" s="178">
        <v>7067</v>
      </c>
      <c r="C19" s="115" t="s">
        <v>421</v>
      </c>
      <c r="D19" s="184"/>
      <c r="E19" s="216">
        <v>18854</v>
      </c>
      <c r="F19" s="185">
        <f t="shared" si="0"/>
        <v>4583274.8999999966</v>
      </c>
    </row>
    <row r="20" spans="1:6">
      <c r="A20" s="188" t="s">
        <v>697</v>
      </c>
      <c r="B20" s="178">
        <v>7068</v>
      </c>
      <c r="C20" s="115" t="s">
        <v>1356</v>
      </c>
      <c r="D20" s="184"/>
      <c r="E20" s="216">
        <v>15000</v>
      </c>
      <c r="F20" s="185">
        <f t="shared" si="0"/>
        <v>4568274.8999999966</v>
      </c>
    </row>
    <row r="21" spans="1:6">
      <c r="A21" s="188" t="s">
        <v>697</v>
      </c>
      <c r="B21" s="178">
        <v>7069</v>
      </c>
      <c r="C21" s="115" t="s">
        <v>1804</v>
      </c>
      <c r="D21" s="184"/>
      <c r="E21" s="169">
        <v>0.01</v>
      </c>
      <c r="F21" s="185">
        <f t="shared" si="0"/>
        <v>4568274.8899999969</v>
      </c>
    </row>
    <row r="22" spans="1:6">
      <c r="A22" s="188" t="s">
        <v>697</v>
      </c>
      <c r="B22" s="178">
        <v>7070</v>
      </c>
      <c r="C22" s="115" t="s">
        <v>1809</v>
      </c>
      <c r="D22" s="184"/>
      <c r="E22" s="216">
        <v>15000</v>
      </c>
      <c r="F22" s="185">
        <f t="shared" si="0"/>
        <v>4553274.8899999969</v>
      </c>
    </row>
    <row r="23" spans="1:6">
      <c r="A23" s="188" t="s">
        <v>697</v>
      </c>
      <c r="B23" s="178">
        <v>7071</v>
      </c>
      <c r="C23" s="115" t="s">
        <v>2137</v>
      </c>
      <c r="D23" s="184"/>
      <c r="E23" s="216">
        <v>15000</v>
      </c>
      <c r="F23" s="185">
        <f t="shared" si="0"/>
        <v>4538274.8899999969</v>
      </c>
    </row>
    <row r="24" spans="1:6">
      <c r="A24" s="188" t="s">
        <v>697</v>
      </c>
      <c r="B24" s="178">
        <v>7072</v>
      </c>
      <c r="C24" s="115" t="s">
        <v>1723</v>
      </c>
      <c r="D24" s="184"/>
      <c r="E24" s="216">
        <v>23000</v>
      </c>
      <c r="F24" s="185">
        <f t="shared" si="0"/>
        <v>4515274.8899999969</v>
      </c>
    </row>
    <row r="25" spans="1:6">
      <c r="A25" s="188" t="s">
        <v>697</v>
      </c>
      <c r="B25" s="178">
        <v>7073</v>
      </c>
      <c r="C25" s="115" t="s">
        <v>407</v>
      </c>
      <c r="D25" s="184"/>
      <c r="E25" s="216">
        <v>18128</v>
      </c>
      <c r="F25" s="185">
        <f t="shared" si="0"/>
        <v>4497146.8899999969</v>
      </c>
    </row>
    <row r="26" spans="1:6">
      <c r="A26" s="188" t="s">
        <v>697</v>
      </c>
      <c r="B26" s="178">
        <v>7074</v>
      </c>
      <c r="C26" s="115" t="s">
        <v>573</v>
      </c>
      <c r="D26" s="184"/>
      <c r="E26" s="216">
        <v>23000</v>
      </c>
      <c r="F26" s="185">
        <f t="shared" si="0"/>
        <v>4474146.8899999969</v>
      </c>
    </row>
    <row r="27" spans="1:6">
      <c r="A27" s="188" t="s">
        <v>697</v>
      </c>
      <c r="B27" s="178">
        <v>7075</v>
      </c>
      <c r="C27" s="115" t="s">
        <v>385</v>
      </c>
      <c r="D27" s="184"/>
      <c r="E27" s="216">
        <v>17250</v>
      </c>
      <c r="F27" s="185">
        <f t="shared" si="0"/>
        <v>4456896.8899999969</v>
      </c>
    </row>
    <row r="28" spans="1:6">
      <c r="A28" s="188" t="s">
        <v>937</v>
      </c>
      <c r="B28" s="178">
        <v>7076</v>
      </c>
      <c r="C28" s="115" t="s">
        <v>1804</v>
      </c>
      <c r="D28" s="184"/>
      <c r="E28" s="169">
        <v>0.01</v>
      </c>
      <c r="F28" s="185">
        <f t="shared" si="0"/>
        <v>4456896.8799999971</v>
      </c>
    </row>
    <row r="29" spans="1:6">
      <c r="A29" s="188" t="s">
        <v>937</v>
      </c>
      <c r="B29" s="178">
        <v>7077</v>
      </c>
      <c r="C29" s="115" t="s">
        <v>1039</v>
      </c>
      <c r="D29" s="184"/>
      <c r="E29" s="216">
        <v>25000</v>
      </c>
      <c r="F29" s="185">
        <f t="shared" si="0"/>
        <v>4431896.8799999971</v>
      </c>
    </row>
    <row r="30" spans="1:6">
      <c r="A30" s="188" t="s">
        <v>1451</v>
      </c>
      <c r="B30" s="178">
        <v>7078</v>
      </c>
      <c r="C30" s="115" t="s">
        <v>1452</v>
      </c>
      <c r="D30" s="184"/>
      <c r="E30" s="216">
        <v>1300</v>
      </c>
      <c r="F30" s="185">
        <f t="shared" si="0"/>
        <v>4430596.8799999971</v>
      </c>
    </row>
    <row r="31" spans="1:6" ht="28.5">
      <c r="A31" s="188" t="s">
        <v>1451</v>
      </c>
      <c r="B31" s="178">
        <v>7079</v>
      </c>
      <c r="C31" s="189" t="s">
        <v>292</v>
      </c>
      <c r="D31" s="184"/>
      <c r="E31" s="216">
        <v>18748.7</v>
      </c>
      <c r="F31" s="185">
        <f t="shared" si="0"/>
        <v>4411848.1799999969</v>
      </c>
    </row>
    <row r="32" spans="1:6">
      <c r="A32" s="188" t="s">
        <v>1451</v>
      </c>
      <c r="B32" s="178">
        <v>7080</v>
      </c>
      <c r="C32" s="115" t="s">
        <v>1804</v>
      </c>
      <c r="D32" s="184"/>
      <c r="E32" s="169">
        <v>0.01</v>
      </c>
      <c r="F32" s="185">
        <f t="shared" si="0"/>
        <v>4411848.1699999971</v>
      </c>
    </row>
    <row r="33" spans="1:6">
      <c r="A33" s="188" t="s">
        <v>1451</v>
      </c>
      <c r="B33" s="178">
        <v>7081</v>
      </c>
      <c r="C33" s="115" t="s">
        <v>1363</v>
      </c>
      <c r="D33" s="184"/>
      <c r="E33" s="170">
        <v>889.85</v>
      </c>
      <c r="F33" s="185">
        <f t="shared" si="0"/>
        <v>4410958.3199999975</v>
      </c>
    </row>
    <row r="34" spans="1:6">
      <c r="A34" s="188" t="s">
        <v>1451</v>
      </c>
      <c r="B34" s="178">
        <v>7082</v>
      </c>
      <c r="C34" s="115" t="s">
        <v>1362</v>
      </c>
      <c r="D34" s="184"/>
      <c r="E34" s="216">
        <v>33250</v>
      </c>
      <c r="F34" s="185">
        <f t="shared" si="0"/>
        <v>4377708.3199999975</v>
      </c>
    </row>
    <row r="35" spans="1:6">
      <c r="A35" s="188" t="s">
        <v>1451</v>
      </c>
      <c r="B35" s="178">
        <v>7083</v>
      </c>
      <c r="C35" s="115" t="s">
        <v>594</v>
      </c>
      <c r="D35" s="184"/>
      <c r="E35" s="216">
        <v>458</v>
      </c>
      <c r="F35" s="185">
        <f t="shared" si="0"/>
        <v>4377250.3199999975</v>
      </c>
    </row>
    <row r="36" spans="1:6">
      <c r="A36" s="188" t="s">
        <v>1451</v>
      </c>
      <c r="B36" s="178">
        <v>7084</v>
      </c>
      <c r="C36" s="115" t="s">
        <v>2746</v>
      </c>
      <c r="D36" s="184"/>
      <c r="E36" s="216">
        <v>8146.8</v>
      </c>
      <c r="F36" s="185">
        <f t="shared" si="0"/>
        <v>4369103.5199999977</v>
      </c>
    </row>
    <row r="37" spans="1:6">
      <c r="A37" s="188" t="s">
        <v>1451</v>
      </c>
      <c r="B37" s="178">
        <v>7085</v>
      </c>
      <c r="C37" s="115" t="s">
        <v>386</v>
      </c>
      <c r="D37" s="184"/>
      <c r="E37" s="216">
        <v>25880.959999999999</v>
      </c>
      <c r="F37" s="185">
        <f t="shared" si="0"/>
        <v>4343222.5599999977</v>
      </c>
    </row>
    <row r="38" spans="1:6">
      <c r="A38" s="188" t="s">
        <v>1451</v>
      </c>
      <c r="B38" s="178">
        <v>7086</v>
      </c>
      <c r="C38" s="115" t="s">
        <v>1808</v>
      </c>
      <c r="D38" s="184"/>
      <c r="E38" s="216">
        <v>21109</v>
      </c>
      <c r="F38" s="185">
        <f t="shared" si="0"/>
        <v>4322113.5599999977</v>
      </c>
    </row>
    <row r="39" spans="1:6">
      <c r="A39" s="188" t="s">
        <v>1451</v>
      </c>
      <c r="B39" s="178">
        <v>7087</v>
      </c>
      <c r="C39" s="115" t="s">
        <v>1810</v>
      </c>
      <c r="D39" s="184"/>
      <c r="E39" s="216">
        <v>17601.5</v>
      </c>
      <c r="F39" s="185">
        <f t="shared" si="0"/>
        <v>4304512.0599999977</v>
      </c>
    </row>
    <row r="40" spans="1:6">
      <c r="A40" s="188" t="s">
        <v>1451</v>
      </c>
      <c r="B40" s="178">
        <v>7088</v>
      </c>
      <c r="C40" s="115" t="s">
        <v>1839</v>
      </c>
      <c r="D40" s="184"/>
      <c r="E40" s="216">
        <v>8500</v>
      </c>
      <c r="F40" s="185">
        <f t="shared" si="0"/>
        <v>4296012.0599999977</v>
      </c>
    </row>
    <row r="41" spans="1:6">
      <c r="A41" s="188" t="s">
        <v>1451</v>
      </c>
      <c r="B41" s="178">
        <v>7089</v>
      </c>
      <c r="C41" s="115" t="s">
        <v>1067</v>
      </c>
      <c r="D41" s="184"/>
      <c r="E41" s="216">
        <v>27000</v>
      </c>
      <c r="F41" s="185">
        <f t="shared" si="0"/>
        <v>4269012.0599999977</v>
      </c>
    </row>
    <row r="42" spans="1:6">
      <c r="A42" s="188" t="s">
        <v>1451</v>
      </c>
      <c r="B42" s="178">
        <v>7090</v>
      </c>
      <c r="C42" s="115" t="s">
        <v>1152</v>
      </c>
      <c r="D42" s="184"/>
      <c r="E42" s="216">
        <v>3676.53</v>
      </c>
      <c r="F42" s="185">
        <f t="shared" si="0"/>
        <v>4265335.5299999975</v>
      </c>
    </row>
    <row r="43" spans="1:6">
      <c r="A43" s="188" t="s">
        <v>1451</v>
      </c>
      <c r="B43" s="178">
        <v>7091</v>
      </c>
      <c r="C43" s="115" t="s">
        <v>1997</v>
      </c>
      <c r="D43" s="184"/>
      <c r="E43" s="216">
        <v>5832.38</v>
      </c>
      <c r="F43" s="185">
        <f t="shared" si="0"/>
        <v>4259503.1499999976</v>
      </c>
    </row>
    <row r="44" spans="1:6">
      <c r="A44" s="188" t="s">
        <v>1451</v>
      </c>
      <c r="B44" s="178">
        <v>7092</v>
      </c>
      <c r="C44" s="115" t="s">
        <v>1583</v>
      </c>
      <c r="D44" s="184"/>
      <c r="E44" s="216">
        <v>5853.8</v>
      </c>
      <c r="F44" s="185">
        <f t="shared" si="0"/>
        <v>4253649.3499999978</v>
      </c>
    </row>
    <row r="45" spans="1:6">
      <c r="A45" s="188" t="s">
        <v>1451</v>
      </c>
      <c r="B45" s="178">
        <v>7093</v>
      </c>
      <c r="C45" s="115" t="s">
        <v>1800</v>
      </c>
      <c r="D45" s="184"/>
      <c r="E45" s="216">
        <v>6220.98</v>
      </c>
      <c r="F45" s="185">
        <f t="shared" si="0"/>
        <v>4247428.3699999973</v>
      </c>
    </row>
    <row r="46" spans="1:6">
      <c r="A46" s="188" t="s">
        <v>1451</v>
      </c>
      <c r="B46" s="178">
        <v>7094</v>
      </c>
      <c r="C46" s="115" t="s">
        <v>1802</v>
      </c>
      <c r="D46" s="184"/>
      <c r="E46" s="216">
        <v>5400</v>
      </c>
      <c r="F46" s="185">
        <f t="shared" si="0"/>
        <v>4242028.3699999973</v>
      </c>
    </row>
    <row r="47" spans="1:6">
      <c r="A47" s="188" t="s">
        <v>1451</v>
      </c>
      <c r="B47" s="178">
        <v>7095</v>
      </c>
      <c r="C47" s="115" t="s">
        <v>1803</v>
      </c>
      <c r="D47" s="184"/>
      <c r="E47" s="216">
        <v>5400</v>
      </c>
      <c r="F47" s="185">
        <f t="shared" si="0"/>
        <v>4236628.3699999973</v>
      </c>
    </row>
    <row r="48" spans="1:6">
      <c r="A48" s="188" t="s">
        <v>1451</v>
      </c>
      <c r="B48" s="178">
        <v>7096</v>
      </c>
      <c r="C48" s="115" t="s">
        <v>1453</v>
      </c>
      <c r="D48" s="184"/>
      <c r="E48" s="216">
        <v>10980.09</v>
      </c>
      <c r="F48" s="185">
        <f t="shared" si="0"/>
        <v>4225648.2799999975</v>
      </c>
    </row>
    <row r="49" spans="1:6">
      <c r="A49" s="188" t="s">
        <v>1451</v>
      </c>
      <c r="B49" s="178">
        <v>7097</v>
      </c>
      <c r="C49" s="115" t="s">
        <v>1583</v>
      </c>
      <c r="D49" s="184"/>
      <c r="E49" s="216">
        <v>600</v>
      </c>
      <c r="F49" s="185">
        <f t="shared" si="0"/>
        <v>4225048.2799999975</v>
      </c>
    </row>
    <row r="50" spans="1:6">
      <c r="A50" s="188" t="s">
        <v>1451</v>
      </c>
      <c r="B50" s="178">
        <v>7098</v>
      </c>
      <c r="C50" s="115" t="s">
        <v>1997</v>
      </c>
      <c r="D50" s="184"/>
      <c r="E50" s="216">
        <v>600</v>
      </c>
      <c r="F50" s="185">
        <f t="shared" si="0"/>
        <v>4224448.2799999975</v>
      </c>
    </row>
    <row r="51" spans="1:6">
      <c r="A51" s="188" t="s">
        <v>1451</v>
      </c>
      <c r="B51" s="178">
        <v>7099</v>
      </c>
      <c r="C51" s="115" t="s">
        <v>1621</v>
      </c>
      <c r="D51" s="184"/>
      <c r="E51" s="216">
        <v>2000</v>
      </c>
      <c r="F51" s="185">
        <f t="shared" si="0"/>
        <v>4222448.2799999975</v>
      </c>
    </row>
    <row r="52" spans="1:6">
      <c r="A52" s="188" t="s">
        <v>1451</v>
      </c>
      <c r="B52" s="178">
        <v>7100</v>
      </c>
      <c r="C52" s="115" t="s">
        <v>827</v>
      </c>
      <c r="D52" s="184"/>
      <c r="E52" s="216">
        <v>2000</v>
      </c>
      <c r="F52" s="185">
        <f t="shared" si="0"/>
        <v>4220448.2799999975</v>
      </c>
    </row>
    <row r="53" spans="1:6">
      <c r="A53" s="188" t="s">
        <v>1451</v>
      </c>
      <c r="B53" s="178">
        <v>7101</v>
      </c>
      <c r="C53" s="115" t="s">
        <v>454</v>
      </c>
      <c r="D53" s="184"/>
      <c r="E53" s="216">
        <v>2000</v>
      </c>
      <c r="F53" s="185">
        <f t="shared" si="0"/>
        <v>4218448.2799999975</v>
      </c>
    </row>
    <row r="54" spans="1:6">
      <c r="A54" s="188" t="s">
        <v>1451</v>
      </c>
      <c r="B54" s="178">
        <v>7102</v>
      </c>
      <c r="C54" s="115" t="s">
        <v>573</v>
      </c>
      <c r="D54" s="184"/>
      <c r="E54" s="216">
        <v>5588</v>
      </c>
      <c r="F54" s="185">
        <f t="shared" si="0"/>
        <v>4212860.2799999975</v>
      </c>
    </row>
    <row r="55" spans="1:6">
      <c r="A55" s="188" t="s">
        <v>1451</v>
      </c>
      <c r="B55" s="178">
        <v>7103</v>
      </c>
      <c r="C55" s="115" t="s">
        <v>1803</v>
      </c>
      <c r="D55" s="184"/>
      <c r="E55" s="216">
        <v>1500</v>
      </c>
      <c r="F55" s="185">
        <f t="shared" si="0"/>
        <v>4211360.2799999975</v>
      </c>
    </row>
    <row r="56" spans="1:6">
      <c r="A56" s="188" t="s">
        <v>2242</v>
      </c>
      <c r="B56" s="178">
        <v>7104</v>
      </c>
      <c r="C56" s="115" t="s">
        <v>1804</v>
      </c>
      <c r="D56" s="184"/>
      <c r="E56" s="169">
        <v>0.01</v>
      </c>
      <c r="F56" s="185">
        <f t="shared" si="0"/>
        <v>4211360.2699999977</v>
      </c>
    </row>
    <row r="57" spans="1:6">
      <c r="A57" s="188" t="s">
        <v>2242</v>
      </c>
      <c r="B57" s="178">
        <v>7105</v>
      </c>
      <c r="C57" s="115" t="s">
        <v>443</v>
      </c>
      <c r="D57" s="184"/>
      <c r="E57" s="216">
        <v>10000</v>
      </c>
      <c r="F57" s="185">
        <f t="shared" si="0"/>
        <v>4201360.2699999977</v>
      </c>
    </row>
    <row r="58" spans="1:6" ht="15.75">
      <c r="A58" s="188" t="s">
        <v>2242</v>
      </c>
      <c r="B58" s="73" t="s">
        <v>1823</v>
      </c>
      <c r="C58" s="115" t="s">
        <v>2243</v>
      </c>
      <c r="D58" s="184"/>
      <c r="E58" s="169">
        <v>522432.23</v>
      </c>
      <c r="F58" s="185">
        <f t="shared" si="0"/>
        <v>3678928.0399999977</v>
      </c>
    </row>
    <row r="59" spans="1:6" ht="15.75">
      <c r="A59" s="188" t="s">
        <v>2242</v>
      </c>
      <c r="B59" s="73" t="s">
        <v>1823</v>
      </c>
      <c r="C59" s="115" t="s">
        <v>342</v>
      </c>
      <c r="D59" s="214">
        <v>599235.63</v>
      </c>
      <c r="E59" s="170"/>
      <c r="F59" s="185">
        <f t="shared" si="0"/>
        <v>4278163.6699999981</v>
      </c>
    </row>
    <row r="60" spans="1:6" ht="27.75" customHeight="1">
      <c r="A60" s="188" t="s">
        <v>2242</v>
      </c>
      <c r="B60" s="73" t="s">
        <v>1823</v>
      </c>
      <c r="C60" s="114" t="s">
        <v>1825</v>
      </c>
      <c r="D60" s="184"/>
      <c r="E60" s="169">
        <v>10680</v>
      </c>
      <c r="F60" s="185">
        <f t="shared" si="0"/>
        <v>4267483.6699999981</v>
      </c>
    </row>
    <row r="61" spans="1:6">
      <c r="A61" s="188" t="s">
        <v>1721</v>
      </c>
      <c r="B61" s="178">
        <v>7106</v>
      </c>
      <c r="C61" s="115" t="s">
        <v>1371</v>
      </c>
      <c r="D61" s="184"/>
      <c r="E61" s="216">
        <v>55774.16</v>
      </c>
      <c r="F61" s="185">
        <f t="shared" si="0"/>
        <v>4211709.5099999979</v>
      </c>
    </row>
    <row r="62" spans="1:6">
      <c r="A62" s="188" t="s">
        <v>1721</v>
      </c>
      <c r="B62" s="178">
        <v>7107</v>
      </c>
      <c r="C62" s="115" t="s">
        <v>827</v>
      </c>
      <c r="D62" s="184"/>
      <c r="E62" s="216">
        <v>1800</v>
      </c>
      <c r="F62" s="185">
        <f t="shared" si="0"/>
        <v>4209909.5099999979</v>
      </c>
    </row>
    <row r="63" spans="1:6">
      <c r="A63" s="188" t="s">
        <v>1721</v>
      </c>
      <c r="B63" s="178">
        <v>7108</v>
      </c>
      <c r="C63" s="115" t="s">
        <v>827</v>
      </c>
      <c r="D63" s="184"/>
      <c r="E63" s="216">
        <v>1396.75</v>
      </c>
      <c r="F63" s="185">
        <f t="shared" si="0"/>
        <v>4208512.7599999979</v>
      </c>
    </row>
    <row r="64" spans="1:6">
      <c r="A64" s="188" t="s">
        <v>1721</v>
      </c>
      <c r="B64" s="178">
        <v>7109</v>
      </c>
      <c r="C64" s="115" t="s">
        <v>1804</v>
      </c>
      <c r="D64" s="184"/>
      <c r="E64" s="169">
        <v>0.01</v>
      </c>
      <c r="F64" s="185">
        <f t="shared" si="0"/>
        <v>4208512.7499999981</v>
      </c>
    </row>
    <row r="65" spans="1:6">
      <c r="A65" s="188" t="s">
        <v>1721</v>
      </c>
      <c r="B65" s="178">
        <v>7110</v>
      </c>
      <c r="C65" s="115" t="s">
        <v>1792</v>
      </c>
      <c r="D65" s="184"/>
      <c r="E65" s="170">
        <v>139901.14000000001</v>
      </c>
      <c r="F65" s="185">
        <f t="shared" si="0"/>
        <v>4068611.609999998</v>
      </c>
    </row>
    <row r="66" spans="1:6">
      <c r="A66" s="188" t="s">
        <v>1721</v>
      </c>
      <c r="B66" s="178">
        <v>7111</v>
      </c>
      <c r="C66" s="115" t="s">
        <v>1801</v>
      </c>
      <c r="D66" s="184"/>
      <c r="E66" s="170">
        <v>1000000</v>
      </c>
      <c r="F66" s="185">
        <f t="shared" si="0"/>
        <v>3068611.609999998</v>
      </c>
    </row>
    <row r="67" spans="1:6">
      <c r="A67" s="188" t="s">
        <v>1721</v>
      </c>
      <c r="B67" s="178">
        <v>7112</v>
      </c>
      <c r="C67" s="115" t="s">
        <v>1733</v>
      </c>
      <c r="D67" s="184"/>
      <c r="E67" s="216">
        <v>7610.13</v>
      </c>
      <c r="F67" s="185">
        <f t="shared" si="0"/>
        <v>3061001.4799999981</v>
      </c>
    </row>
    <row r="68" spans="1:6">
      <c r="A68" s="188" t="s">
        <v>1721</v>
      </c>
      <c r="B68" s="178">
        <v>7113</v>
      </c>
      <c r="C68" s="115" t="s">
        <v>1804</v>
      </c>
      <c r="D68" s="184"/>
      <c r="E68" s="169">
        <v>0.01</v>
      </c>
      <c r="F68" s="185">
        <f t="shared" si="0"/>
        <v>3061001.4699999983</v>
      </c>
    </row>
    <row r="69" spans="1:6">
      <c r="A69" s="188" t="s">
        <v>1721</v>
      </c>
      <c r="B69" s="178">
        <v>7114</v>
      </c>
      <c r="C69" s="115" t="s">
        <v>1848</v>
      </c>
      <c r="D69" s="184"/>
      <c r="E69" s="170">
        <v>57512.55</v>
      </c>
      <c r="F69" s="185">
        <f t="shared" si="0"/>
        <v>3003488.9199999985</v>
      </c>
    </row>
    <row r="70" spans="1:6">
      <c r="A70" s="188" t="s">
        <v>1721</v>
      </c>
      <c r="B70" s="178">
        <v>7115</v>
      </c>
      <c r="C70" s="115" t="s">
        <v>1848</v>
      </c>
      <c r="D70" s="184"/>
      <c r="E70" s="170">
        <v>2432.4299999999998</v>
      </c>
      <c r="F70" s="185">
        <f t="shared" si="0"/>
        <v>3001056.4899999984</v>
      </c>
    </row>
    <row r="71" spans="1:6">
      <c r="A71" s="188" t="s">
        <v>1721</v>
      </c>
      <c r="B71" s="178">
        <v>7116</v>
      </c>
      <c r="C71" s="115" t="s">
        <v>1733</v>
      </c>
      <c r="D71" s="184"/>
      <c r="E71" s="216">
        <v>11000</v>
      </c>
      <c r="F71" s="185">
        <f t="shared" si="0"/>
        <v>2990056.4899999984</v>
      </c>
    </row>
    <row r="72" spans="1:6" ht="15.75">
      <c r="A72" s="188" t="s">
        <v>2242</v>
      </c>
      <c r="B72" s="73" t="s">
        <v>1823</v>
      </c>
      <c r="C72" s="115" t="s">
        <v>343</v>
      </c>
      <c r="D72" s="214">
        <v>435909.24</v>
      </c>
      <c r="E72" s="170"/>
      <c r="F72" s="185">
        <f>F71+D72-E72</f>
        <v>3425965.7299999986</v>
      </c>
    </row>
    <row r="73" spans="1:6">
      <c r="A73" s="188" t="s">
        <v>555</v>
      </c>
      <c r="B73" s="178">
        <v>7117</v>
      </c>
      <c r="C73" s="115" t="s">
        <v>1930</v>
      </c>
      <c r="D73" s="184"/>
      <c r="E73" s="216">
        <v>9914.07</v>
      </c>
      <c r="F73" s="185">
        <f>F72+D73-E73</f>
        <v>3416051.6599999988</v>
      </c>
    </row>
    <row r="74" spans="1:6">
      <c r="A74" s="188" t="s">
        <v>555</v>
      </c>
      <c r="B74" s="178">
        <v>7118</v>
      </c>
      <c r="C74" s="115" t="s">
        <v>556</v>
      </c>
      <c r="D74" s="184"/>
      <c r="E74" s="170">
        <v>10000</v>
      </c>
      <c r="F74" s="185">
        <f>F73+D74-E74</f>
        <v>3406051.6599999988</v>
      </c>
    </row>
    <row r="75" spans="1:6" ht="15.75">
      <c r="A75" s="188" t="s">
        <v>1982</v>
      </c>
      <c r="B75" s="73" t="s">
        <v>1823</v>
      </c>
      <c r="C75" s="115" t="s">
        <v>2268</v>
      </c>
      <c r="D75" s="184"/>
      <c r="E75" s="169">
        <f>6745.43-0.08</f>
        <v>6745.35</v>
      </c>
      <c r="F75" s="185">
        <f>F74+D75-E75</f>
        <v>3399306.3099999987</v>
      </c>
    </row>
    <row r="76" spans="1:6" ht="15.75">
      <c r="A76" s="190"/>
      <c r="B76" s="87"/>
      <c r="C76" s="191" t="s">
        <v>1983</v>
      </c>
      <c r="D76" s="192">
        <f>SUM(D7:D75)</f>
        <v>1036930.11</v>
      </c>
      <c r="E76" s="193">
        <f>SUM(E7:E75)</f>
        <v>3415113.03</v>
      </c>
      <c r="F76" s="194">
        <f>F6+D76-E76</f>
        <v>3399306.3099999963</v>
      </c>
    </row>
    <row r="77" spans="1:6" ht="15.75">
      <c r="A77" s="195"/>
      <c r="B77" s="85"/>
      <c r="C77" s="196"/>
      <c r="D77" s="197"/>
      <c r="E77" s="198"/>
      <c r="F77" s="199"/>
    </row>
    <row r="78" spans="1:6" ht="15.75">
      <c r="A78" s="195"/>
      <c r="B78" s="196" t="s">
        <v>1224</v>
      </c>
      <c r="C78" s="200" t="s">
        <v>781</v>
      </c>
      <c r="D78" s="201"/>
      <c r="E78" s="202">
        <f>SUM(E7:E75)</f>
        <v>3415113.03</v>
      </c>
      <c r="F78" s="199"/>
    </row>
    <row r="79" spans="1:6" ht="15.75">
      <c r="A79" s="195"/>
      <c r="B79" s="196"/>
      <c r="C79" s="200" t="s">
        <v>2058</v>
      </c>
      <c r="D79" s="201"/>
      <c r="E79" s="202">
        <f>+E78-E58-E60-E8-E75</f>
        <v>2864605.4499999997</v>
      </c>
      <c r="F79" s="199"/>
    </row>
    <row r="80" spans="1:6">
      <c r="A80" s="207"/>
      <c r="B80" s="204"/>
      <c r="C80" s="204"/>
      <c r="D80" s="205"/>
      <c r="E80" s="215"/>
      <c r="F80" s="199"/>
    </row>
    <row r="81" spans="1:6" ht="15.75">
      <c r="A81" s="203"/>
      <c r="B81" s="208"/>
      <c r="C81" s="200" t="s">
        <v>1294</v>
      </c>
      <c r="D81" s="205"/>
      <c r="E81" s="206"/>
      <c r="F81" s="199"/>
    </row>
    <row r="82" spans="1:6" ht="15.75">
      <c r="A82" s="946" t="s">
        <v>2520</v>
      </c>
      <c r="B82" s="269" t="s">
        <v>1831</v>
      </c>
      <c r="C82" s="948" t="s">
        <v>1981</v>
      </c>
      <c r="D82" s="950" t="s">
        <v>1827</v>
      </c>
      <c r="E82" s="952" t="s">
        <v>1828</v>
      </c>
      <c r="F82" s="944" t="s">
        <v>1829</v>
      </c>
    </row>
    <row r="83" spans="1:6" ht="15.75">
      <c r="A83" s="947"/>
      <c r="B83" s="271" t="s">
        <v>1832</v>
      </c>
      <c r="C83" s="949"/>
      <c r="D83" s="951"/>
      <c r="E83" s="953"/>
      <c r="F83" s="945"/>
    </row>
    <row r="84" spans="1:6" ht="15.75">
      <c r="A84" s="209"/>
      <c r="B84" s="210"/>
      <c r="C84" s="211" t="s">
        <v>1980</v>
      </c>
      <c r="D84" s="212"/>
      <c r="E84" s="213"/>
      <c r="F84" s="194">
        <f>+F75</f>
        <v>3399306.3099999987</v>
      </c>
    </row>
    <row r="85" spans="1:6" ht="28.5">
      <c r="A85" s="175">
        <v>39847</v>
      </c>
      <c r="B85" s="73" t="s">
        <v>1823</v>
      </c>
      <c r="C85" s="161" t="s">
        <v>1826</v>
      </c>
      <c r="D85" s="214">
        <v>3980266.04</v>
      </c>
      <c r="E85" s="167"/>
      <c r="F85" s="168">
        <f>F84+D85-E85</f>
        <v>7379572.3499999987</v>
      </c>
    </row>
    <row r="86" spans="1:6">
      <c r="A86" s="175">
        <v>39847</v>
      </c>
      <c r="B86" s="176">
        <v>7119</v>
      </c>
      <c r="C86" s="162" t="s">
        <v>1804</v>
      </c>
      <c r="D86" s="174"/>
      <c r="E86" s="177">
        <v>0.01</v>
      </c>
      <c r="F86" s="168">
        <f t="shared" ref="F86:F149" si="1">F85+D86-E86</f>
        <v>7379572.3399999989</v>
      </c>
    </row>
    <row r="87" spans="1:6">
      <c r="A87" s="175">
        <v>39847</v>
      </c>
      <c r="B87" s="176">
        <v>7120</v>
      </c>
      <c r="C87" s="161" t="s">
        <v>1706</v>
      </c>
      <c r="D87" s="174"/>
      <c r="E87" s="171">
        <v>1900</v>
      </c>
      <c r="F87" s="168">
        <f t="shared" si="1"/>
        <v>7377672.3399999989</v>
      </c>
    </row>
    <row r="88" spans="1:6">
      <c r="A88" s="175">
        <v>39847</v>
      </c>
      <c r="B88" s="176">
        <v>7121</v>
      </c>
      <c r="C88" s="162" t="s">
        <v>1820</v>
      </c>
      <c r="D88" s="174"/>
      <c r="E88" s="171">
        <v>875</v>
      </c>
      <c r="F88" s="168">
        <f t="shared" si="1"/>
        <v>7376797.3399999989</v>
      </c>
    </row>
    <row r="89" spans="1:6">
      <c r="A89" s="175">
        <v>39847</v>
      </c>
      <c r="B89" s="176">
        <v>7122</v>
      </c>
      <c r="C89" s="160" t="s">
        <v>1705</v>
      </c>
      <c r="D89" s="174"/>
      <c r="E89" s="171">
        <v>13809.07</v>
      </c>
      <c r="F89" s="168">
        <f t="shared" si="1"/>
        <v>7362988.2699999986</v>
      </c>
    </row>
    <row r="90" spans="1:6">
      <c r="A90" s="175">
        <v>39847</v>
      </c>
      <c r="B90" s="176">
        <v>7123</v>
      </c>
      <c r="C90" s="160" t="s">
        <v>1099</v>
      </c>
      <c r="D90" s="174"/>
      <c r="E90" s="171">
        <v>31504</v>
      </c>
      <c r="F90" s="168">
        <f t="shared" si="1"/>
        <v>7331484.2699999986</v>
      </c>
    </row>
    <row r="91" spans="1:6">
      <c r="A91" s="175">
        <v>39847</v>
      </c>
      <c r="B91" s="176">
        <v>7124</v>
      </c>
      <c r="C91" s="162" t="s">
        <v>2413</v>
      </c>
      <c r="D91" s="174"/>
      <c r="E91" s="171">
        <v>52785.120000000003</v>
      </c>
      <c r="F91" s="168">
        <f t="shared" si="1"/>
        <v>7278699.1499999985</v>
      </c>
    </row>
    <row r="92" spans="1:6">
      <c r="A92" s="175">
        <v>39847</v>
      </c>
      <c r="B92" s="176">
        <v>7125</v>
      </c>
      <c r="C92" s="162" t="s">
        <v>253</v>
      </c>
      <c r="D92" s="174"/>
      <c r="E92" s="171">
        <v>24461.95</v>
      </c>
      <c r="F92" s="168">
        <f t="shared" si="1"/>
        <v>7254237.1999999983</v>
      </c>
    </row>
    <row r="93" spans="1:6">
      <c r="A93" s="175">
        <v>39847</v>
      </c>
      <c r="B93" s="176">
        <v>7126</v>
      </c>
      <c r="C93" s="161" t="s">
        <v>783</v>
      </c>
      <c r="D93" s="174"/>
      <c r="E93" s="171">
        <v>1448.32</v>
      </c>
      <c r="F93" s="168">
        <f t="shared" si="1"/>
        <v>7252788.879999998</v>
      </c>
    </row>
    <row r="94" spans="1:6">
      <c r="A94" s="175">
        <v>39847</v>
      </c>
      <c r="B94" s="176">
        <v>7127</v>
      </c>
      <c r="C94" s="162" t="s">
        <v>1821</v>
      </c>
      <c r="D94" s="174"/>
      <c r="E94" s="171">
        <v>17955</v>
      </c>
      <c r="F94" s="168">
        <f t="shared" si="1"/>
        <v>7234833.879999998</v>
      </c>
    </row>
    <row r="95" spans="1:6">
      <c r="A95" s="175">
        <v>39848</v>
      </c>
      <c r="B95" s="176">
        <v>7128</v>
      </c>
      <c r="C95" s="162" t="s">
        <v>2195</v>
      </c>
      <c r="D95" s="174"/>
      <c r="E95" s="171">
        <v>14100</v>
      </c>
      <c r="F95" s="168">
        <f t="shared" si="1"/>
        <v>7220733.879999998</v>
      </c>
    </row>
    <row r="96" spans="1:6">
      <c r="A96" s="175">
        <v>39848</v>
      </c>
      <c r="B96" s="176">
        <v>7129</v>
      </c>
      <c r="C96" s="162" t="s">
        <v>386</v>
      </c>
      <c r="D96" s="174"/>
      <c r="E96" s="171">
        <v>2890.52</v>
      </c>
      <c r="F96" s="168">
        <f t="shared" si="1"/>
        <v>7217843.3599999985</v>
      </c>
    </row>
    <row r="97" spans="1:6">
      <c r="A97" s="175">
        <v>39850</v>
      </c>
      <c r="B97" s="176">
        <v>7130</v>
      </c>
      <c r="C97" s="162" t="s">
        <v>1804</v>
      </c>
      <c r="D97" s="174"/>
      <c r="E97" s="177">
        <v>0.01</v>
      </c>
      <c r="F97" s="168">
        <f t="shared" si="1"/>
        <v>7217843.3499999987</v>
      </c>
    </row>
    <row r="98" spans="1:6">
      <c r="A98" s="175">
        <v>39850</v>
      </c>
      <c r="B98" s="176">
        <v>7131</v>
      </c>
      <c r="C98" s="162" t="s">
        <v>2485</v>
      </c>
      <c r="D98" s="174"/>
      <c r="E98" s="171">
        <v>9573.75</v>
      </c>
      <c r="F98" s="168">
        <f t="shared" si="1"/>
        <v>7208269.5999999987</v>
      </c>
    </row>
    <row r="99" spans="1:6">
      <c r="A99" s="175">
        <v>39850</v>
      </c>
      <c r="B99" s="176">
        <v>7132</v>
      </c>
      <c r="C99" s="161" t="s">
        <v>1100</v>
      </c>
      <c r="D99" s="174"/>
      <c r="E99" s="171">
        <v>200000</v>
      </c>
      <c r="F99" s="168">
        <f t="shared" si="1"/>
        <v>7008269.5999999987</v>
      </c>
    </row>
    <row r="100" spans="1:6">
      <c r="A100" s="175">
        <v>39850</v>
      </c>
      <c r="B100" s="176">
        <v>7133</v>
      </c>
      <c r="C100" s="162" t="s">
        <v>2413</v>
      </c>
      <c r="D100" s="174"/>
      <c r="E100" s="171">
        <v>33597.620000000003</v>
      </c>
      <c r="F100" s="168">
        <f t="shared" si="1"/>
        <v>6974671.9799999986</v>
      </c>
    </row>
    <row r="101" spans="1:6">
      <c r="A101" s="175">
        <v>39850</v>
      </c>
      <c r="B101" s="176">
        <v>7134</v>
      </c>
      <c r="C101" s="161" t="s">
        <v>2498</v>
      </c>
      <c r="D101" s="174"/>
      <c r="E101" s="171">
        <v>18748.7</v>
      </c>
      <c r="F101" s="168">
        <f t="shared" si="1"/>
        <v>6955923.2799999984</v>
      </c>
    </row>
    <row r="102" spans="1:6">
      <c r="A102" s="175">
        <v>39850</v>
      </c>
      <c r="B102" s="176">
        <v>7135</v>
      </c>
      <c r="C102" s="162" t="s">
        <v>990</v>
      </c>
      <c r="D102" s="174"/>
      <c r="E102" s="171">
        <v>92866.3</v>
      </c>
      <c r="F102" s="168">
        <f t="shared" si="1"/>
        <v>6863056.9799999986</v>
      </c>
    </row>
    <row r="103" spans="1:6">
      <c r="A103" s="175">
        <v>39850</v>
      </c>
      <c r="B103" s="176">
        <v>7136</v>
      </c>
      <c r="C103" s="161" t="s">
        <v>1101</v>
      </c>
      <c r="D103" s="174"/>
      <c r="E103" s="171">
        <v>3645.45</v>
      </c>
      <c r="F103" s="168">
        <f t="shared" si="1"/>
        <v>6859411.5299999984</v>
      </c>
    </row>
    <row r="104" spans="1:6">
      <c r="A104" s="175">
        <v>39850</v>
      </c>
      <c r="B104" s="176">
        <v>7137</v>
      </c>
      <c r="C104" s="161" t="s">
        <v>1102</v>
      </c>
      <c r="D104" s="174"/>
      <c r="E104" s="171">
        <v>7424.71</v>
      </c>
      <c r="F104" s="168">
        <f t="shared" si="1"/>
        <v>6851986.8199999984</v>
      </c>
    </row>
    <row r="105" spans="1:6">
      <c r="A105" s="175">
        <v>39853</v>
      </c>
      <c r="B105" s="176">
        <v>7138</v>
      </c>
      <c r="C105" s="161" t="s">
        <v>989</v>
      </c>
      <c r="D105" s="174"/>
      <c r="E105" s="171">
        <v>2679.31</v>
      </c>
      <c r="F105" s="168">
        <f t="shared" si="1"/>
        <v>6849307.5099999988</v>
      </c>
    </row>
    <row r="106" spans="1:6">
      <c r="A106" s="175">
        <v>39853</v>
      </c>
      <c r="B106" s="176">
        <v>7139</v>
      </c>
      <c r="C106" s="161" t="s">
        <v>1822</v>
      </c>
      <c r="D106" s="174"/>
      <c r="E106" s="171">
        <v>11112.74</v>
      </c>
      <c r="F106" s="168">
        <f t="shared" si="1"/>
        <v>6838194.7699999986</v>
      </c>
    </row>
    <row r="107" spans="1:6">
      <c r="A107" s="175"/>
      <c r="B107" s="176">
        <v>7140</v>
      </c>
      <c r="C107" s="162" t="s">
        <v>1804</v>
      </c>
      <c r="D107" s="174"/>
      <c r="E107" s="177">
        <v>0.01</v>
      </c>
      <c r="F107" s="168">
        <f t="shared" si="1"/>
        <v>6838194.7599999988</v>
      </c>
    </row>
    <row r="108" spans="1:6">
      <c r="A108" s="175">
        <v>39854</v>
      </c>
      <c r="B108" s="176">
        <v>7141</v>
      </c>
      <c r="C108" s="162" t="s">
        <v>172</v>
      </c>
      <c r="D108" s="174"/>
      <c r="E108" s="171">
        <v>2399.33</v>
      </c>
      <c r="F108" s="168">
        <f>F107+D108-E108</f>
        <v>6835795.4299999988</v>
      </c>
    </row>
    <row r="109" spans="1:6">
      <c r="A109" s="175">
        <v>39854</v>
      </c>
      <c r="B109" s="176">
        <v>7142</v>
      </c>
      <c r="C109" s="162" t="s">
        <v>106</v>
      </c>
      <c r="D109" s="174"/>
      <c r="E109" s="171">
        <v>21350.61</v>
      </c>
      <c r="F109" s="168">
        <f t="shared" si="1"/>
        <v>6814444.8199999984</v>
      </c>
    </row>
    <row r="110" spans="1:6">
      <c r="A110" s="175">
        <v>39854</v>
      </c>
      <c r="B110" s="176">
        <v>7143</v>
      </c>
      <c r="C110" s="162" t="s">
        <v>107</v>
      </c>
      <c r="D110" s="174"/>
      <c r="E110" s="171">
        <v>19000</v>
      </c>
      <c r="F110" s="168">
        <f t="shared" si="1"/>
        <v>6795444.8199999984</v>
      </c>
    </row>
    <row r="111" spans="1:6">
      <c r="A111" s="175">
        <v>39854</v>
      </c>
      <c r="B111" s="176">
        <v>7144</v>
      </c>
      <c r="C111" s="162" t="s">
        <v>2063</v>
      </c>
      <c r="D111" s="174"/>
      <c r="E111" s="171">
        <v>5739.79</v>
      </c>
      <c r="F111" s="168">
        <f t="shared" si="1"/>
        <v>6789705.0299999984</v>
      </c>
    </row>
    <row r="112" spans="1:6">
      <c r="A112" s="175">
        <v>39857</v>
      </c>
      <c r="B112" s="176">
        <v>7145</v>
      </c>
      <c r="C112" s="162" t="s">
        <v>2644</v>
      </c>
      <c r="D112" s="174"/>
      <c r="E112" s="171">
        <v>1000000</v>
      </c>
      <c r="F112" s="168">
        <f t="shared" si="1"/>
        <v>5789705.0299999984</v>
      </c>
    </row>
    <row r="113" spans="1:6">
      <c r="A113" s="175"/>
      <c r="B113" s="176">
        <v>7146</v>
      </c>
      <c r="C113" s="162" t="s">
        <v>1804</v>
      </c>
      <c r="D113" s="174"/>
      <c r="E113" s="177">
        <v>0.01</v>
      </c>
      <c r="F113" s="168">
        <f t="shared" si="1"/>
        <v>5789705.0199999986</v>
      </c>
    </row>
    <row r="114" spans="1:6">
      <c r="A114" s="175">
        <v>39857</v>
      </c>
      <c r="B114" s="176">
        <v>7147</v>
      </c>
      <c r="C114" s="162" t="s">
        <v>2645</v>
      </c>
      <c r="D114" s="174"/>
      <c r="E114" s="171">
        <v>18854</v>
      </c>
      <c r="F114" s="168">
        <f t="shared" si="1"/>
        <v>5770851.0199999986</v>
      </c>
    </row>
    <row r="115" spans="1:6">
      <c r="A115" s="175">
        <v>39857</v>
      </c>
      <c r="B115" s="176">
        <v>7148</v>
      </c>
      <c r="C115" s="162" t="s">
        <v>224</v>
      </c>
      <c r="D115" s="174"/>
      <c r="E115" s="171">
        <v>440683.2</v>
      </c>
      <c r="F115" s="168">
        <f t="shared" si="1"/>
        <v>5330167.8199999984</v>
      </c>
    </row>
    <row r="116" spans="1:6">
      <c r="A116" s="175">
        <v>39860</v>
      </c>
      <c r="B116" s="176">
        <v>7149</v>
      </c>
      <c r="C116" s="161" t="s">
        <v>2506</v>
      </c>
      <c r="D116" s="174"/>
      <c r="E116" s="171">
        <v>881</v>
      </c>
      <c r="F116" s="168">
        <f t="shared" si="1"/>
        <v>5329286.8199999984</v>
      </c>
    </row>
    <row r="117" spans="1:6">
      <c r="A117" s="175">
        <v>39860</v>
      </c>
      <c r="B117" s="176">
        <v>7150</v>
      </c>
      <c r="C117" s="162" t="s">
        <v>2020</v>
      </c>
      <c r="D117" s="174"/>
      <c r="E117" s="171">
        <v>881</v>
      </c>
      <c r="F117" s="168">
        <f t="shared" si="1"/>
        <v>5328405.8199999984</v>
      </c>
    </row>
    <row r="118" spans="1:6">
      <c r="A118" s="175">
        <v>39860</v>
      </c>
      <c r="B118" s="176">
        <v>7151</v>
      </c>
      <c r="C118" s="162" t="s">
        <v>21</v>
      </c>
      <c r="D118" s="174"/>
      <c r="E118" s="171">
        <v>881</v>
      </c>
      <c r="F118" s="168">
        <f t="shared" si="1"/>
        <v>5327524.8199999984</v>
      </c>
    </row>
    <row r="119" spans="1:6" ht="15.75">
      <c r="A119" s="175">
        <v>39862</v>
      </c>
      <c r="B119" s="176"/>
      <c r="C119" s="161" t="s">
        <v>2747</v>
      </c>
      <c r="D119" s="173">
        <v>6859.18</v>
      </c>
      <c r="E119" s="167"/>
      <c r="F119" s="168">
        <f t="shared" si="1"/>
        <v>5334383.9999999981</v>
      </c>
    </row>
    <row r="120" spans="1:6">
      <c r="A120" s="175">
        <v>39862</v>
      </c>
      <c r="B120" s="176">
        <v>7152</v>
      </c>
      <c r="C120" s="162" t="s">
        <v>1046</v>
      </c>
      <c r="D120" s="174"/>
      <c r="E120" s="171">
        <v>6859.18</v>
      </c>
      <c r="F120" s="168">
        <f t="shared" si="1"/>
        <v>5327524.8199999984</v>
      </c>
    </row>
    <row r="121" spans="1:6">
      <c r="A121" s="175">
        <v>39862</v>
      </c>
      <c r="B121" s="176">
        <v>7153</v>
      </c>
      <c r="C121" s="162" t="s">
        <v>1047</v>
      </c>
      <c r="D121" s="174"/>
      <c r="E121" s="171">
        <v>2670</v>
      </c>
      <c r="F121" s="168">
        <f t="shared" si="1"/>
        <v>5324854.8199999984</v>
      </c>
    </row>
    <row r="122" spans="1:6">
      <c r="A122" s="175"/>
      <c r="B122" s="176">
        <v>7154</v>
      </c>
      <c r="C122" s="162" t="s">
        <v>1804</v>
      </c>
      <c r="D122" s="174"/>
      <c r="E122" s="177">
        <v>0.01</v>
      </c>
      <c r="F122" s="168">
        <f>F121+D122-E122</f>
        <v>5324854.8099999987</v>
      </c>
    </row>
    <row r="123" spans="1:6">
      <c r="A123" s="175"/>
      <c r="B123" s="176">
        <v>7155</v>
      </c>
      <c r="C123" s="162" t="s">
        <v>1804</v>
      </c>
      <c r="D123" s="174"/>
      <c r="E123" s="177">
        <v>0.01</v>
      </c>
      <c r="F123" s="168">
        <f t="shared" si="1"/>
        <v>5324854.7999999989</v>
      </c>
    </row>
    <row r="124" spans="1:6">
      <c r="A124" s="175"/>
      <c r="B124" s="176">
        <v>7156</v>
      </c>
      <c r="C124" s="162" t="s">
        <v>1804</v>
      </c>
      <c r="D124" s="174"/>
      <c r="E124" s="177">
        <v>0.01</v>
      </c>
      <c r="F124" s="168">
        <f t="shared" si="1"/>
        <v>5324854.7899999991</v>
      </c>
    </row>
    <row r="125" spans="1:6">
      <c r="A125" s="175">
        <v>39862</v>
      </c>
      <c r="B125" s="176">
        <v>7157</v>
      </c>
      <c r="C125" s="162" t="s">
        <v>1048</v>
      </c>
      <c r="D125" s="174"/>
      <c r="E125" s="171">
        <v>23000</v>
      </c>
      <c r="F125" s="168">
        <f t="shared" si="1"/>
        <v>5301854.7899999991</v>
      </c>
    </row>
    <row r="126" spans="1:6">
      <c r="A126" s="175">
        <v>39863</v>
      </c>
      <c r="B126" s="176">
        <v>7158</v>
      </c>
      <c r="C126" s="162" t="s">
        <v>915</v>
      </c>
      <c r="D126" s="174"/>
      <c r="E126" s="171">
        <v>15000</v>
      </c>
      <c r="F126" s="168">
        <f t="shared" si="1"/>
        <v>5286854.7899999991</v>
      </c>
    </row>
    <row r="127" spans="1:6">
      <c r="A127" s="175">
        <v>39863</v>
      </c>
      <c r="B127" s="176">
        <v>7159</v>
      </c>
      <c r="C127" s="162" t="s">
        <v>916</v>
      </c>
      <c r="D127" s="174"/>
      <c r="E127" s="171">
        <v>15000</v>
      </c>
      <c r="F127" s="168">
        <f t="shared" si="1"/>
        <v>5271854.7899999991</v>
      </c>
    </row>
    <row r="128" spans="1:6">
      <c r="A128" s="175">
        <v>39863</v>
      </c>
      <c r="B128" s="176">
        <v>7160</v>
      </c>
      <c r="C128" s="162" t="s">
        <v>917</v>
      </c>
      <c r="D128" s="174"/>
      <c r="E128" s="171">
        <v>15000</v>
      </c>
      <c r="F128" s="168">
        <f t="shared" si="1"/>
        <v>5256854.7899999991</v>
      </c>
    </row>
    <row r="129" spans="1:6">
      <c r="A129" s="175">
        <v>39863</v>
      </c>
      <c r="B129" s="176">
        <v>7161</v>
      </c>
      <c r="C129" s="162" t="s">
        <v>294</v>
      </c>
      <c r="D129" s="174"/>
      <c r="E129" s="171">
        <v>23000</v>
      </c>
      <c r="F129" s="168">
        <f t="shared" si="1"/>
        <v>5233854.7899999991</v>
      </c>
    </row>
    <row r="130" spans="1:6">
      <c r="A130" s="175">
        <v>39863</v>
      </c>
      <c r="B130" s="176">
        <v>7162</v>
      </c>
      <c r="C130" s="162" t="s">
        <v>295</v>
      </c>
      <c r="D130" s="174"/>
      <c r="E130" s="171">
        <v>18128</v>
      </c>
      <c r="F130" s="168">
        <f t="shared" si="1"/>
        <v>5215726.7899999991</v>
      </c>
    </row>
    <row r="131" spans="1:6">
      <c r="A131" s="175"/>
      <c r="B131" s="176">
        <v>7163</v>
      </c>
      <c r="C131" s="162" t="s">
        <v>1804</v>
      </c>
      <c r="D131" s="174"/>
      <c r="E131" s="177">
        <v>0.01</v>
      </c>
      <c r="F131" s="168">
        <f t="shared" si="1"/>
        <v>5215726.7799999993</v>
      </c>
    </row>
    <row r="132" spans="1:6">
      <c r="A132" s="175">
        <v>39863</v>
      </c>
      <c r="B132" s="176">
        <v>7164</v>
      </c>
      <c r="C132" s="162" t="s">
        <v>296</v>
      </c>
      <c r="D132" s="174"/>
      <c r="E132" s="171">
        <v>17250</v>
      </c>
      <c r="F132" s="168">
        <f t="shared" si="1"/>
        <v>5198476.7799999993</v>
      </c>
    </row>
    <row r="133" spans="1:6">
      <c r="A133" s="175"/>
      <c r="B133" s="176">
        <v>7165</v>
      </c>
      <c r="C133" s="162" t="s">
        <v>1804</v>
      </c>
      <c r="D133" s="174"/>
      <c r="E133" s="177">
        <v>0.01</v>
      </c>
      <c r="F133" s="168">
        <f t="shared" si="1"/>
        <v>5198476.7699999996</v>
      </c>
    </row>
    <row r="134" spans="1:6">
      <c r="A134" s="175">
        <v>39864</v>
      </c>
      <c r="B134" s="176">
        <v>7166</v>
      </c>
      <c r="C134" s="162" t="s">
        <v>1591</v>
      </c>
      <c r="D134" s="174"/>
      <c r="E134" s="171">
        <v>25880.959999999999</v>
      </c>
      <c r="F134" s="168">
        <f>F133+D134-E134</f>
        <v>5172595.8099999996</v>
      </c>
    </row>
    <row r="135" spans="1:6">
      <c r="A135" s="175">
        <v>39864</v>
      </c>
      <c r="B135" s="176">
        <v>7167</v>
      </c>
      <c r="C135" s="114" t="s">
        <v>337</v>
      </c>
      <c r="D135" s="174"/>
      <c r="E135" s="171">
        <v>21109</v>
      </c>
      <c r="F135" s="168">
        <f t="shared" si="1"/>
        <v>5151486.8099999996</v>
      </c>
    </row>
    <row r="136" spans="1:6">
      <c r="A136" s="107">
        <v>39864</v>
      </c>
      <c r="B136" s="178">
        <v>7168</v>
      </c>
      <c r="C136" s="115" t="s">
        <v>2621</v>
      </c>
      <c r="D136" s="179"/>
      <c r="E136" s="216">
        <v>17601.5</v>
      </c>
      <c r="F136" s="168">
        <f t="shared" si="1"/>
        <v>5133885.3099999996</v>
      </c>
    </row>
    <row r="137" spans="1:6">
      <c r="A137" s="107">
        <v>39864</v>
      </c>
      <c r="B137" s="178">
        <v>7169</v>
      </c>
      <c r="C137" s="115" t="s">
        <v>1565</v>
      </c>
      <c r="D137" s="179"/>
      <c r="E137" s="216">
        <v>8500</v>
      </c>
      <c r="F137" s="168">
        <f t="shared" si="1"/>
        <v>5125385.3099999996</v>
      </c>
    </row>
    <row r="138" spans="1:6">
      <c r="A138" s="107">
        <v>39864</v>
      </c>
      <c r="B138" s="178">
        <v>7170</v>
      </c>
      <c r="C138" s="115" t="s">
        <v>1873</v>
      </c>
      <c r="D138" s="179"/>
      <c r="E138" s="216">
        <v>5832.38</v>
      </c>
      <c r="F138" s="168">
        <f t="shared" si="1"/>
        <v>5119552.93</v>
      </c>
    </row>
    <row r="139" spans="1:6">
      <c r="A139" s="107">
        <v>39864</v>
      </c>
      <c r="B139" s="178">
        <v>7171</v>
      </c>
      <c r="C139" s="115" t="s">
        <v>1872</v>
      </c>
      <c r="D139" s="179"/>
      <c r="E139" s="216">
        <v>5853.8</v>
      </c>
      <c r="F139" s="168">
        <f t="shared" si="1"/>
        <v>5113699.13</v>
      </c>
    </row>
    <row r="140" spans="1:6">
      <c r="A140" s="107">
        <v>39864</v>
      </c>
      <c r="B140" s="178">
        <v>7172</v>
      </c>
      <c r="C140" s="114" t="s">
        <v>1869</v>
      </c>
      <c r="D140" s="179"/>
      <c r="E140" s="216">
        <v>7610.5</v>
      </c>
      <c r="F140" s="168">
        <f t="shared" si="1"/>
        <v>5106088.63</v>
      </c>
    </row>
    <row r="141" spans="1:6">
      <c r="A141" s="107">
        <v>39864</v>
      </c>
      <c r="B141" s="178">
        <v>7173</v>
      </c>
      <c r="C141" s="115" t="s">
        <v>1566</v>
      </c>
      <c r="D141" s="179"/>
      <c r="E141" s="216">
        <v>5400</v>
      </c>
      <c r="F141" s="168">
        <f t="shared" si="1"/>
        <v>5100688.63</v>
      </c>
    </row>
    <row r="142" spans="1:6">
      <c r="A142" s="107">
        <v>39864</v>
      </c>
      <c r="B142" s="178">
        <v>7174</v>
      </c>
      <c r="C142" s="114" t="s">
        <v>1868</v>
      </c>
      <c r="D142" s="179"/>
      <c r="E142" s="216">
        <v>5400</v>
      </c>
      <c r="F142" s="168">
        <f t="shared" si="1"/>
        <v>5095288.63</v>
      </c>
    </row>
    <row r="143" spans="1:6" ht="28.5">
      <c r="A143" s="107">
        <v>39864</v>
      </c>
      <c r="B143" s="178">
        <v>7175</v>
      </c>
      <c r="C143" s="114" t="s">
        <v>1867</v>
      </c>
      <c r="D143" s="179"/>
      <c r="E143" s="216">
        <v>27000</v>
      </c>
      <c r="F143" s="168">
        <f t="shared" si="1"/>
        <v>5068288.63</v>
      </c>
    </row>
    <row r="144" spans="1:6" ht="28.5">
      <c r="A144" s="107">
        <v>39864</v>
      </c>
      <c r="B144" s="178">
        <v>7176</v>
      </c>
      <c r="C144" s="114" t="s">
        <v>1870</v>
      </c>
      <c r="D144" s="179"/>
      <c r="E144" s="216">
        <v>3676.53</v>
      </c>
      <c r="F144" s="168">
        <f t="shared" si="1"/>
        <v>5064612.0999999996</v>
      </c>
    </row>
    <row r="145" spans="1:6">
      <c r="A145" s="107">
        <v>39864</v>
      </c>
      <c r="B145" s="178">
        <v>7177</v>
      </c>
      <c r="C145" s="114" t="s">
        <v>1871</v>
      </c>
      <c r="D145" s="179"/>
      <c r="E145" s="216">
        <v>600</v>
      </c>
      <c r="F145" s="168">
        <f t="shared" si="1"/>
        <v>5064012.0999999996</v>
      </c>
    </row>
    <row r="146" spans="1:6" ht="28.5">
      <c r="A146" s="107">
        <v>39864</v>
      </c>
      <c r="B146" s="178">
        <v>7178</v>
      </c>
      <c r="C146" s="114" t="s">
        <v>1874</v>
      </c>
      <c r="D146" s="179"/>
      <c r="E146" s="216">
        <v>600</v>
      </c>
      <c r="F146" s="168">
        <f t="shared" si="1"/>
        <v>5063412.0999999996</v>
      </c>
    </row>
    <row r="147" spans="1:6" ht="28.5">
      <c r="A147" s="107">
        <v>39864</v>
      </c>
      <c r="B147" s="178">
        <v>7179</v>
      </c>
      <c r="C147" s="114" t="s">
        <v>1875</v>
      </c>
      <c r="D147" s="179"/>
      <c r="E147" s="216">
        <v>2000</v>
      </c>
      <c r="F147" s="168">
        <f>F146+D147-E147</f>
        <v>5061412.0999999996</v>
      </c>
    </row>
    <row r="148" spans="1:6" ht="28.5">
      <c r="A148" s="107">
        <v>39864</v>
      </c>
      <c r="B148" s="178">
        <v>7180</v>
      </c>
      <c r="C148" s="114" t="s">
        <v>1876</v>
      </c>
      <c r="D148" s="179"/>
      <c r="E148" s="216">
        <v>2000</v>
      </c>
      <c r="F148" s="168">
        <f t="shared" si="1"/>
        <v>5059412.0999999996</v>
      </c>
    </row>
    <row r="149" spans="1:6">
      <c r="A149" s="107"/>
      <c r="B149" s="178">
        <v>7181</v>
      </c>
      <c r="C149" s="115" t="s">
        <v>1804</v>
      </c>
      <c r="D149" s="179"/>
      <c r="E149" s="177">
        <v>0.01</v>
      </c>
      <c r="F149" s="168">
        <f t="shared" si="1"/>
        <v>5059412.09</v>
      </c>
    </row>
    <row r="150" spans="1:6">
      <c r="A150" s="107"/>
      <c r="B150" s="178">
        <v>7182</v>
      </c>
      <c r="C150" s="115" t="s">
        <v>1804</v>
      </c>
      <c r="D150" s="179"/>
      <c r="E150" s="177">
        <v>0.01</v>
      </c>
      <c r="F150" s="168">
        <f t="shared" ref="F150:F158" si="2">F149+D150-E150</f>
        <v>5059412.08</v>
      </c>
    </row>
    <row r="151" spans="1:6">
      <c r="A151" s="107"/>
      <c r="B151" s="178">
        <v>7183</v>
      </c>
      <c r="C151" s="115" t="s">
        <v>1804</v>
      </c>
      <c r="D151" s="179"/>
      <c r="E151" s="177">
        <v>0.01</v>
      </c>
      <c r="F151" s="168">
        <f t="shared" si="2"/>
        <v>5059412.07</v>
      </c>
    </row>
    <row r="152" spans="1:6">
      <c r="A152" s="107">
        <v>39867</v>
      </c>
      <c r="B152" s="178">
        <v>7184</v>
      </c>
      <c r="C152" s="114" t="s">
        <v>2706</v>
      </c>
      <c r="D152" s="179"/>
      <c r="E152" s="216">
        <v>2579</v>
      </c>
      <c r="F152" s="168">
        <f t="shared" si="2"/>
        <v>5056833.07</v>
      </c>
    </row>
    <row r="153" spans="1:6">
      <c r="A153" s="107">
        <v>39867</v>
      </c>
      <c r="B153" s="178">
        <v>7185</v>
      </c>
      <c r="C153" s="161" t="s">
        <v>2707</v>
      </c>
      <c r="D153" s="174"/>
      <c r="E153" s="177">
        <v>0.01</v>
      </c>
      <c r="F153" s="168">
        <f t="shared" si="2"/>
        <v>5056833.0600000005</v>
      </c>
    </row>
    <row r="154" spans="1:6">
      <c r="A154" s="107">
        <v>39867</v>
      </c>
      <c r="B154" s="178">
        <v>7186</v>
      </c>
      <c r="C154" s="161" t="s">
        <v>2708</v>
      </c>
      <c r="D154" s="174"/>
      <c r="E154" s="171">
        <v>2000</v>
      </c>
      <c r="F154" s="168">
        <f t="shared" si="2"/>
        <v>5054833.0600000005</v>
      </c>
    </row>
    <row r="155" spans="1:6">
      <c r="A155" s="107">
        <v>39867</v>
      </c>
      <c r="B155" s="178">
        <v>7187</v>
      </c>
      <c r="C155" s="161" t="s">
        <v>2709</v>
      </c>
      <c r="D155" s="174"/>
      <c r="E155" s="171">
        <v>1500</v>
      </c>
      <c r="F155" s="168">
        <f t="shared" si="2"/>
        <v>5053333.0600000005</v>
      </c>
    </row>
    <row r="156" spans="1:6" ht="28.5">
      <c r="A156" s="107">
        <v>39867</v>
      </c>
      <c r="B156" s="178">
        <v>7188</v>
      </c>
      <c r="C156" s="161" t="s">
        <v>2710</v>
      </c>
      <c r="D156" s="174"/>
      <c r="E156" s="171">
        <v>54000</v>
      </c>
      <c r="F156" s="168">
        <f t="shared" si="2"/>
        <v>4999333.0600000005</v>
      </c>
    </row>
    <row r="157" spans="1:6">
      <c r="A157" s="107">
        <v>39867</v>
      </c>
      <c r="B157" s="178">
        <v>7189</v>
      </c>
      <c r="C157" s="161" t="s">
        <v>2499</v>
      </c>
      <c r="D157" s="174"/>
      <c r="E157" s="171">
        <v>41325</v>
      </c>
      <c r="F157" s="168">
        <f t="shared" si="2"/>
        <v>4958008.0600000005</v>
      </c>
    </row>
    <row r="158" spans="1:6">
      <c r="A158" s="107">
        <v>39868</v>
      </c>
      <c r="B158" s="178">
        <v>7190</v>
      </c>
      <c r="C158" s="161" t="s">
        <v>394</v>
      </c>
      <c r="D158" s="174"/>
      <c r="E158" s="171">
        <v>10000</v>
      </c>
      <c r="F158" s="168">
        <f t="shared" si="2"/>
        <v>4948008.0600000005</v>
      </c>
    </row>
    <row r="159" spans="1:6" ht="28.5">
      <c r="A159" s="107">
        <v>39868</v>
      </c>
      <c r="B159" s="178">
        <v>7191</v>
      </c>
      <c r="C159" s="161" t="s">
        <v>2500</v>
      </c>
      <c r="D159" s="174"/>
      <c r="E159" s="171">
        <v>13875</v>
      </c>
      <c r="F159" s="168">
        <f>F158+D159-E159</f>
        <v>4934133.0600000005</v>
      </c>
    </row>
    <row r="160" spans="1:6">
      <c r="A160" s="107">
        <v>39868</v>
      </c>
      <c r="B160" s="178">
        <v>7192</v>
      </c>
      <c r="C160" s="161" t="s">
        <v>2501</v>
      </c>
      <c r="D160" s="174"/>
      <c r="E160" s="171">
        <v>52486.27</v>
      </c>
      <c r="F160" s="168">
        <f t="shared" ref="F160:F172" si="3">F159+D160-E160</f>
        <v>4881646.790000001</v>
      </c>
    </row>
    <row r="161" spans="1:8" ht="15.75">
      <c r="A161" s="107">
        <v>39868</v>
      </c>
      <c r="B161" s="73" t="s">
        <v>1823</v>
      </c>
      <c r="C161" s="180" t="s">
        <v>1283</v>
      </c>
      <c r="D161" s="173">
        <v>4579501.67</v>
      </c>
      <c r="E161" s="167"/>
      <c r="F161" s="168">
        <f t="shared" si="3"/>
        <v>9461148.4600000009</v>
      </c>
    </row>
    <row r="162" spans="1:8">
      <c r="A162" s="107">
        <v>39868</v>
      </c>
      <c r="B162" s="178">
        <v>7193</v>
      </c>
      <c r="C162" s="162" t="s">
        <v>1804</v>
      </c>
      <c r="D162" s="174"/>
      <c r="E162" s="177">
        <v>0.01</v>
      </c>
      <c r="F162" s="168">
        <f t="shared" si="3"/>
        <v>9461148.4500000011</v>
      </c>
    </row>
    <row r="163" spans="1:8" ht="15.75">
      <c r="A163" s="107">
        <v>39868</v>
      </c>
      <c r="B163" s="73" t="s">
        <v>1823</v>
      </c>
      <c r="C163" s="162" t="s">
        <v>1984</v>
      </c>
      <c r="D163" s="174"/>
      <c r="E163" s="169">
        <v>589422.93999999994</v>
      </c>
      <c r="F163" s="168">
        <f t="shared" si="3"/>
        <v>8871725.5100000016</v>
      </c>
    </row>
    <row r="164" spans="1:8">
      <c r="A164" s="107"/>
      <c r="B164" s="178">
        <v>7194</v>
      </c>
      <c r="C164" s="161" t="s">
        <v>2219</v>
      </c>
      <c r="D164" s="174"/>
      <c r="E164" s="171">
        <v>8146.48</v>
      </c>
      <c r="F164" s="168">
        <f t="shared" si="3"/>
        <v>8863579.0300000012</v>
      </c>
    </row>
    <row r="165" spans="1:8">
      <c r="A165" s="107">
        <v>39869</v>
      </c>
      <c r="B165" s="178">
        <v>7195</v>
      </c>
      <c r="C165" s="161" t="s">
        <v>2503</v>
      </c>
      <c r="D165" s="174"/>
      <c r="E165" s="171">
        <v>20000</v>
      </c>
      <c r="F165" s="168">
        <f t="shared" si="3"/>
        <v>8843579.0300000012</v>
      </c>
    </row>
    <row r="166" spans="1:8" ht="15.75">
      <c r="A166" s="107">
        <v>39869</v>
      </c>
      <c r="B166" s="73" t="s">
        <v>1823</v>
      </c>
      <c r="C166" s="158" t="s">
        <v>1204</v>
      </c>
      <c r="D166" s="173">
        <v>435909.25</v>
      </c>
      <c r="E166" s="167"/>
      <c r="F166" s="168">
        <f t="shared" si="3"/>
        <v>9279488.2800000012</v>
      </c>
    </row>
    <row r="167" spans="1:8">
      <c r="A167" s="107">
        <v>39870</v>
      </c>
      <c r="B167" s="178">
        <v>7196</v>
      </c>
      <c r="C167" s="161" t="s">
        <v>2502</v>
      </c>
      <c r="D167" s="174"/>
      <c r="E167" s="171">
        <v>1800</v>
      </c>
      <c r="F167" s="168">
        <f t="shared" si="3"/>
        <v>9277688.2800000012</v>
      </c>
    </row>
    <row r="168" spans="1:8" ht="28.5">
      <c r="A168" s="107">
        <v>39870</v>
      </c>
      <c r="B168" s="178">
        <v>7197</v>
      </c>
      <c r="C168" s="161" t="s">
        <v>2083</v>
      </c>
      <c r="D168" s="174"/>
      <c r="E168" s="171">
        <v>12495</v>
      </c>
      <c r="F168" s="168">
        <f t="shared" si="3"/>
        <v>9265193.2800000012</v>
      </c>
    </row>
    <row r="169" spans="1:8">
      <c r="A169" s="107">
        <v>39870</v>
      </c>
      <c r="B169" s="178">
        <v>7198</v>
      </c>
      <c r="C169" s="161" t="s">
        <v>2504</v>
      </c>
      <c r="D169" s="174"/>
      <c r="E169" s="171">
        <v>27000</v>
      </c>
      <c r="F169" s="168">
        <f t="shared" si="3"/>
        <v>9238193.2800000012</v>
      </c>
    </row>
    <row r="170" spans="1:8">
      <c r="A170" s="107"/>
      <c r="B170" s="178">
        <v>7199</v>
      </c>
      <c r="C170" s="162" t="s">
        <v>1804</v>
      </c>
      <c r="D170" s="174"/>
      <c r="E170" s="177">
        <v>0.01</v>
      </c>
      <c r="F170" s="168">
        <f t="shared" si="3"/>
        <v>9238193.2700000014</v>
      </c>
    </row>
    <row r="171" spans="1:8">
      <c r="A171" s="107">
        <v>39870</v>
      </c>
      <c r="B171" s="178">
        <v>7200</v>
      </c>
      <c r="C171" s="161" t="s">
        <v>2505</v>
      </c>
      <c r="D171" s="174"/>
      <c r="E171" s="171">
        <v>27000</v>
      </c>
      <c r="F171" s="168">
        <f t="shared" si="3"/>
        <v>9211193.2700000014</v>
      </c>
    </row>
    <row r="172" spans="1:8" ht="15.75">
      <c r="A172" s="107">
        <v>39872</v>
      </c>
      <c r="B172" s="73" t="s">
        <v>1823</v>
      </c>
      <c r="C172" s="172" t="s">
        <v>457</v>
      </c>
      <c r="D172" s="181"/>
      <c r="E172" s="169">
        <f>5544.67-0.14</f>
        <v>5544.53</v>
      </c>
      <c r="F172" s="168">
        <f t="shared" si="3"/>
        <v>9205648.7400000021</v>
      </c>
    </row>
    <row r="173" spans="1:8" ht="15.75">
      <c r="A173" s="86"/>
      <c r="B173" s="101"/>
      <c r="C173" s="88" t="s">
        <v>1983</v>
      </c>
      <c r="D173" s="89">
        <f>SUM(D85:D172)</f>
        <v>9002536.1400000006</v>
      </c>
      <c r="E173" s="90">
        <f>SUM(E86:E172)</f>
        <v>3196193.7099999976</v>
      </c>
      <c r="F173" s="92">
        <f>F84+D173-E173</f>
        <v>9205648.7400000021</v>
      </c>
      <c r="H173" s="51"/>
    </row>
    <row r="174" spans="1:8" ht="15.75">
      <c r="A174" s="62"/>
      <c r="B174" s="63"/>
      <c r="C174" s="98"/>
      <c r="D174" s="36"/>
      <c r="E174" s="96"/>
      <c r="F174" s="65"/>
    </row>
    <row r="175" spans="1:8" ht="15.75">
      <c r="A175" s="63"/>
      <c r="B175" s="63"/>
      <c r="C175" s="64" t="s">
        <v>1550</v>
      </c>
      <c r="D175" s="64"/>
      <c r="E175" s="81">
        <f>E173</f>
        <v>3196193.7099999976</v>
      </c>
      <c r="F175" s="217"/>
    </row>
    <row r="176" spans="1:8" ht="15.75">
      <c r="A176" s="36"/>
      <c r="B176" s="98">
        <v>82</v>
      </c>
      <c r="C176" s="111" t="s">
        <v>2058</v>
      </c>
      <c r="D176" s="80"/>
      <c r="E176" s="81">
        <f>E173-E172-E163</f>
        <v>2601226.2399999979</v>
      </c>
      <c r="F176" s="217"/>
    </row>
    <row r="177" spans="1:6">
      <c r="A177" s="36"/>
      <c r="B177" s="36"/>
      <c r="C177" s="36"/>
      <c r="D177" s="142"/>
      <c r="E177" s="96"/>
      <c r="F177" s="218"/>
    </row>
    <row r="178" spans="1:6" ht="15.75">
      <c r="A178" s="82"/>
      <c r="B178" s="29"/>
      <c r="C178" s="64" t="s">
        <v>168</v>
      </c>
      <c r="D178" s="83"/>
      <c r="E178" s="96"/>
      <c r="F178" s="65"/>
    </row>
    <row r="179" spans="1:6" ht="15.75">
      <c r="A179" s="934" t="s">
        <v>2520</v>
      </c>
      <c r="B179" s="269" t="s">
        <v>1831</v>
      </c>
      <c r="C179" s="936" t="s">
        <v>1981</v>
      </c>
      <c r="D179" s="938" t="s">
        <v>1827</v>
      </c>
      <c r="E179" s="940" t="s">
        <v>1828</v>
      </c>
      <c r="F179" s="942" t="s">
        <v>1829</v>
      </c>
    </row>
    <row r="180" spans="1:6" ht="15.75">
      <c r="A180" s="935"/>
      <c r="B180" s="270" t="s">
        <v>1832</v>
      </c>
      <c r="C180" s="937"/>
      <c r="D180" s="939"/>
      <c r="E180" s="941"/>
      <c r="F180" s="943"/>
    </row>
    <row r="181" spans="1:6" ht="15.75">
      <c r="A181" s="75"/>
      <c r="C181" s="59" t="s">
        <v>234</v>
      </c>
      <c r="D181" s="78"/>
      <c r="E181" s="79"/>
      <c r="F181" s="252">
        <f>F173</f>
        <v>9205648.7400000021</v>
      </c>
    </row>
    <row r="182" spans="1:6" ht="28.5">
      <c r="A182" s="95">
        <v>39874</v>
      </c>
      <c r="B182" s="52" t="s">
        <v>1823</v>
      </c>
      <c r="C182" s="161" t="s">
        <v>1482</v>
      </c>
      <c r="D182" s="166">
        <v>0</v>
      </c>
      <c r="E182" s="167"/>
      <c r="F182" s="168">
        <f>F181+D182-E182</f>
        <v>9205648.7400000021</v>
      </c>
    </row>
    <row r="183" spans="1:6" ht="28.5">
      <c r="A183" s="95">
        <v>39874</v>
      </c>
      <c r="B183" s="76">
        <v>7201</v>
      </c>
      <c r="C183" s="161" t="s">
        <v>2577</v>
      </c>
      <c r="D183" s="166"/>
      <c r="E183" s="167">
        <v>152331.01999999999</v>
      </c>
      <c r="F183" s="168">
        <f t="shared" ref="F183:F235" si="4">F182+D183-E183</f>
        <v>9053317.7200000025</v>
      </c>
    </row>
    <row r="184" spans="1:6">
      <c r="A184" s="95">
        <v>39874</v>
      </c>
      <c r="B184" s="76">
        <v>7202</v>
      </c>
      <c r="C184" s="162" t="s">
        <v>1804</v>
      </c>
      <c r="D184" s="166"/>
      <c r="E184" s="169">
        <v>0.01</v>
      </c>
      <c r="F184" s="168">
        <f t="shared" si="4"/>
        <v>9053317.7100000028</v>
      </c>
    </row>
    <row r="185" spans="1:6">
      <c r="A185" s="95">
        <v>39874</v>
      </c>
      <c r="B185" s="76">
        <v>7203</v>
      </c>
      <c r="C185" s="162" t="s">
        <v>2361</v>
      </c>
      <c r="D185" s="166"/>
      <c r="E185" s="167">
        <v>16666.7</v>
      </c>
      <c r="F185" s="168">
        <f t="shared" si="4"/>
        <v>9036651.0100000035</v>
      </c>
    </row>
    <row r="186" spans="1:6" ht="28.5">
      <c r="A186" s="95">
        <v>39874</v>
      </c>
      <c r="B186" s="76">
        <v>7204</v>
      </c>
      <c r="C186" s="161" t="s">
        <v>731</v>
      </c>
      <c r="D186" s="166"/>
      <c r="E186" s="167">
        <v>16800</v>
      </c>
      <c r="F186" s="168">
        <f t="shared" si="4"/>
        <v>9019851.0100000035</v>
      </c>
    </row>
    <row r="187" spans="1:6" ht="28.5">
      <c r="A187" s="95">
        <v>39874</v>
      </c>
      <c r="B187" s="76">
        <v>7205</v>
      </c>
      <c r="C187" s="161" t="s">
        <v>1895</v>
      </c>
      <c r="D187" s="166"/>
      <c r="E187" s="167">
        <v>1700</v>
      </c>
      <c r="F187" s="168">
        <f t="shared" si="4"/>
        <v>9018151.0100000035</v>
      </c>
    </row>
    <row r="188" spans="1:6" ht="28.5">
      <c r="A188" s="95">
        <v>39875</v>
      </c>
      <c r="B188" s="76">
        <v>7206</v>
      </c>
      <c r="C188" s="161" t="s">
        <v>737</v>
      </c>
      <c r="D188" s="166"/>
      <c r="E188" s="167">
        <v>31901</v>
      </c>
      <c r="F188" s="168">
        <f t="shared" si="4"/>
        <v>8986250.0100000035</v>
      </c>
    </row>
    <row r="189" spans="1:6">
      <c r="A189" s="95"/>
      <c r="B189" s="76">
        <v>7207</v>
      </c>
      <c r="C189" s="162" t="s">
        <v>1804</v>
      </c>
      <c r="D189" s="166"/>
      <c r="E189" s="169">
        <v>0.01</v>
      </c>
      <c r="F189" s="168">
        <f t="shared" si="4"/>
        <v>8986250.0000000037</v>
      </c>
    </row>
    <row r="190" spans="1:6">
      <c r="A190" s="95"/>
      <c r="B190" s="76">
        <v>7208</v>
      </c>
      <c r="C190" s="162" t="s">
        <v>1804</v>
      </c>
      <c r="D190" s="166"/>
      <c r="E190" s="169">
        <v>0.01</v>
      </c>
      <c r="F190" s="168">
        <f t="shared" si="4"/>
        <v>8986249.9900000039</v>
      </c>
    </row>
    <row r="191" spans="1:6" ht="28.5">
      <c r="A191" s="95">
        <v>39875</v>
      </c>
      <c r="B191" s="76">
        <v>7209</v>
      </c>
      <c r="C191" s="161" t="s">
        <v>2415</v>
      </c>
      <c r="D191" s="166"/>
      <c r="E191" s="167">
        <v>3000</v>
      </c>
      <c r="F191" s="168">
        <f t="shared" si="4"/>
        <v>8983249.9900000039</v>
      </c>
    </row>
    <row r="192" spans="1:6" ht="28.5">
      <c r="A192" s="95">
        <v>39875</v>
      </c>
      <c r="B192" s="76">
        <v>7210</v>
      </c>
      <c r="C192" s="161" t="s">
        <v>2416</v>
      </c>
      <c r="D192" s="166"/>
      <c r="E192" s="167">
        <v>1968.62</v>
      </c>
      <c r="F192" s="168">
        <f t="shared" si="4"/>
        <v>8981281.3700000048</v>
      </c>
    </row>
    <row r="193" spans="1:6" ht="28.5">
      <c r="A193" s="95">
        <v>39875</v>
      </c>
      <c r="B193" s="76">
        <v>7211</v>
      </c>
      <c r="C193" s="161" t="s">
        <v>2417</v>
      </c>
      <c r="D193" s="166"/>
      <c r="E193" s="167">
        <v>25357.39</v>
      </c>
      <c r="F193" s="168">
        <f>F192+D193-E193</f>
        <v>8955923.9800000042</v>
      </c>
    </row>
    <row r="194" spans="1:6" ht="28.5">
      <c r="A194" s="95">
        <v>39875</v>
      </c>
      <c r="B194" s="76">
        <v>7212</v>
      </c>
      <c r="C194" s="161" t="s">
        <v>2036</v>
      </c>
      <c r="D194" s="166"/>
      <c r="E194" s="167">
        <v>2120</v>
      </c>
      <c r="F194" s="168">
        <f t="shared" si="4"/>
        <v>8953803.9800000042</v>
      </c>
    </row>
    <row r="195" spans="1:6">
      <c r="A195" s="95">
        <v>39875</v>
      </c>
      <c r="B195" s="76">
        <v>7213</v>
      </c>
      <c r="C195" s="161" t="s">
        <v>2037</v>
      </c>
      <c r="D195" s="166"/>
      <c r="E195" s="167">
        <v>28638.400000000001</v>
      </c>
      <c r="F195" s="168">
        <f t="shared" si="4"/>
        <v>8925165.5800000038</v>
      </c>
    </row>
    <row r="196" spans="1:6" ht="28.5">
      <c r="A196" s="95">
        <v>39876</v>
      </c>
      <c r="B196" s="76">
        <v>7214</v>
      </c>
      <c r="C196" s="161" t="s">
        <v>1785</v>
      </c>
      <c r="D196" s="166"/>
      <c r="E196" s="167">
        <v>28957.84</v>
      </c>
      <c r="F196" s="168">
        <f t="shared" si="4"/>
        <v>8896207.7400000039</v>
      </c>
    </row>
    <row r="197" spans="1:6">
      <c r="A197" s="46"/>
      <c r="B197" s="76">
        <v>7215</v>
      </c>
      <c r="C197" s="162" t="s">
        <v>1804</v>
      </c>
      <c r="D197" s="166"/>
      <c r="E197" s="169">
        <v>0.01</v>
      </c>
      <c r="F197" s="168">
        <f t="shared" si="4"/>
        <v>8896207.7300000042</v>
      </c>
    </row>
    <row r="198" spans="1:6">
      <c r="A198" s="95">
        <v>39876</v>
      </c>
      <c r="B198" s="76">
        <v>7216</v>
      </c>
      <c r="C198" s="162" t="s">
        <v>1804</v>
      </c>
      <c r="D198" s="166"/>
      <c r="E198" s="169">
        <v>0.01</v>
      </c>
      <c r="F198" s="168">
        <f t="shared" si="4"/>
        <v>8896207.7200000044</v>
      </c>
    </row>
    <row r="199" spans="1:6" ht="28.5">
      <c r="A199" s="95">
        <v>39876</v>
      </c>
      <c r="B199" s="76">
        <v>7217</v>
      </c>
      <c r="C199" s="161" t="s">
        <v>20</v>
      </c>
      <c r="D199" s="162"/>
      <c r="E199" s="167">
        <v>1448.32</v>
      </c>
      <c r="F199" s="168">
        <f t="shared" si="4"/>
        <v>8894759.4000000041</v>
      </c>
    </row>
    <row r="200" spans="1:6">
      <c r="A200" s="95">
        <v>39876</v>
      </c>
      <c r="B200" s="76">
        <v>7218</v>
      </c>
      <c r="C200" s="162" t="s">
        <v>1804</v>
      </c>
      <c r="D200" s="162"/>
      <c r="E200" s="169">
        <v>0.01</v>
      </c>
      <c r="F200" s="168">
        <f t="shared" si="4"/>
        <v>8894759.3900000043</v>
      </c>
    </row>
    <row r="201" spans="1:6" ht="28.5">
      <c r="A201" s="95">
        <v>39877</v>
      </c>
      <c r="B201" s="76">
        <v>7219</v>
      </c>
      <c r="C201" s="161" t="s">
        <v>1435</v>
      </c>
      <c r="D201" s="162"/>
      <c r="E201" s="171">
        <v>1110</v>
      </c>
      <c r="F201" s="168">
        <f t="shared" si="4"/>
        <v>8893649.3900000043</v>
      </c>
    </row>
    <row r="202" spans="1:6" ht="28.5">
      <c r="A202" s="95">
        <v>39876</v>
      </c>
      <c r="B202" s="76">
        <v>7220</v>
      </c>
      <c r="C202" s="161" t="s">
        <v>1314</v>
      </c>
      <c r="D202" s="162"/>
      <c r="E202" s="167">
        <v>7424.71</v>
      </c>
      <c r="F202" s="168">
        <f>F201+D202-E202</f>
        <v>8886224.6800000034</v>
      </c>
    </row>
    <row r="203" spans="1:6" ht="28.5">
      <c r="A203" s="95">
        <v>39877</v>
      </c>
      <c r="B203" s="76">
        <v>7221</v>
      </c>
      <c r="C203" s="161" t="s">
        <v>1315</v>
      </c>
      <c r="D203" s="162"/>
      <c r="E203" s="167">
        <v>99305.4</v>
      </c>
      <c r="F203" s="168">
        <f t="shared" si="4"/>
        <v>8786919.2800000031</v>
      </c>
    </row>
    <row r="204" spans="1:6">
      <c r="A204" s="95">
        <v>39877</v>
      </c>
      <c r="B204" s="76">
        <v>7222</v>
      </c>
      <c r="C204" s="161" t="s">
        <v>2230</v>
      </c>
      <c r="D204" s="162"/>
      <c r="E204" s="167">
        <v>5354.76</v>
      </c>
      <c r="F204" s="168">
        <f t="shared" si="4"/>
        <v>8781564.5200000033</v>
      </c>
    </row>
    <row r="205" spans="1:6" ht="28.5">
      <c r="A205" s="95">
        <v>39877</v>
      </c>
      <c r="B205" s="76">
        <v>7223</v>
      </c>
      <c r="C205" s="161" t="s">
        <v>1434</v>
      </c>
      <c r="D205" s="162"/>
      <c r="E205" s="167">
        <v>720</v>
      </c>
      <c r="F205" s="168">
        <f t="shared" si="4"/>
        <v>8780844.5200000033</v>
      </c>
    </row>
    <row r="206" spans="1:6" ht="28.5">
      <c r="A206" s="95">
        <v>39877</v>
      </c>
      <c r="B206" s="76">
        <v>7224</v>
      </c>
      <c r="C206" s="161" t="s">
        <v>1316</v>
      </c>
      <c r="D206" s="162"/>
      <c r="E206" s="167">
        <v>1000000</v>
      </c>
      <c r="F206" s="168">
        <f t="shared" si="4"/>
        <v>7780844.5200000033</v>
      </c>
    </row>
    <row r="207" spans="1:6" ht="28.5">
      <c r="A207" s="95">
        <v>39877</v>
      </c>
      <c r="B207" s="76">
        <v>7225</v>
      </c>
      <c r="C207" s="161" t="s">
        <v>992</v>
      </c>
      <c r="D207" s="162"/>
      <c r="E207" s="167">
        <v>360360</v>
      </c>
      <c r="F207" s="168">
        <f t="shared" si="4"/>
        <v>7420484.5200000033</v>
      </c>
    </row>
    <row r="208" spans="1:6" ht="28.5">
      <c r="A208" s="95">
        <v>39877</v>
      </c>
      <c r="B208" s="76">
        <v>7226</v>
      </c>
      <c r="C208" s="161" t="s">
        <v>993</v>
      </c>
      <c r="D208" s="162"/>
      <c r="E208" s="167">
        <v>22555.200000000001</v>
      </c>
      <c r="F208" s="168">
        <f t="shared" si="4"/>
        <v>7397929.3200000031</v>
      </c>
    </row>
    <row r="209" spans="1:6">
      <c r="A209" s="95"/>
      <c r="B209" s="76">
        <v>7227</v>
      </c>
      <c r="C209" s="162" t="s">
        <v>1804</v>
      </c>
      <c r="D209" s="162"/>
      <c r="E209" s="169">
        <v>0.01</v>
      </c>
      <c r="F209" s="168">
        <f t="shared" si="4"/>
        <v>7397929.3100000033</v>
      </c>
    </row>
    <row r="210" spans="1:6" ht="15.75">
      <c r="A210" s="95">
        <v>39877</v>
      </c>
      <c r="B210" s="73" t="s">
        <v>2282</v>
      </c>
      <c r="C210" s="162" t="s">
        <v>2283</v>
      </c>
      <c r="D210" s="162"/>
      <c r="E210" s="177">
        <v>2596.9299999999998</v>
      </c>
      <c r="F210" s="168"/>
    </row>
    <row r="211" spans="1:6" ht="21" customHeight="1">
      <c r="A211" s="95">
        <v>39878</v>
      </c>
      <c r="B211" s="76">
        <v>7228</v>
      </c>
      <c r="C211" s="161" t="s">
        <v>2713</v>
      </c>
      <c r="D211" s="162"/>
      <c r="E211" s="167">
        <v>1813.74</v>
      </c>
      <c r="F211" s="168">
        <f>F209+D211-E211</f>
        <v>7396115.5700000031</v>
      </c>
    </row>
    <row r="212" spans="1:6">
      <c r="A212" s="95">
        <v>39878</v>
      </c>
      <c r="B212" s="76">
        <v>7229</v>
      </c>
      <c r="C212" s="162" t="s">
        <v>668</v>
      </c>
      <c r="D212" s="162"/>
      <c r="E212" s="167">
        <v>7549.57</v>
      </c>
      <c r="F212" s="168">
        <f t="shared" si="4"/>
        <v>7388566.0000000028</v>
      </c>
    </row>
    <row r="213" spans="1:6" ht="28.5">
      <c r="A213" s="95">
        <v>39878</v>
      </c>
      <c r="B213" s="76">
        <v>7230</v>
      </c>
      <c r="C213" s="114" t="s">
        <v>2432</v>
      </c>
      <c r="D213" s="162"/>
      <c r="E213" s="170">
        <v>175725</v>
      </c>
      <c r="F213" s="168">
        <f t="shared" si="4"/>
        <v>7212841.0000000028</v>
      </c>
    </row>
    <row r="214" spans="1:6">
      <c r="A214" s="95">
        <v>39881</v>
      </c>
      <c r="B214" s="76">
        <v>7231</v>
      </c>
      <c r="C214" s="161" t="s">
        <v>1804</v>
      </c>
      <c r="D214" s="162"/>
      <c r="E214" s="169">
        <v>0.01</v>
      </c>
      <c r="F214" s="168">
        <f>F213+D214-E214</f>
        <v>7212840.990000003</v>
      </c>
    </row>
    <row r="215" spans="1:6">
      <c r="A215" s="95">
        <v>39881</v>
      </c>
      <c r="B215" s="76">
        <v>7232</v>
      </c>
      <c r="C215" s="161" t="s">
        <v>1804</v>
      </c>
      <c r="D215" s="162"/>
      <c r="E215" s="169">
        <v>0.01</v>
      </c>
      <c r="F215" s="168">
        <f t="shared" si="4"/>
        <v>7212840.9800000032</v>
      </c>
    </row>
    <row r="216" spans="1:6" ht="28.5">
      <c r="A216" s="107">
        <v>39883</v>
      </c>
      <c r="B216" s="76">
        <v>7233</v>
      </c>
      <c r="C216" s="161" t="s">
        <v>458</v>
      </c>
      <c r="D216" s="162"/>
      <c r="E216" s="167">
        <v>600</v>
      </c>
      <c r="F216" s="168">
        <f>F215+D216-E216</f>
        <v>7212240.9800000032</v>
      </c>
    </row>
    <row r="217" spans="1:6" ht="28.5">
      <c r="A217" s="107">
        <v>39883</v>
      </c>
      <c r="B217" s="76">
        <v>7234</v>
      </c>
      <c r="C217" s="161" t="s">
        <v>459</v>
      </c>
      <c r="D217" s="162"/>
      <c r="E217" s="167">
        <v>600</v>
      </c>
      <c r="F217" s="168">
        <f t="shared" si="4"/>
        <v>7211640.9800000032</v>
      </c>
    </row>
    <row r="218" spans="1:6" ht="29.25" customHeight="1">
      <c r="A218" s="107">
        <v>39883</v>
      </c>
      <c r="B218" s="76">
        <v>7235</v>
      </c>
      <c r="C218" s="161" t="s">
        <v>778</v>
      </c>
      <c r="D218" s="162"/>
      <c r="E218" s="167">
        <v>881</v>
      </c>
      <c r="F218" s="168">
        <f t="shared" si="4"/>
        <v>7210759.9800000032</v>
      </c>
    </row>
    <row r="219" spans="1:6" ht="28.5">
      <c r="A219" s="107">
        <v>39883</v>
      </c>
      <c r="B219" s="76">
        <v>7236</v>
      </c>
      <c r="C219" s="161" t="s">
        <v>780</v>
      </c>
      <c r="D219" s="162"/>
      <c r="E219" s="167">
        <v>18854</v>
      </c>
      <c r="F219" s="168">
        <f t="shared" si="4"/>
        <v>7191905.9800000032</v>
      </c>
    </row>
    <row r="220" spans="1:6" ht="28.5">
      <c r="A220" s="107">
        <v>39883</v>
      </c>
      <c r="B220" s="76">
        <v>7237</v>
      </c>
      <c r="C220" s="161" t="s">
        <v>779</v>
      </c>
      <c r="D220" s="162"/>
      <c r="E220" s="167">
        <v>3515</v>
      </c>
      <c r="F220" s="168">
        <f t="shared" si="4"/>
        <v>7188390.9800000032</v>
      </c>
    </row>
    <row r="221" spans="1:6" ht="28.5">
      <c r="A221" s="107">
        <v>39884</v>
      </c>
      <c r="B221" s="76">
        <v>7238</v>
      </c>
      <c r="C221" s="163" t="s">
        <v>1911</v>
      </c>
      <c r="D221" s="162"/>
      <c r="E221" s="167">
        <v>95213.53</v>
      </c>
      <c r="F221" s="168">
        <f t="shared" si="4"/>
        <v>7093177.450000003</v>
      </c>
    </row>
    <row r="222" spans="1:6">
      <c r="A222" s="107"/>
      <c r="B222" s="76">
        <v>7239</v>
      </c>
      <c r="C222" s="162" t="s">
        <v>1804</v>
      </c>
      <c r="D222" s="162"/>
      <c r="E222" s="169">
        <v>0.01</v>
      </c>
      <c r="F222" s="168">
        <f t="shared" si="4"/>
        <v>7093177.4400000032</v>
      </c>
    </row>
    <row r="223" spans="1:6" ht="28.5">
      <c r="A223" s="107">
        <v>39884</v>
      </c>
      <c r="B223" s="76">
        <v>7240</v>
      </c>
      <c r="C223" s="161" t="s">
        <v>2619</v>
      </c>
      <c r="D223" s="162"/>
      <c r="E223" s="167">
        <v>2701.74</v>
      </c>
      <c r="F223" s="168">
        <f t="shared" si="4"/>
        <v>7090475.700000003</v>
      </c>
    </row>
    <row r="224" spans="1:6" ht="28.5">
      <c r="A224" s="107">
        <v>39884</v>
      </c>
      <c r="B224" s="76">
        <v>7241</v>
      </c>
      <c r="C224" s="161" t="s">
        <v>2620</v>
      </c>
      <c r="D224" s="162"/>
      <c r="E224" s="167">
        <v>27000</v>
      </c>
      <c r="F224" s="168">
        <f t="shared" si="4"/>
        <v>7063475.700000003</v>
      </c>
    </row>
    <row r="225" spans="1:6" ht="31.5" customHeight="1">
      <c r="A225" s="107">
        <v>39888</v>
      </c>
      <c r="B225" s="76">
        <v>7242</v>
      </c>
      <c r="C225" s="163" t="s">
        <v>2237</v>
      </c>
      <c r="D225" s="162"/>
      <c r="E225" s="167">
        <v>250000</v>
      </c>
      <c r="F225" s="168">
        <f>F224+D225-E225</f>
        <v>6813475.700000003</v>
      </c>
    </row>
    <row r="226" spans="1:6" ht="28.5">
      <c r="A226" s="107">
        <v>39888</v>
      </c>
      <c r="B226" s="76">
        <v>7243</v>
      </c>
      <c r="C226" s="161" t="s">
        <v>2725</v>
      </c>
      <c r="D226" s="162"/>
      <c r="E226" s="171">
        <v>9786.9</v>
      </c>
      <c r="F226" s="168">
        <f t="shared" si="4"/>
        <v>6803688.8000000026</v>
      </c>
    </row>
    <row r="227" spans="1:6" ht="28.5">
      <c r="A227" s="107">
        <v>39888</v>
      </c>
      <c r="B227" s="76">
        <v>7244</v>
      </c>
      <c r="C227" s="161" t="s">
        <v>1914</v>
      </c>
      <c r="D227" s="162"/>
      <c r="E227" s="167">
        <v>39520</v>
      </c>
      <c r="F227" s="168">
        <f t="shared" si="4"/>
        <v>6764168.8000000026</v>
      </c>
    </row>
    <row r="228" spans="1:6" ht="28.5">
      <c r="A228" s="107">
        <v>39888</v>
      </c>
      <c r="B228" s="76">
        <v>7245</v>
      </c>
      <c r="C228" s="161" t="s">
        <v>1912</v>
      </c>
      <c r="D228" s="162"/>
      <c r="E228" s="167">
        <v>22500</v>
      </c>
      <c r="F228" s="168">
        <f t="shared" si="4"/>
        <v>6741668.8000000026</v>
      </c>
    </row>
    <row r="229" spans="1:6" ht="28.5">
      <c r="A229" s="107">
        <v>39888</v>
      </c>
      <c r="B229" s="76">
        <v>7246</v>
      </c>
      <c r="C229" s="114" t="s">
        <v>1913</v>
      </c>
      <c r="D229" s="162"/>
      <c r="E229" s="167">
        <v>4275</v>
      </c>
      <c r="F229" s="168">
        <f t="shared" si="4"/>
        <v>6737393.8000000026</v>
      </c>
    </row>
    <row r="230" spans="1:6" ht="28.5">
      <c r="A230" s="107">
        <v>39889</v>
      </c>
      <c r="B230" s="76">
        <v>7247</v>
      </c>
      <c r="C230" s="161" t="s">
        <v>244</v>
      </c>
      <c r="D230" s="162"/>
      <c r="E230" s="167">
        <v>189263.25</v>
      </c>
      <c r="F230" s="168">
        <f t="shared" si="4"/>
        <v>6548130.5500000026</v>
      </c>
    </row>
    <row r="231" spans="1:6" ht="42.75">
      <c r="A231" s="107">
        <v>39889</v>
      </c>
      <c r="B231" s="76">
        <v>7248</v>
      </c>
      <c r="C231" s="114" t="s">
        <v>344</v>
      </c>
      <c r="D231" s="162"/>
      <c r="E231" s="167">
        <v>332887.5</v>
      </c>
      <c r="F231" s="168">
        <f t="shared" si="4"/>
        <v>6215243.0500000026</v>
      </c>
    </row>
    <row r="232" spans="1:6">
      <c r="A232" s="107">
        <v>39889</v>
      </c>
      <c r="B232" s="76">
        <v>7249</v>
      </c>
      <c r="C232" s="162" t="s">
        <v>345</v>
      </c>
      <c r="D232" s="162"/>
      <c r="E232" s="167">
        <v>3552</v>
      </c>
      <c r="F232" s="168">
        <f t="shared" si="4"/>
        <v>6211691.0500000026</v>
      </c>
    </row>
    <row r="233" spans="1:6" ht="28.5">
      <c r="A233" s="107">
        <v>39889</v>
      </c>
      <c r="B233" s="76">
        <v>7250</v>
      </c>
      <c r="C233" s="164" t="s">
        <v>1162</v>
      </c>
      <c r="D233" s="162"/>
      <c r="E233" s="171">
        <v>9412.7999999999993</v>
      </c>
      <c r="F233" s="168">
        <f t="shared" si="4"/>
        <v>6202278.2500000028</v>
      </c>
    </row>
    <row r="234" spans="1:6" ht="28.5">
      <c r="A234" s="107">
        <v>39889</v>
      </c>
      <c r="B234" s="76">
        <v>7251</v>
      </c>
      <c r="C234" s="114" t="s">
        <v>2092</v>
      </c>
      <c r="D234" s="115"/>
      <c r="E234" s="170">
        <v>21600</v>
      </c>
      <c r="F234" s="168">
        <f t="shared" si="4"/>
        <v>6180678.2500000028</v>
      </c>
    </row>
    <row r="235" spans="1:6" ht="30.75" customHeight="1">
      <c r="A235" s="107">
        <v>39890</v>
      </c>
      <c r="B235" s="76">
        <v>7252</v>
      </c>
      <c r="C235" s="114" t="s">
        <v>2093</v>
      </c>
      <c r="D235" s="115"/>
      <c r="E235" s="170">
        <v>15750</v>
      </c>
      <c r="F235" s="168">
        <f t="shared" si="4"/>
        <v>6164928.2500000028</v>
      </c>
    </row>
    <row r="236" spans="1:6">
      <c r="A236" s="107">
        <v>39891</v>
      </c>
      <c r="B236" s="76">
        <v>7253</v>
      </c>
      <c r="C236" s="160" t="s">
        <v>2218</v>
      </c>
      <c r="D236" s="115"/>
      <c r="E236" s="170">
        <v>25365.72</v>
      </c>
      <c r="F236" s="168">
        <f>F235+D236-E236</f>
        <v>6139562.5300000031</v>
      </c>
    </row>
    <row r="237" spans="1:6">
      <c r="A237" s="107">
        <v>39895</v>
      </c>
      <c r="B237" s="76">
        <v>7254</v>
      </c>
      <c r="C237" s="114" t="s">
        <v>2232</v>
      </c>
      <c r="D237" s="115"/>
      <c r="E237" s="170">
        <v>15000</v>
      </c>
      <c r="F237" s="168">
        <f>F236+D237-E237</f>
        <v>6124562.5300000031</v>
      </c>
    </row>
    <row r="238" spans="1:6">
      <c r="A238" s="107"/>
      <c r="B238" s="76">
        <v>7255</v>
      </c>
      <c r="C238" s="114" t="s">
        <v>2694</v>
      </c>
      <c r="D238" s="115"/>
      <c r="E238" s="170">
        <v>15000</v>
      </c>
      <c r="F238" s="168">
        <f t="shared" ref="F238:F250" si="5">F237+D238-E238</f>
        <v>6109562.5300000031</v>
      </c>
    </row>
    <row r="239" spans="1:6">
      <c r="A239" s="107">
        <v>39895</v>
      </c>
      <c r="B239" s="76">
        <v>7256</v>
      </c>
      <c r="C239" s="114" t="s">
        <v>2695</v>
      </c>
      <c r="D239" s="115"/>
      <c r="E239" s="170">
        <v>15000</v>
      </c>
      <c r="F239" s="168">
        <f t="shared" si="5"/>
        <v>6094562.5300000031</v>
      </c>
    </row>
    <row r="240" spans="1:6">
      <c r="A240" s="107">
        <v>39895</v>
      </c>
      <c r="B240" s="76">
        <v>7257</v>
      </c>
      <c r="C240" s="114" t="s">
        <v>2696</v>
      </c>
      <c r="D240" s="115"/>
      <c r="E240" s="170">
        <v>23000</v>
      </c>
      <c r="F240" s="168">
        <f t="shared" si="5"/>
        <v>6071562.5300000031</v>
      </c>
    </row>
    <row r="241" spans="1:7">
      <c r="A241" s="107">
        <v>39895</v>
      </c>
      <c r="B241" s="76">
        <v>7258</v>
      </c>
      <c r="C241" s="114" t="s">
        <v>2697</v>
      </c>
      <c r="D241" s="115"/>
      <c r="E241" s="170">
        <v>18128</v>
      </c>
      <c r="F241" s="168">
        <f t="shared" si="5"/>
        <v>6053434.5300000031</v>
      </c>
    </row>
    <row r="242" spans="1:7" ht="28.5">
      <c r="A242" s="107">
        <v>39895</v>
      </c>
      <c r="B242" s="76">
        <v>7259</v>
      </c>
      <c r="C242" s="114" t="s">
        <v>1424</v>
      </c>
      <c r="D242" s="115"/>
      <c r="E242" s="170">
        <v>10000</v>
      </c>
      <c r="F242" s="168">
        <f t="shared" si="5"/>
        <v>6043434.5300000031</v>
      </c>
    </row>
    <row r="243" spans="1:7">
      <c r="A243" s="107">
        <v>39895</v>
      </c>
      <c r="B243" s="76">
        <v>7260</v>
      </c>
      <c r="C243" s="114" t="s">
        <v>1425</v>
      </c>
      <c r="D243" s="115"/>
      <c r="E243" s="170">
        <v>17250</v>
      </c>
      <c r="F243" s="168">
        <f t="shared" si="5"/>
        <v>6026184.5300000031</v>
      </c>
    </row>
    <row r="244" spans="1:7">
      <c r="A244" s="107">
        <v>39895</v>
      </c>
      <c r="B244" s="76">
        <v>7261</v>
      </c>
      <c r="C244" s="114" t="s">
        <v>1748</v>
      </c>
      <c r="D244" s="115"/>
      <c r="E244" s="170">
        <v>23000</v>
      </c>
      <c r="F244" s="168">
        <f t="shared" si="5"/>
        <v>6003184.5300000031</v>
      </c>
    </row>
    <row r="245" spans="1:7" ht="28.5">
      <c r="A245" s="107">
        <v>39895</v>
      </c>
      <c r="B245" s="76">
        <v>7262</v>
      </c>
      <c r="C245" s="114" t="s">
        <v>1533</v>
      </c>
      <c r="D245" s="115"/>
      <c r="E245" s="170">
        <v>1275</v>
      </c>
      <c r="F245" s="168">
        <f t="shared" si="5"/>
        <v>6001909.5300000031</v>
      </c>
      <c r="G245">
        <v>0</v>
      </c>
    </row>
    <row r="246" spans="1:7" ht="28.5">
      <c r="A246" s="107">
        <v>39895</v>
      </c>
      <c r="B246" s="76">
        <v>7263</v>
      </c>
      <c r="C246" s="114" t="s">
        <v>1534</v>
      </c>
      <c r="D246" s="115"/>
      <c r="E246" s="170">
        <v>27000</v>
      </c>
      <c r="F246" s="168">
        <f t="shared" si="5"/>
        <v>5974909.5300000031</v>
      </c>
    </row>
    <row r="247" spans="1:7" ht="28.5">
      <c r="A247" s="107">
        <v>39895</v>
      </c>
      <c r="B247" s="76">
        <v>7264</v>
      </c>
      <c r="C247" s="114" t="s">
        <v>2082</v>
      </c>
      <c r="D247" s="115"/>
      <c r="E247" s="170">
        <v>2000</v>
      </c>
      <c r="F247" s="168">
        <f t="shared" si="5"/>
        <v>5972909.5300000031</v>
      </c>
    </row>
    <row r="248" spans="1:7" ht="28.5">
      <c r="A248" s="107">
        <v>39895</v>
      </c>
      <c r="B248" s="76">
        <v>7265</v>
      </c>
      <c r="C248" s="114" t="s">
        <v>1535</v>
      </c>
      <c r="D248" s="115"/>
      <c r="E248" s="170">
        <v>20000</v>
      </c>
      <c r="F248" s="168">
        <f>F247+D248-E248</f>
        <v>5952909.5300000031</v>
      </c>
    </row>
    <row r="249" spans="1:7" ht="28.5">
      <c r="A249" s="107">
        <v>39895</v>
      </c>
      <c r="B249" s="76">
        <v>7266</v>
      </c>
      <c r="C249" s="114" t="s">
        <v>1536</v>
      </c>
      <c r="D249" s="115"/>
      <c r="E249" s="170">
        <v>1500</v>
      </c>
      <c r="F249" s="168">
        <f t="shared" si="5"/>
        <v>5951409.5300000031</v>
      </c>
    </row>
    <row r="250" spans="1:7" ht="28.5">
      <c r="A250" s="107">
        <v>39895</v>
      </c>
      <c r="B250" s="76">
        <v>7267</v>
      </c>
      <c r="C250" s="114" t="s">
        <v>1537</v>
      </c>
      <c r="D250" s="115"/>
      <c r="E250" s="170">
        <v>600</v>
      </c>
      <c r="F250" s="168">
        <f t="shared" si="5"/>
        <v>5950809.5300000031</v>
      </c>
    </row>
    <row r="251" spans="1:7" ht="28.5">
      <c r="A251" s="107">
        <v>39895</v>
      </c>
      <c r="B251" s="76">
        <v>7268</v>
      </c>
      <c r="C251" s="114" t="s">
        <v>1538</v>
      </c>
      <c r="D251" s="115"/>
      <c r="E251" s="170">
        <v>600</v>
      </c>
      <c r="F251" s="168">
        <f>F250+D251-E251</f>
        <v>5950209.5300000031</v>
      </c>
    </row>
    <row r="252" spans="1:7" ht="28.5">
      <c r="A252" s="107">
        <v>39895</v>
      </c>
      <c r="B252" s="76">
        <v>7269</v>
      </c>
      <c r="C252" s="114" t="s">
        <v>1539</v>
      </c>
      <c r="D252" s="172"/>
      <c r="E252" s="170">
        <v>2000</v>
      </c>
      <c r="F252" s="168">
        <f t="shared" ref="F252:F260" si="6">F251+D252-E252</f>
        <v>5948209.5300000031</v>
      </c>
    </row>
    <row r="253" spans="1:7" ht="28.5">
      <c r="A253" s="107">
        <v>39895</v>
      </c>
      <c r="B253" s="76">
        <v>7270</v>
      </c>
      <c r="C253" s="114" t="s">
        <v>1540</v>
      </c>
      <c r="D253" s="162"/>
      <c r="E253" s="167">
        <v>2000</v>
      </c>
      <c r="F253" s="168">
        <f t="shared" si="6"/>
        <v>5946209.5300000031</v>
      </c>
    </row>
    <row r="254" spans="1:7" ht="28.5">
      <c r="A254" s="107">
        <v>39895</v>
      </c>
      <c r="B254" s="76">
        <v>7271</v>
      </c>
      <c r="C254" s="161" t="s">
        <v>1541</v>
      </c>
      <c r="D254" s="162"/>
      <c r="E254" s="167">
        <v>828</v>
      </c>
      <c r="F254" s="168">
        <f t="shared" si="6"/>
        <v>5945381.5300000031</v>
      </c>
    </row>
    <row r="255" spans="1:7" ht="28.5">
      <c r="A255" s="107">
        <v>39895</v>
      </c>
      <c r="B255" s="76">
        <v>7272</v>
      </c>
      <c r="C255" s="161" t="s">
        <v>2582</v>
      </c>
      <c r="D255" s="162"/>
      <c r="E255" s="167">
        <v>27000</v>
      </c>
      <c r="F255" s="168">
        <f t="shared" si="6"/>
        <v>5918381.5300000031</v>
      </c>
    </row>
    <row r="256" spans="1:7" ht="28.5">
      <c r="A256" s="107">
        <v>39895</v>
      </c>
      <c r="B256" s="76">
        <v>7273</v>
      </c>
      <c r="C256" s="161" t="s">
        <v>2583</v>
      </c>
      <c r="D256" s="162"/>
      <c r="E256" s="167">
        <v>25880.959999999999</v>
      </c>
      <c r="F256" s="168">
        <f t="shared" si="6"/>
        <v>5892500.5700000031</v>
      </c>
    </row>
    <row r="257" spans="1:6" ht="28.5">
      <c r="A257" s="107">
        <v>39895</v>
      </c>
      <c r="B257" s="76">
        <v>7274</v>
      </c>
      <c r="C257" s="114" t="s">
        <v>1306</v>
      </c>
      <c r="D257" s="162"/>
      <c r="E257" s="171">
        <v>21109</v>
      </c>
      <c r="F257" s="168">
        <f t="shared" si="6"/>
        <v>5871391.5700000031</v>
      </c>
    </row>
    <row r="258" spans="1:6" ht="28.5">
      <c r="A258" s="107">
        <v>39895</v>
      </c>
      <c r="B258" s="76">
        <v>7275</v>
      </c>
      <c r="C258" s="161" t="s">
        <v>2356</v>
      </c>
      <c r="D258" s="162"/>
      <c r="E258" s="167">
        <v>17601.5</v>
      </c>
      <c r="F258" s="168">
        <f t="shared" si="6"/>
        <v>5853790.0700000031</v>
      </c>
    </row>
    <row r="259" spans="1:6" ht="28.5">
      <c r="A259" s="107">
        <v>39895</v>
      </c>
      <c r="B259" s="76">
        <v>7276</v>
      </c>
      <c r="C259" s="161" t="s">
        <v>2357</v>
      </c>
      <c r="D259" s="162"/>
      <c r="E259" s="167">
        <v>8500</v>
      </c>
      <c r="F259" s="168">
        <f t="shared" si="6"/>
        <v>5845290.0700000031</v>
      </c>
    </row>
    <row r="260" spans="1:6" ht="28.5">
      <c r="A260" s="107">
        <v>39895</v>
      </c>
      <c r="B260" s="76">
        <v>7277</v>
      </c>
      <c r="C260" s="161" t="s">
        <v>1483</v>
      </c>
      <c r="D260" s="162"/>
      <c r="E260" s="167">
        <v>3676.53</v>
      </c>
      <c r="F260" s="168">
        <f t="shared" si="6"/>
        <v>5841613.5400000028</v>
      </c>
    </row>
    <row r="261" spans="1:6" ht="28.5">
      <c r="A261" s="107">
        <v>39895</v>
      </c>
      <c r="B261" s="76">
        <v>7278</v>
      </c>
      <c r="C261" s="161" t="s">
        <v>1484</v>
      </c>
      <c r="D261" s="162"/>
      <c r="E261" s="167">
        <v>7610.5</v>
      </c>
      <c r="F261" s="168">
        <f>F260+D261-E261</f>
        <v>5834003.0400000028</v>
      </c>
    </row>
    <row r="262" spans="1:6" ht="28.5">
      <c r="A262" s="107">
        <v>39895</v>
      </c>
      <c r="B262" s="76">
        <v>7279</v>
      </c>
      <c r="C262" s="161" t="s">
        <v>102</v>
      </c>
      <c r="D262" s="162"/>
      <c r="E262" s="167">
        <v>5400</v>
      </c>
      <c r="F262" s="168">
        <f t="shared" ref="F262:F273" si="7">F261+D262-E262</f>
        <v>5828603.0400000028</v>
      </c>
    </row>
    <row r="263" spans="1:6" ht="28.5">
      <c r="A263" s="107">
        <v>39895</v>
      </c>
      <c r="B263" s="76">
        <v>7280</v>
      </c>
      <c r="C263" s="161" t="s">
        <v>1507</v>
      </c>
      <c r="D263" s="162"/>
      <c r="E263" s="167">
        <v>5400</v>
      </c>
      <c r="F263" s="168">
        <f t="shared" si="7"/>
        <v>5823203.0400000028</v>
      </c>
    </row>
    <row r="264" spans="1:6" ht="28.5">
      <c r="A264" s="107">
        <v>39895</v>
      </c>
      <c r="B264" s="76">
        <v>7281</v>
      </c>
      <c r="C264" s="161" t="s">
        <v>2157</v>
      </c>
      <c r="D264" s="162"/>
      <c r="E264" s="167">
        <v>5853.8</v>
      </c>
      <c r="F264" s="168">
        <f t="shared" si="7"/>
        <v>5817349.240000003</v>
      </c>
    </row>
    <row r="265" spans="1:6" ht="28.5">
      <c r="A265" s="107">
        <v>39895</v>
      </c>
      <c r="B265" s="76">
        <v>7282</v>
      </c>
      <c r="C265" s="161" t="s">
        <v>2158</v>
      </c>
      <c r="D265" s="162"/>
      <c r="E265" s="167">
        <v>5832.38</v>
      </c>
      <c r="F265" s="168">
        <f t="shared" si="7"/>
        <v>5811516.8600000031</v>
      </c>
    </row>
    <row r="266" spans="1:6">
      <c r="A266" s="107">
        <v>39895</v>
      </c>
      <c r="B266" s="76">
        <v>7283</v>
      </c>
      <c r="C266" s="160" t="s">
        <v>2159</v>
      </c>
      <c r="D266" s="162"/>
      <c r="E266" s="167">
        <v>8250</v>
      </c>
      <c r="F266" s="168">
        <f t="shared" si="7"/>
        <v>5803266.8600000031</v>
      </c>
    </row>
    <row r="267" spans="1:6" ht="25.5">
      <c r="A267" s="107">
        <v>39895</v>
      </c>
      <c r="B267" s="76">
        <v>7284</v>
      </c>
      <c r="C267" s="160" t="s">
        <v>946</v>
      </c>
      <c r="D267" s="162"/>
      <c r="E267" s="167">
        <v>2716.06</v>
      </c>
      <c r="F267" s="168">
        <f t="shared" si="7"/>
        <v>5800550.8000000035</v>
      </c>
    </row>
    <row r="268" spans="1:6">
      <c r="A268" s="107">
        <v>39895</v>
      </c>
      <c r="B268" s="76">
        <v>7285</v>
      </c>
      <c r="C268" s="42" t="s">
        <v>1804</v>
      </c>
      <c r="D268" s="162"/>
      <c r="E268" s="169">
        <v>0.01</v>
      </c>
      <c r="F268" s="168">
        <f t="shared" si="7"/>
        <v>5800550.7900000038</v>
      </c>
    </row>
    <row r="269" spans="1:6" ht="25.5">
      <c r="A269" s="107">
        <v>39895</v>
      </c>
      <c r="B269" s="76">
        <v>7286</v>
      </c>
      <c r="C269" s="160" t="s">
        <v>1397</v>
      </c>
      <c r="D269" s="162"/>
      <c r="E269" s="167">
        <v>4950</v>
      </c>
      <c r="F269" s="168">
        <f t="shared" si="7"/>
        <v>5795600.7900000038</v>
      </c>
    </row>
    <row r="270" spans="1:6" ht="25.5">
      <c r="A270" s="107">
        <v>39895</v>
      </c>
      <c r="B270" s="76">
        <v>7287</v>
      </c>
      <c r="C270" s="160" t="s">
        <v>1500</v>
      </c>
      <c r="D270" s="162"/>
      <c r="E270" s="167">
        <v>8146.48</v>
      </c>
      <c r="F270" s="168">
        <f t="shared" si="7"/>
        <v>5787454.3100000033</v>
      </c>
    </row>
    <row r="271" spans="1:6" ht="25.5">
      <c r="A271" s="107">
        <v>39895</v>
      </c>
      <c r="B271" s="76">
        <v>7288</v>
      </c>
      <c r="C271" s="160" t="s">
        <v>2472</v>
      </c>
      <c r="D271" s="162"/>
      <c r="E271" s="167">
        <v>22500</v>
      </c>
      <c r="F271" s="168">
        <f t="shared" si="7"/>
        <v>5764954.3100000033</v>
      </c>
    </row>
    <row r="272" spans="1:6" ht="25.5">
      <c r="A272" s="107">
        <v>39895</v>
      </c>
      <c r="B272" s="76">
        <v>7289</v>
      </c>
      <c r="C272" s="160" t="s">
        <v>2473</v>
      </c>
      <c r="D272" s="162"/>
      <c r="E272" s="167">
        <v>4275</v>
      </c>
      <c r="F272" s="168">
        <f>F271+D272-E272</f>
        <v>5760679.3100000033</v>
      </c>
    </row>
    <row r="273" spans="1:6" ht="25.5">
      <c r="A273" s="107">
        <v>39895</v>
      </c>
      <c r="B273" s="76">
        <v>7290</v>
      </c>
      <c r="C273" s="160" t="s">
        <v>782</v>
      </c>
      <c r="D273" s="162"/>
      <c r="E273" s="167">
        <v>27000</v>
      </c>
      <c r="F273" s="168">
        <f t="shared" si="7"/>
        <v>5733679.3100000033</v>
      </c>
    </row>
    <row r="274" spans="1:6" ht="25.5">
      <c r="A274" s="107">
        <v>39895</v>
      </c>
      <c r="B274" s="76">
        <v>7291</v>
      </c>
      <c r="C274" s="160" t="s">
        <v>832</v>
      </c>
      <c r="D274" s="162"/>
      <c r="E274" s="171">
        <v>93750</v>
      </c>
      <c r="F274" s="168">
        <f>F273+D274-E274</f>
        <v>5639929.3100000033</v>
      </c>
    </row>
    <row r="275" spans="1:6" ht="25.5">
      <c r="A275" s="107">
        <v>39895</v>
      </c>
      <c r="B275" s="76">
        <v>7292</v>
      </c>
      <c r="C275" s="160" t="s">
        <v>1440</v>
      </c>
      <c r="D275" s="162"/>
      <c r="E275" s="171">
        <v>6340</v>
      </c>
      <c r="F275" s="168">
        <f t="shared" ref="F275:F301" si="8">F274+D275-E275</f>
        <v>5633589.3100000033</v>
      </c>
    </row>
    <row r="276" spans="1:6" ht="27.75" customHeight="1">
      <c r="A276" s="107">
        <v>39895</v>
      </c>
      <c r="B276" s="76">
        <v>7293</v>
      </c>
      <c r="C276" s="160" t="s">
        <v>2074</v>
      </c>
      <c r="D276" s="162"/>
      <c r="E276" s="167">
        <v>36186</v>
      </c>
      <c r="F276" s="168">
        <f t="shared" si="8"/>
        <v>5597403.3100000033</v>
      </c>
    </row>
    <row r="277" spans="1:6" ht="18" customHeight="1">
      <c r="A277" s="107">
        <v>39895</v>
      </c>
      <c r="B277" s="76">
        <v>7294</v>
      </c>
      <c r="C277" s="110" t="s">
        <v>1804</v>
      </c>
      <c r="D277" s="162"/>
      <c r="E277" s="169">
        <v>0.01</v>
      </c>
      <c r="F277" s="168">
        <f t="shared" si="8"/>
        <v>5597403.3000000035</v>
      </c>
    </row>
    <row r="278" spans="1:6" ht="15.75" customHeight="1">
      <c r="A278" s="107">
        <v>39895</v>
      </c>
      <c r="B278" s="77" t="s">
        <v>1823</v>
      </c>
      <c r="C278" s="158" t="s">
        <v>2077</v>
      </c>
      <c r="D278" s="173">
        <v>599235.63</v>
      </c>
      <c r="E278" s="167"/>
      <c r="F278" s="168">
        <f t="shared" si="8"/>
        <v>6196638.9300000034</v>
      </c>
    </row>
    <row r="279" spans="1:6" ht="28.5">
      <c r="A279" s="107">
        <v>39896</v>
      </c>
      <c r="B279" s="76">
        <v>7295</v>
      </c>
      <c r="C279" s="161" t="s">
        <v>2075</v>
      </c>
      <c r="D279" s="162"/>
      <c r="E279" s="167">
        <v>2945</v>
      </c>
      <c r="F279" s="168">
        <f t="shared" si="8"/>
        <v>6193693.9300000034</v>
      </c>
    </row>
    <row r="280" spans="1:6" ht="15.75">
      <c r="A280" s="107">
        <v>39896</v>
      </c>
      <c r="B280" s="77" t="s">
        <v>1823</v>
      </c>
      <c r="C280" s="162" t="s">
        <v>2076</v>
      </c>
      <c r="D280" s="162"/>
      <c r="E280" s="169">
        <v>642633.29</v>
      </c>
      <c r="F280" s="168">
        <f t="shared" si="8"/>
        <v>5551060.6400000034</v>
      </c>
    </row>
    <row r="281" spans="1:6">
      <c r="A281" s="107">
        <v>39896</v>
      </c>
      <c r="B281" s="72">
        <v>7296</v>
      </c>
      <c r="C281" s="162" t="s">
        <v>1804</v>
      </c>
      <c r="D281" s="162"/>
      <c r="E281" s="169">
        <v>0.01</v>
      </c>
      <c r="F281" s="168">
        <f t="shared" si="8"/>
        <v>5551060.6300000036</v>
      </c>
    </row>
    <row r="282" spans="1:6" ht="42.75">
      <c r="A282" s="107">
        <v>39896</v>
      </c>
      <c r="B282" s="72">
        <v>7297</v>
      </c>
      <c r="C282" s="161" t="s">
        <v>235</v>
      </c>
      <c r="D282" s="162"/>
      <c r="E282" s="171">
        <v>9948.3700000000008</v>
      </c>
      <c r="F282" s="168">
        <f t="shared" si="8"/>
        <v>5541112.2600000035</v>
      </c>
    </row>
    <row r="283" spans="1:6">
      <c r="A283" s="107">
        <v>39896</v>
      </c>
      <c r="B283" s="72">
        <v>7298</v>
      </c>
      <c r="C283" s="162" t="s">
        <v>1804</v>
      </c>
      <c r="D283" s="162"/>
      <c r="E283" s="169">
        <v>0.01</v>
      </c>
      <c r="F283" s="168">
        <f t="shared" si="8"/>
        <v>5541112.2500000037</v>
      </c>
    </row>
    <row r="284" spans="1:6" ht="28.5">
      <c r="A284" s="107">
        <v>39896</v>
      </c>
      <c r="B284" s="72">
        <v>7299</v>
      </c>
      <c r="C284" s="161" t="s">
        <v>2418</v>
      </c>
      <c r="D284" s="162"/>
      <c r="E284" s="167">
        <v>12651.34</v>
      </c>
      <c r="F284" s="168">
        <f t="shared" si="8"/>
        <v>5528460.9100000039</v>
      </c>
    </row>
    <row r="285" spans="1:6" ht="15.75">
      <c r="A285" s="107">
        <v>39897</v>
      </c>
      <c r="B285" s="77" t="s">
        <v>1823</v>
      </c>
      <c r="C285" s="158" t="s">
        <v>1204</v>
      </c>
      <c r="D285" s="173">
        <v>428018.82</v>
      </c>
      <c r="E285" s="167"/>
      <c r="F285" s="168">
        <f>F284+D285-E285</f>
        <v>5956479.7300000042</v>
      </c>
    </row>
    <row r="286" spans="1:6" ht="28.5">
      <c r="A286" s="107">
        <v>39898</v>
      </c>
      <c r="B286" s="72">
        <v>7300</v>
      </c>
      <c r="C286" s="161" t="s">
        <v>582</v>
      </c>
      <c r="D286" s="162"/>
      <c r="E286" s="171">
        <v>23000</v>
      </c>
      <c r="F286" s="168">
        <f t="shared" si="8"/>
        <v>5933479.7300000042</v>
      </c>
    </row>
    <row r="287" spans="1:6" ht="28.5">
      <c r="A287" s="107">
        <v>39899</v>
      </c>
      <c r="B287" s="77" t="s">
        <v>1823</v>
      </c>
      <c r="C287" s="161" t="s">
        <v>756</v>
      </c>
      <c r="D287" s="173">
        <v>175725</v>
      </c>
      <c r="E287" s="167"/>
      <c r="F287" s="168">
        <f t="shared" si="8"/>
        <v>6109204.7300000042</v>
      </c>
    </row>
    <row r="288" spans="1:6">
      <c r="A288" s="107">
        <v>39902</v>
      </c>
      <c r="B288" s="72">
        <v>7301</v>
      </c>
      <c r="C288" s="161" t="s">
        <v>1804</v>
      </c>
      <c r="D288" s="162"/>
      <c r="E288" s="169">
        <v>0.01</v>
      </c>
      <c r="F288" s="168">
        <f t="shared" si="8"/>
        <v>6109204.7200000044</v>
      </c>
    </row>
    <row r="289" spans="1:6">
      <c r="A289" s="107">
        <v>39902</v>
      </c>
      <c r="B289" s="72">
        <v>7302</v>
      </c>
      <c r="C289" s="161" t="s">
        <v>1804</v>
      </c>
      <c r="D289" s="162"/>
      <c r="E289" s="169">
        <v>0.01</v>
      </c>
      <c r="F289" s="168">
        <f t="shared" si="8"/>
        <v>6109204.7100000046</v>
      </c>
    </row>
    <row r="290" spans="1:6">
      <c r="A290" s="107">
        <v>39902</v>
      </c>
      <c r="B290" s="72">
        <v>7303</v>
      </c>
      <c r="C290" s="161" t="s">
        <v>1804</v>
      </c>
      <c r="D290" s="162"/>
      <c r="E290" s="169">
        <v>0.01</v>
      </c>
      <c r="F290" s="168">
        <f t="shared" si="8"/>
        <v>6109204.7000000048</v>
      </c>
    </row>
    <row r="291" spans="1:6">
      <c r="A291" s="107">
        <v>39902</v>
      </c>
      <c r="B291" s="72">
        <v>7304</v>
      </c>
      <c r="C291" s="161" t="s">
        <v>1804</v>
      </c>
      <c r="D291" s="162"/>
      <c r="E291" s="169">
        <v>0.01</v>
      </c>
      <c r="F291" s="168">
        <f t="shared" si="8"/>
        <v>6109204.6900000051</v>
      </c>
    </row>
    <row r="292" spans="1:6">
      <c r="A292" s="107">
        <v>39902</v>
      </c>
      <c r="B292" s="72">
        <v>7305</v>
      </c>
      <c r="C292" s="161" t="s">
        <v>1804</v>
      </c>
      <c r="D292" s="162"/>
      <c r="E292" s="169">
        <v>0.01</v>
      </c>
      <c r="F292" s="168">
        <f t="shared" si="8"/>
        <v>6109204.6800000053</v>
      </c>
    </row>
    <row r="293" spans="1:6">
      <c r="A293" s="107">
        <v>39902</v>
      </c>
      <c r="B293" s="72">
        <v>7306</v>
      </c>
      <c r="C293" s="161" t="s">
        <v>1804</v>
      </c>
      <c r="D293" s="162"/>
      <c r="E293" s="169">
        <v>0.01</v>
      </c>
      <c r="F293" s="168">
        <f t="shared" si="8"/>
        <v>6109204.6700000055</v>
      </c>
    </row>
    <row r="294" spans="1:6">
      <c r="A294" s="107">
        <v>39902</v>
      </c>
      <c r="B294" s="72">
        <v>7307</v>
      </c>
      <c r="C294" s="161" t="s">
        <v>1804</v>
      </c>
      <c r="D294" s="162"/>
      <c r="E294" s="169">
        <v>0.01</v>
      </c>
      <c r="F294" s="168">
        <f>F293+D294-E294</f>
        <v>6109204.6600000057</v>
      </c>
    </row>
    <row r="295" spans="1:6">
      <c r="A295" s="107">
        <v>39902</v>
      </c>
      <c r="B295" s="72">
        <v>7308</v>
      </c>
      <c r="C295" s="161" t="s">
        <v>1362</v>
      </c>
      <c r="D295" s="162"/>
      <c r="E295" s="171">
        <v>38380</v>
      </c>
      <c r="F295" s="168">
        <f t="shared" si="8"/>
        <v>6070824.6600000057</v>
      </c>
    </row>
    <row r="296" spans="1:6" ht="28.5">
      <c r="A296" s="107">
        <v>39902</v>
      </c>
      <c r="B296" s="72">
        <v>7309</v>
      </c>
      <c r="C296" s="161" t="s">
        <v>1052</v>
      </c>
      <c r="D296" s="162"/>
      <c r="E296" s="171">
        <v>1000000</v>
      </c>
      <c r="F296" s="168">
        <f t="shared" si="8"/>
        <v>5070824.6600000057</v>
      </c>
    </row>
    <row r="297" spans="1:6">
      <c r="A297" s="107">
        <v>39902</v>
      </c>
      <c r="B297" s="72">
        <v>7310</v>
      </c>
      <c r="C297" s="162" t="s">
        <v>1804</v>
      </c>
      <c r="D297" s="162"/>
      <c r="E297" s="169">
        <v>0.01</v>
      </c>
      <c r="F297" s="168">
        <f t="shared" si="8"/>
        <v>5070824.650000006</v>
      </c>
    </row>
    <row r="298" spans="1:6" ht="25.5">
      <c r="A298" s="107">
        <v>39902</v>
      </c>
      <c r="B298" s="72">
        <v>7311</v>
      </c>
      <c r="C298" s="160" t="s">
        <v>1582</v>
      </c>
      <c r="D298" s="162"/>
      <c r="E298" s="171">
        <v>69930</v>
      </c>
      <c r="F298" s="168">
        <f t="shared" si="8"/>
        <v>5000894.650000006</v>
      </c>
    </row>
    <row r="299" spans="1:6" ht="28.5">
      <c r="A299" s="107">
        <v>39902</v>
      </c>
      <c r="B299" s="72">
        <v>7312</v>
      </c>
      <c r="C299" s="161" t="s">
        <v>1764</v>
      </c>
      <c r="D299" s="162"/>
      <c r="E299" s="171">
        <v>600</v>
      </c>
      <c r="F299" s="168">
        <f t="shared" si="8"/>
        <v>5000294.650000006</v>
      </c>
    </row>
    <row r="300" spans="1:6" ht="25.5">
      <c r="A300" s="107">
        <v>39903</v>
      </c>
      <c r="B300" s="72">
        <v>7313</v>
      </c>
      <c r="C300" s="160" t="s">
        <v>406</v>
      </c>
      <c r="D300" s="162"/>
      <c r="E300" s="171">
        <v>153267.01999999999</v>
      </c>
      <c r="F300" s="168">
        <f t="shared" si="8"/>
        <v>4847027.6300000064</v>
      </c>
    </row>
    <row r="301" spans="1:6" ht="42.75">
      <c r="A301" s="107">
        <v>39903</v>
      </c>
      <c r="B301" s="72">
        <v>7314</v>
      </c>
      <c r="C301" s="165" t="s">
        <v>2362</v>
      </c>
      <c r="D301" s="162"/>
      <c r="E301" s="171">
        <v>2398.1799999999998</v>
      </c>
      <c r="F301" s="168">
        <f t="shared" si="8"/>
        <v>4844629.4500000067</v>
      </c>
    </row>
    <row r="302" spans="1:6" ht="15.75">
      <c r="A302" s="107">
        <v>39903</v>
      </c>
      <c r="B302" s="77" t="s">
        <v>1823</v>
      </c>
      <c r="C302" s="115" t="s">
        <v>732</v>
      </c>
      <c r="D302" s="174"/>
      <c r="E302" s="169">
        <v>5767.96</v>
      </c>
      <c r="F302" s="168">
        <f>F301+D302-E302</f>
        <v>4838861.4900000067</v>
      </c>
    </row>
    <row r="303" spans="1:6" ht="15.75">
      <c r="A303" s="86"/>
      <c r="B303" s="101"/>
      <c r="C303" s="88" t="s">
        <v>1983</v>
      </c>
      <c r="D303" s="89">
        <f>SUM(D182:D302)</f>
        <v>1202979.45</v>
      </c>
      <c r="E303" s="90">
        <f>SUM(E182:E302)</f>
        <v>5572363.6299999962</v>
      </c>
      <c r="F303" s="92">
        <f>F181+D303-E303</f>
        <v>4836264.5600000052</v>
      </c>
    </row>
    <row r="304" spans="1:6">
      <c r="A304" s="62"/>
      <c r="B304" s="63"/>
      <c r="C304" s="36"/>
      <c r="D304" s="108"/>
      <c r="E304" s="96"/>
      <c r="F304" s="100"/>
    </row>
    <row r="305" spans="1:6" ht="15.75">
      <c r="A305" s="62"/>
      <c r="B305" s="63"/>
      <c r="C305" s="64" t="s">
        <v>1550</v>
      </c>
      <c r="D305" s="142"/>
      <c r="E305" s="81">
        <f>E303</f>
        <v>5572363.6299999962</v>
      </c>
      <c r="F305" s="100"/>
    </row>
    <row r="306" spans="1:6" ht="15.75">
      <c r="A306" s="62"/>
      <c r="B306" s="64">
        <v>114</v>
      </c>
      <c r="C306" s="64" t="s">
        <v>2058</v>
      </c>
      <c r="D306" s="36"/>
      <c r="E306" s="81">
        <f>E303-E302-E280</f>
        <v>4923962.3799999962</v>
      </c>
      <c r="F306" s="65"/>
    </row>
    <row r="307" spans="1:6">
      <c r="A307" s="36"/>
      <c r="B307" s="36"/>
      <c r="C307" s="36"/>
      <c r="D307" s="142"/>
      <c r="E307" s="96"/>
      <c r="F307" s="97"/>
    </row>
    <row r="308" spans="1:6" ht="15.75">
      <c r="A308" s="82"/>
      <c r="B308" s="29"/>
      <c r="C308" s="64" t="s">
        <v>162</v>
      </c>
      <c r="D308" s="83"/>
      <c r="E308" s="84"/>
      <c r="F308" s="65"/>
    </row>
    <row r="309" spans="1:6" ht="15.75">
      <c r="A309" s="934" t="s">
        <v>2520</v>
      </c>
      <c r="B309" s="269" t="s">
        <v>1831</v>
      </c>
      <c r="C309" s="936" t="s">
        <v>1981</v>
      </c>
      <c r="D309" s="938" t="s">
        <v>1827</v>
      </c>
      <c r="E309" s="940" t="s">
        <v>1828</v>
      </c>
      <c r="F309" s="942" t="s">
        <v>1829</v>
      </c>
    </row>
    <row r="310" spans="1:6" ht="15.75">
      <c r="A310" s="935"/>
      <c r="B310" s="270" t="s">
        <v>1832</v>
      </c>
      <c r="C310" s="937"/>
      <c r="D310" s="939"/>
      <c r="E310" s="941"/>
      <c r="F310" s="943"/>
    </row>
    <row r="311" spans="1:6" ht="15.75">
      <c r="A311" s="75"/>
      <c r="C311" s="59" t="s">
        <v>161</v>
      </c>
      <c r="D311" s="78"/>
      <c r="E311" s="79"/>
      <c r="F311" s="252">
        <f>F303</f>
        <v>4836264.5600000052</v>
      </c>
    </row>
    <row r="312" spans="1:6" ht="28.5">
      <c r="A312" s="95">
        <v>39904</v>
      </c>
      <c r="B312" s="72">
        <v>7315</v>
      </c>
      <c r="C312" s="114" t="s">
        <v>1068</v>
      </c>
      <c r="D312" s="43"/>
      <c r="E312" s="48">
        <v>98593.85</v>
      </c>
      <c r="F312" s="45">
        <f>F311+D312-E312</f>
        <v>4737670.7100000056</v>
      </c>
    </row>
    <row r="313" spans="1:6">
      <c r="A313" s="95">
        <v>39904</v>
      </c>
      <c r="B313" s="76">
        <v>7316</v>
      </c>
      <c r="C313" s="114" t="s">
        <v>1069</v>
      </c>
      <c r="D313" s="43"/>
      <c r="E313" s="48">
        <v>4077.85</v>
      </c>
      <c r="F313" s="45">
        <f t="shared" ref="F313:F376" si="9">F312+D313-E313</f>
        <v>4733592.8600000059</v>
      </c>
    </row>
    <row r="314" spans="1:6" ht="19.5" customHeight="1">
      <c r="A314" s="95">
        <v>39904</v>
      </c>
      <c r="B314" s="72">
        <v>7317</v>
      </c>
      <c r="C314" s="114" t="s">
        <v>1070</v>
      </c>
      <c r="D314" s="43"/>
      <c r="E314" s="48">
        <v>16300</v>
      </c>
      <c r="F314" s="45">
        <f t="shared" si="9"/>
        <v>4717292.8600000059</v>
      </c>
    </row>
    <row r="315" spans="1:6" ht="27.75" customHeight="1">
      <c r="A315" s="95">
        <v>39904</v>
      </c>
      <c r="B315" s="76">
        <v>7318</v>
      </c>
      <c r="C315" s="114" t="s">
        <v>2396</v>
      </c>
      <c r="D315" s="43"/>
      <c r="E315" s="48">
        <v>32580</v>
      </c>
      <c r="F315" s="45">
        <f t="shared" si="9"/>
        <v>4684712.8600000059</v>
      </c>
    </row>
    <row r="316" spans="1:6" ht="29.25" customHeight="1">
      <c r="A316" s="95">
        <v>39904</v>
      </c>
      <c r="B316" s="72">
        <v>7319</v>
      </c>
      <c r="C316" s="114" t="s">
        <v>1756</v>
      </c>
      <c r="D316" s="43"/>
      <c r="E316" s="48">
        <v>46812.19</v>
      </c>
      <c r="F316" s="45">
        <f t="shared" si="9"/>
        <v>4637900.6700000055</v>
      </c>
    </row>
    <row r="317" spans="1:6" ht="28.5">
      <c r="A317" s="95">
        <v>39904</v>
      </c>
      <c r="B317" s="76">
        <v>7320</v>
      </c>
      <c r="C317" s="114" t="s">
        <v>219</v>
      </c>
      <c r="D317" s="43"/>
      <c r="E317" s="48">
        <v>6168.32</v>
      </c>
      <c r="F317" s="45">
        <f t="shared" si="9"/>
        <v>4631732.3500000052</v>
      </c>
    </row>
    <row r="318" spans="1:6" ht="28.5">
      <c r="A318" s="95">
        <v>39906</v>
      </c>
      <c r="B318" s="72">
        <v>7321</v>
      </c>
      <c r="C318" s="114" t="s">
        <v>1405</v>
      </c>
      <c r="D318" s="43"/>
      <c r="E318" s="48">
        <v>23044.12</v>
      </c>
      <c r="F318" s="45">
        <f t="shared" si="9"/>
        <v>4608688.2300000051</v>
      </c>
    </row>
    <row r="319" spans="1:6">
      <c r="A319" s="95">
        <v>39906</v>
      </c>
      <c r="B319" s="76">
        <v>7322</v>
      </c>
      <c r="C319" s="115" t="s">
        <v>1406</v>
      </c>
      <c r="D319" s="43"/>
      <c r="E319" s="48">
        <v>18612.16</v>
      </c>
      <c r="F319" s="45">
        <f t="shared" si="9"/>
        <v>4590076.070000005</v>
      </c>
    </row>
    <row r="320" spans="1:6" ht="28.5">
      <c r="A320" s="95">
        <v>39906</v>
      </c>
      <c r="B320" s="72">
        <v>7323</v>
      </c>
      <c r="C320" s="114" t="s">
        <v>1347</v>
      </c>
      <c r="D320" s="43"/>
      <c r="E320" s="48">
        <v>1000000</v>
      </c>
      <c r="F320" s="45">
        <f t="shared" si="9"/>
        <v>3590076.070000005</v>
      </c>
    </row>
    <row r="321" spans="1:6">
      <c r="A321" s="95">
        <v>39906</v>
      </c>
      <c r="B321" s="76">
        <v>7324</v>
      </c>
      <c r="C321" s="114" t="s">
        <v>2750</v>
      </c>
      <c r="D321" s="43"/>
      <c r="E321" s="48">
        <v>718.88</v>
      </c>
      <c r="F321" s="45">
        <f t="shared" si="9"/>
        <v>3589357.1900000051</v>
      </c>
    </row>
    <row r="322" spans="1:6" ht="28.5" customHeight="1">
      <c r="A322" s="95">
        <v>39909</v>
      </c>
      <c r="B322" s="72">
        <v>7325</v>
      </c>
      <c r="C322" s="114" t="s">
        <v>673</v>
      </c>
      <c r="D322" s="43"/>
      <c r="E322" s="48">
        <v>7306.37</v>
      </c>
      <c r="F322" s="45">
        <f t="shared" si="9"/>
        <v>3582050.820000005</v>
      </c>
    </row>
    <row r="323" spans="1:6" ht="28.5">
      <c r="A323" s="95">
        <v>39909</v>
      </c>
      <c r="B323" s="76">
        <v>7326</v>
      </c>
      <c r="C323" s="114" t="s">
        <v>438</v>
      </c>
      <c r="D323" s="43"/>
      <c r="E323" s="48">
        <v>6175</v>
      </c>
      <c r="F323" s="45">
        <f t="shared" si="9"/>
        <v>3575875.820000005</v>
      </c>
    </row>
    <row r="324" spans="1:6" ht="28.5">
      <c r="A324" s="95">
        <v>39909</v>
      </c>
      <c r="B324" s="72">
        <v>7327</v>
      </c>
      <c r="C324" s="114" t="s">
        <v>439</v>
      </c>
      <c r="D324" s="43"/>
      <c r="E324" s="48">
        <v>881</v>
      </c>
      <c r="F324" s="45">
        <f t="shared" si="9"/>
        <v>3574994.820000005</v>
      </c>
    </row>
    <row r="325" spans="1:6" ht="28.5">
      <c r="A325" s="95">
        <v>39909</v>
      </c>
      <c r="B325" s="76">
        <v>7328</v>
      </c>
      <c r="C325" s="114" t="s">
        <v>440</v>
      </c>
      <c r="D325" s="43"/>
      <c r="E325" s="48">
        <v>881</v>
      </c>
      <c r="F325" s="45">
        <f t="shared" si="9"/>
        <v>3574113.820000005</v>
      </c>
    </row>
    <row r="326" spans="1:6" ht="15.75">
      <c r="A326" s="95">
        <v>39909</v>
      </c>
      <c r="B326" s="73" t="s">
        <v>1823</v>
      </c>
      <c r="C326" s="114" t="s">
        <v>1003</v>
      </c>
      <c r="D326" s="232">
        <v>25000</v>
      </c>
      <c r="E326" s="48"/>
      <c r="F326" s="45">
        <f t="shared" si="9"/>
        <v>3599113.820000005</v>
      </c>
    </row>
    <row r="327" spans="1:6" ht="30">
      <c r="A327" s="95">
        <v>39911</v>
      </c>
      <c r="B327" s="73" t="s">
        <v>1823</v>
      </c>
      <c r="C327" s="57" t="s">
        <v>1004</v>
      </c>
      <c r="D327" s="232">
        <v>3980266.04</v>
      </c>
      <c r="E327" s="48"/>
      <c r="F327" s="45">
        <f t="shared" si="9"/>
        <v>7579379.860000005</v>
      </c>
    </row>
    <row r="328" spans="1:6" ht="28.5">
      <c r="A328" s="95">
        <v>39916</v>
      </c>
      <c r="B328" s="72">
        <v>7329</v>
      </c>
      <c r="C328" s="114" t="s">
        <v>1002</v>
      </c>
      <c r="D328" s="43"/>
      <c r="E328" s="48">
        <v>18854</v>
      </c>
      <c r="F328" s="45">
        <f t="shared" si="9"/>
        <v>7560525.860000005</v>
      </c>
    </row>
    <row r="329" spans="1:6" ht="30">
      <c r="A329" s="95">
        <v>39916</v>
      </c>
      <c r="B329" s="76">
        <v>7330</v>
      </c>
      <c r="C329" s="57" t="s">
        <v>1849</v>
      </c>
      <c r="D329" s="43"/>
      <c r="E329" s="48">
        <v>6906.92</v>
      </c>
      <c r="F329" s="45">
        <f t="shared" si="9"/>
        <v>7553618.9400000051</v>
      </c>
    </row>
    <row r="330" spans="1:6" ht="28.5">
      <c r="A330" s="95">
        <v>39917</v>
      </c>
      <c r="B330" s="72">
        <v>7331</v>
      </c>
      <c r="C330" s="114" t="s">
        <v>1730</v>
      </c>
      <c r="D330" s="43"/>
      <c r="E330" s="48">
        <v>881</v>
      </c>
      <c r="F330" s="45">
        <f t="shared" si="9"/>
        <v>7552737.9400000051</v>
      </c>
    </row>
    <row r="331" spans="1:6" ht="28.5">
      <c r="A331" s="95"/>
      <c r="B331" s="76">
        <v>7332</v>
      </c>
      <c r="C331" s="114" t="s">
        <v>1729</v>
      </c>
      <c r="D331" s="42"/>
      <c r="E331" s="48">
        <v>881</v>
      </c>
      <c r="F331" s="45">
        <f t="shared" si="9"/>
        <v>7551856.9400000051</v>
      </c>
    </row>
    <row r="332" spans="1:6" ht="28.5">
      <c r="A332" s="95">
        <v>39923</v>
      </c>
      <c r="B332" s="72">
        <v>7333</v>
      </c>
      <c r="C332" s="114" t="s">
        <v>2034</v>
      </c>
      <c r="D332" s="42"/>
      <c r="E332" s="48">
        <v>828</v>
      </c>
      <c r="F332" s="45">
        <f t="shared" si="9"/>
        <v>7551028.9400000051</v>
      </c>
    </row>
    <row r="333" spans="1:6">
      <c r="A333" s="95">
        <v>39923</v>
      </c>
      <c r="B333" s="76">
        <v>7334</v>
      </c>
      <c r="C333" s="114" t="s">
        <v>1804</v>
      </c>
      <c r="D333" s="42"/>
      <c r="E333" s="159">
        <v>0.01</v>
      </c>
      <c r="F333" s="45">
        <f t="shared" si="9"/>
        <v>7551028.9300000053</v>
      </c>
    </row>
    <row r="334" spans="1:6" ht="28.5">
      <c r="A334" s="95">
        <v>39923</v>
      </c>
      <c r="B334" s="72">
        <v>7335</v>
      </c>
      <c r="C334" s="114" t="s">
        <v>2398</v>
      </c>
      <c r="D334" s="42"/>
      <c r="E334" s="48">
        <v>15000</v>
      </c>
      <c r="F334" s="45">
        <f t="shared" si="9"/>
        <v>7536028.9300000053</v>
      </c>
    </row>
    <row r="335" spans="1:6" ht="28.5">
      <c r="A335" s="95">
        <v>39923</v>
      </c>
      <c r="B335" s="76">
        <v>7336</v>
      </c>
      <c r="C335" s="114" t="s">
        <v>1346</v>
      </c>
      <c r="D335" s="42"/>
      <c r="E335" s="48">
        <v>15000</v>
      </c>
      <c r="F335" s="45">
        <f t="shared" si="9"/>
        <v>7521028.9300000053</v>
      </c>
    </row>
    <row r="336" spans="1:6" ht="28.5">
      <c r="A336" s="95">
        <v>39923</v>
      </c>
      <c r="B336" s="72">
        <v>7337</v>
      </c>
      <c r="C336" s="114" t="s">
        <v>1307</v>
      </c>
      <c r="D336" s="42"/>
      <c r="E336" s="48">
        <v>4784.3900000000003</v>
      </c>
      <c r="F336" s="45">
        <f t="shared" si="9"/>
        <v>7516244.5400000056</v>
      </c>
    </row>
    <row r="337" spans="1:6" ht="28.5">
      <c r="A337" s="95">
        <v>39923</v>
      </c>
      <c r="B337" s="76">
        <v>7338</v>
      </c>
      <c r="C337" s="114" t="s">
        <v>2035</v>
      </c>
      <c r="D337" s="42"/>
      <c r="E337" s="48">
        <v>17250</v>
      </c>
      <c r="F337" s="45">
        <f t="shared" si="9"/>
        <v>7498994.5400000056</v>
      </c>
    </row>
    <row r="338" spans="1:6" ht="28.5">
      <c r="A338" s="95">
        <v>39923</v>
      </c>
      <c r="B338" s="72">
        <v>7339</v>
      </c>
      <c r="C338" s="114" t="s">
        <v>1703</v>
      </c>
      <c r="D338" s="42"/>
      <c r="E338" s="48">
        <v>18128</v>
      </c>
      <c r="F338" s="45">
        <f t="shared" si="9"/>
        <v>7480866.5400000056</v>
      </c>
    </row>
    <row r="339" spans="1:6" ht="28.5">
      <c r="A339" s="95">
        <v>39923</v>
      </c>
      <c r="B339" s="76">
        <v>7340</v>
      </c>
      <c r="C339" s="114" t="s">
        <v>1704</v>
      </c>
      <c r="D339" s="42"/>
      <c r="E339" s="48">
        <v>23000</v>
      </c>
      <c r="F339" s="45">
        <f t="shared" si="9"/>
        <v>7457866.5400000056</v>
      </c>
    </row>
    <row r="340" spans="1:6" ht="28.5">
      <c r="A340" s="282">
        <v>39923</v>
      </c>
      <c r="B340" s="280">
        <v>7341</v>
      </c>
      <c r="C340" s="164" t="s">
        <v>1085</v>
      </c>
      <c r="D340" s="275"/>
      <c r="E340" s="246">
        <v>10000</v>
      </c>
      <c r="F340" s="45">
        <f t="shared" si="9"/>
        <v>7447866.5400000056</v>
      </c>
    </row>
    <row r="341" spans="1:6" ht="28.5">
      <c r="A341" s="95">
        <v>39923</v>
      </c>
      <c r="B341" s="76">
        <v>7342</v>
      </c>
      <c r="C341" s="114" t="s">
        <v>1086</v>
      </c>
      <c r="D341" s="42"/>
      <c r="E341" s="48">
        <v>23000</v>
      </c>
      <c r="F341" s="45">
        <f t="shared" si="9"/>
        <v>7424866.5400000056</v>
      </c>
    </row>
    <row r="342" spans="1:6" ht="28.5">
      <c r="A342" s="95">
        <v>39923</v>
      </c>
      <c r="B342" s="72">
        <v>7343</v>
      </c>
      <c r="C342" s="114" t="s">
        <v>1780</v>
      </c>
      <c r="D342" s="42"/>
      <c r="E342" s="48">
        <v>27000</v>
      </c>
      <c r="F342" s="45">
        <f t="shared" si="9"/>
        <v>7397866.5400000056</v>
      </c>
    </row>
    <row r="343" spans="1:6" ht="28.5">
      <c r="A343" s="95">
        <v>39923</v>
      </c>
      <c r="B343" s="76">
        <v>7344</v>
      </c>
      <c r="C343" s="114" t="s">
        <v>1781</v>
      </c>
      <c r="D343" s="42"/>
      <c r="E343" s="48">
        <v>27000</v>
      </c>
      <c r="F343" s="45">
        <f t="shared" si="9"/>
        <v>7370866.5400000056</v>
      </c>
    </row>
    <row r="344" spans="1:6" ht="28.5">
      <c r="A344" s="95">
        <v>39923</v>
      </c>
      <c r="B344" s="72">
        <v>7345</v>
      </c>
      <c r="C344" s="114" t="s">
        <v>1782</v>
      </c>
      <c r="D344" s="42"/>
      <c r="E344" s="49">
        <v>2000</v>
      </c>
      <c r="F344" s="45">
        <f t="shared" si="9"/>
        <v>7368866.5400000056</v>
      </c>
    </row>
    <row r="345" spans="1:6" ht="28.5">
      <c r="A345" s="95">
        <v>39923</v>
      </c>
      <c r="B345" s="76">
        <v>7346</v>
      </c>
      <c r="C345" s="161" t="s">
        <v>1783</v>
      </c>
      <c r="D345" s="42"/>
      <c r="E345" s="48">
        <v>20000</v>
      </c>
      <c r="F345" s="45">
        <f t="shared" si="9"/>
        <v>7348866.5400000056</v>
      </c>
    </row>
    <row r="346" spans="1:6" ht="28.5">
      <c r="A346" s="95">
        <v>39923</v>
      </c>
      <c r="B346" s="72">
        <v>7347</v>
      </c>
      <c r="C346" s="161" t="s">
        <v>2663</v>
      </c>
      <c r="D346" s="42"/>
      <c r="E346" s="48">
        <v>2000</v>
      </c>
      <c r="F346" s="45">
        <f t="shared" si="9"/>
        <v>7346866.5400000056</v>
      </c>
    </row>
    <row r="347" spans="1:6" ht="28.5">
      <c r="A347" s="95">
        <v>39923</v>
      </c>
      <c r="B347" s="76">
        <v>7348</v>
      </c>
      <c r="C347" s="161" t="s">
        <v>2664</v>
      </c>
      <c r="D347" s="42"/>
      <c r="E347" s="48">
        <v>2000</v>
      </c>
      <c r="F347" s="45">
        <f t="shared" si="9"/>
        <v>7344866.5400000056</v>
      </c>
    </row>
    <row r="348" spans="1:6" ht="28.5">
      <c r="A348" s="95">
        <v>39923</v>
      </c>
      <c r="B348" s="72">
        <v>7349</v>
      </c>
      <c r="C348" s="161" t="s">
        <v>835</v>
      </c>
      <c r="D348" s="42"/>
      <c r="E348" s="48">
        <v>600</v>
      </c>
      <c r="F348" s="45">
        <f t="shared" si="9"/>
        <v>7344266.5400000056</v>
      </c>
    </row>
    <row r="349" spans="1:6" ht="28.5">
      <c r="A349" s="95">
        <v>39923</v>
      </c>
      <c r="B349" s="76">
        <v>7350</v>
      </c>
      <c r="C349" s="161" t="s">
        <v>836</v>
      </c>
      <c r="D349" s="42"/>
      <c r="E349" s="48">
        <v>600</v>
      </c>
      <c r="F349" s="45">
        <f t="shared" si="9"/>
        <v>7343666.5400000056</v>
      </c>
    </row>
    <row r="350" spans="1:6" ht="28.5">
      <c r="A350" s="95">
        <v>39923</v>
      </c>
      <c r="B350" s="72">
        <v>7351</v>
      </c>
      <c r="C350" s="161" t="s">
        <v>837</v>
      </c>
      <c r="D350" s="42"/>
      <c r="E350" s="48">
        <v>23000</v>
      </c>
      <c r="F350" s="45">
        <f t="shared" si="9"/>
        <v>7320666.5400000056</v>
      </c>
    </row>
    <row r="351" spans="1:6" ht="28.5">
      <c r="A351" s="95">
        <v>39923</v>
      </c>
      <c r="B351" s="76">
        <v>7352</v>
      </c>
      <c r="C351" s="114" t="s">
        <v>1602</v>
      </c>
      <c r="D351" s="42"/>
      <c r="E351" s="48">
        <v>1500</v>
      </c>
      <c r="F351" s="45">
        <f t="shared" si="9"/>
        <v>7319166.5400000056</v>
      </c>
    </row>
    <row r="352" spans="1:6" ht="28.5">
      <c r="A352" s="95">
        <v>39923</v>
      </c>
      <c r="B352" s="72">
        <v>7353</v>
      </c>
      <c r="C352" s="161" t="s">
        <v>2583</v>
      </c>
      <c r="D352" s="42"/>
      <c r="E352" s="48">
        <v>25880.959999999999</v>
      </c>
      <c r="F352" s="45">
        <f t="shared" si="9"/>
        <v>7293285.5800000057</v>
      </c>
    </row>
    <row r="353" spans="1:6" ht="28.5">
      <c r="A353" s="95">
        <v>39923</v>
      </c>
      <c r="B353" s="76">
        <v>7354</v>
      </c>
      <c r="C353" s="114" t="s">
        <v>1051</v>
      </c>
      <c r="D353" s="42"/>
      <c r="E353" s="48">
        <v>21109</v>
      </c>
      <c r="F353" s="45">
        <f t="shared" si="9"/>
        <v>7272176.5800000057</v>
      </c>
    </row>
    <row r="354" spans="1:6" ht="28.5">
      <c r="A354" s="95">
        <v>39923</v>
      </c>
      <c r="B354" s="72">
        <v>7355</v>
      </c>
      <c r="C354" s="161" t="s">
        <v>1228</v>
      </c>
      <c r="D354" s="42"/>
      <c r="E354" s="48">
        <v>17601.5</v>
      </c>
      <c r="F354" s="45">
        <f t="shared" si="9"/>
        <v>7254575.0800000057</v>
      </c>
    </row>
    <row r="355" spans="1:6" ht="28.5">
      <c r="A355" s="95">
        <v>39923</v>
      </c>
      <c r="B355" s="76">
        <v>7356</v>
      </c>
      <c r="C355" s="161" t="s">
        <v>1230</v>
      </c>
      <c r="D355" s="42"/>
      <c r="E355" s="48">
        <v>8500</v>
      </c>
      <c r="F355" s="45">
        <f t="shared" si="9"/>
        <v>7246075.0800000057</v>
      </c>
    </row>
    <row r="356" spans="1:6" ht="28.5">
      <c r="A356" s="95">
        <v>39923</v>
      </c>
      <c r="B356" s="72">
        <v>7357</v>
      </c>
      <c r="C356" s="161" t="s">
        <v>2397</v>
      </c>
      <c r="D356" s="42"/>
      <c r="E356" s="48">
        <v>5400</v>
      </c>
      <c r="F356" s="45">
        <f t="shared" si="9"/>
        <v>7240675.0800000057</v>
      </c>
    </row>
    <row r="357" spans="1:6" ht="28.5">
      <c r="A357" s="95">
        <v>39923</v>
      </c>
      <c r="B357" s="76">
        <v>7358</v>
      </c>
      <c r="C357" s="161" t="s">
        <v>1407</v>
      </c>
      <c r="D357" s="42"/>
      <c r="E357" s="48">
        <v>3676.53</v>
      </c>
      <c r="F357" s="45">
        <f t="shared" si="9"/>
        <v>7236998.5500000054</v>
      </c>
    </row>
    <row r="358" spans="1:6" ht="28.5">
      <c r="A358" s="95">
        <v>39923</v>
      </c>
      <c r="B358" s="72">
        <v>7359</v>
      </c>
      <c r="C358" s="161" t="s">
        <v>1408</v>
      </c>
      <c r="D358" s="42"/>
      <c r="E358" s="48">
        <v>5832.38</v>
      </c>
      <c r="F358" s="45">
        <f t="shared" si="9"/>
        <v>7231166.1700000055</v>
      </c>
    </row>
    <row r="359" spans="1:6" ht="28.5">
      <c r="A359" s="95">
        <v>39923</v>
      </c>
      <c r="B359" s="76">
        <v>7360</v>
      </c>
      <c r="C359" s="161" t="s">
        <v>1926</v>
      </c>
      <c r="D359" s="42"/>
      <c r="E359" s="48">
        <v>5853.8</v>
      </c>
      <c r="F359" s="45">
        <f t="shared" si="9"/>
        <v>7225312.3700000057</v>
      </c>
    </row>
    <row r="360" spans="1:6" ht="28.5">
      <c r="A360" s="95">
        <v>39923</v>
      </c>
      <c r="B360" s="72">
        <v>7361</v>
      </c>
      <c r="C360" s="161" t="s">
        <v>1965</v>
      </c>
      <c r="D360" s="42"/>
      <c r="E360" s="48">
        <v>7610.5</v>
      </c>
      <c r="F360" s="45">
        <f t="shared" si="9"/>
        <v>7217701.8700000057</v>
      </c>
    </row>
    <row r="361" spans="1:6" ht="30">
      <c r="A361" s="95">
        <v>39923</v>
      </c>
      <c r="B361" s="76">
        <v>7362</v>
      </c>
      <c r="C361" s="57" t="s">
        <v>1966</v>
      </c>
      <c r="D361" s="42"/>
      <c r="E361" s="48">
        <v>95287.5</v>
      </c>
      <c r="F361" s="45">
        <f t="shared" si="9"/>
        <v>7122414.3700000057</v>
      </c>
    </row>
    <row r="362" spans="1:6" ht="30">
      <c r="A362" s="95">
        <v>39923</v>
      </c>
      <c r="B362" s="72">
        <v>7363</v>
      </c>
      <c r="C362" s="57" t="s">
        <v>1967</v>
      </c>
      <c r="D362" s="42"/>
      <c r="E362" s="48">
        <v>15000</v>
      </c>
      <c r="F362" s="45">
        <f t="shared" si="9"/>
        <v>7107414.3700000057</v>
      </c>
    </row>
    <row r="363" spans="1:6" ht="15.75">
      <c r="A363" s="95">
        <v>39924</v>
      </c>
      <c r="B363" s="77" t="s">
        <v>1823</v>
      </c>
      <c r="C363" s="158" t="s">
        <v>2081</v>
      </c>
      <c r="D363" s="109">
        <v>599235.63</v>
      </c>
      <c r="E363" s="48"/>
      <c r="F363" s="45">
        <f t="shared" si="9"/>
        <v>7706650.0000000056</v>
      </c>
    </row>
    <row r="364" spans="1:6" ht="28.5">
      <c r="A364" s="95">
        <v>39924</v>
      </c>
      <c r="B364" s="76">
        <v>7364</v>
      </c>
      <c r="C364" s="114" t="s">
        <v>3218</v>
      </c>
      <c r="D364" s="40"/>
      <c r="E364" s="49">
        <v>2560.79</v>
      </c>
      <c r="F364" s="45">
        <f t="shared" si="9"/>
        <v>7704089.2100000056</v>
      </c>
    </row>
    <row r="365" spans="1:6" ht="28.5">
      <c r="A365" s="95">
        <v>39924</v>
      </c>
      <c r="B365" s="72">
        <v>7365</v>
      </c>
      <c r="C365" s="114" t="s">
        <v>516</v>
      </c>
      <c r="D365" s="40"/>
      <c r="E365" s="49">
        <v>7340.18</v>
      </c>
      <c r="F365" s="45">
        <f t="shared" si="9"/>
        <v>7696749.0300000058</v>
      </c>
    </row>
    <row r="366" spans="1:6">
      <c r="A366" s="95">
        <v>39924</v>
      </c>
      <c r="B366" s="76">
        <v>7366</v>
      </c>
      <c r="C366" s="114" t="s">
        <v>1337</v>
      </c>
      <c r="D366" s="40"/>
      <c r="E366" s="49">
        <v>47500</v>
      </c>
      <c r="F366" s="45">
        <f t="shared" si="9"/>
        <v>7649249.0300000058</v>
      </c>
    </row>
    <row r="367" spans="1:6" ht="28.5">
      <c r="A367" s="95">
        <v>39924</v>
      </c>
      <c r="B367" s="72">
        <v>7367</v>
      </c>
      <c r="C367" s="114" t="s">
        <v>1336</v>
      </c>
      <c r="D367" s="40"/>
      <c r="E367" s="49">
        <v>25000</v>
      </c>
      <c r="F367" s="45">
        <f t="shared" si="9"/>
        <v>7624249.0300000058</v>
      </c>
    </row>
    <row r="368" spans="1:6" ht="28.5">
      <c r="A368" s="95">
        <v>39924</v>
      </c>
      <c r="B368" s="76">
        <v>7368</v>
      </c>
      <c r="C368" s="114" t="s">
        <v>1218</v>
      </c>
      <c r="D368" s="40"/>
      <c r="E368" s="49">
        <v>8146.55</v>
      </c>
      <c r="F368" s="45">
        <f t="shared" si="9"/>
        <v>7616102.480000006</v>
      </c>
    </row>
    <row r="369" spans="1:6" ht="28.5">
      <c r="A369" s="95">
        <v>39925</v>
      </c>
      <c r="B369" s="72">
        <v>7369</v>
      </c>
      <c r="C369" s="114" t="s">
        <v>955</v>
      </c>
      <c r="D369" s="40"/>
      <c r="E369" s="49">
        <v>5283.6</v>
      </c>
      <c r="F369" s="45">
        <f t="shared" si="9"/>
        <v>7610818.8800000064</v>
      </c>
    </row>
    <row r="370" spans="1:6">
      <c r="A370" s="107">
        <v>39926</v>
      </c>
      <c r="B370" s="76">
        <v>7370</v>
      </c>
      <c r="C370" s="114" t="s">
        <v>1804</v>
      </c>
      <c r="D370" s="40"/>
      <c r="E370" s="159">
        <v>0.01</v>
      </c>
      <c r="F370" s="45">
        <f t="shared" si="9"/>
        <v>7610818.8700000066</v>
      </c>
    </row>
    <row r="371" spans="1:6">
      <c r="A371" s="107">
        <v>39926</v>
      </c>
      <c r="B371" s="76">
        <v>7371</v>
      </c>
      <c r="C371" s="114" t="s">
        <v>1804</v>
      </c>
      <c r="D371" s="40"/>
      <c r="E371" s="159">
        <v>0.01</v>
      </c>
      <c r="F371" s="45">
        <f t="shared" si="9"/>
        <v>7610818.8600000069</v>
      </c>
    </row>
    <row r="372" spans="1:6">
      <c r="A372" s="107">
        <v>39926</v>
      </c>
      <c r="B372" s="72">
        <v>7372</v>
      </c>
      <c r="C372" s="114" t="s">
        <v>1804</v>
      </c>
      <c r="D372" s="40"/>
      <c r="E372" s="159">
        <v>0.01</v>
      </c>
      <c r="F372" s="45">
        <f t="shared" si="9"/>
        <v>7610818.8500000071</v>
      </c>
    </row>
    <row r="373" spans="1:6" ht="45">
      <c r="A373" s="107">
        <v>39926</v>
      </c>
      <c r="B373" s="76">
        <v>7373</v>
      </c>
      <c r="C373" s="56" t="s">
        <v>2307</v>
      </c>
      <c r="D373" s="40"/>
      <c r="E373" s="49">
        <v>1000</v>
      </c>
      <c r="F373" s="45">
        <f t="shared" si="9"/>
        <v>7609818.8500000071</v>
      </c>
    </row>
    <row r="374" spans="1:6" ht="42.75">
      <c r="A374" s="107">
        <v>39926</v>
      </c>
      <c r="B374" s="76">
        <v>7374</v>
      </c>
      <c r="C374" s="114" t="s">
        <v>1886</v>
      </c>
      <c r="D374" s="40"/>
      <c r="E374" s="49">
        <v>1000</v>
      </c>
      <c r="F374" s="45">
        <f t="shared" si="9"/>
        <v>7608818.8500000071</v>
      </c>
    </row>
    <row r="375" spans="1:6" ht="29.25" customHeight="1">
      <c r="A375" s="107">
        <v>39926</v>
      </c>
      <c r="B375" s="72">
        <v>7375</v>
      </c>
      <c r="C375" s="114" t="s">
        <v>2669</v>
      </c>
      <c r="D375" s="40"/>
      <c r="E375" s="49">
        <v>3295</v>
      </c>
      <c r="F375" s="45">
        <f t="shared" si="9"/>
        <v>7605523.8500000071</v>
      </c>
    </row>
    <row r="376" spans="1:6" ht="30">
      <c r="A376" s="107">
        <v>39926</v>
      </c>
      <c r="B376" s="76">
        <v>7376</v>
      </c>
      <c r="C376" s="56" t="s">
        <v>2622</v>
      </c>
      <c r="D376" s="40"/>
      <c r="E376" s="49">
        <v>90000</v>
      </c>
      <c r="F376" s="45">
        <f t="shared" si="9"/>
        <v>7515523.8500000071</v>
      </c>
    </row>
    <row r="377" spans="1:6" ht="42.75" customHeight="1">
      <c r="A377" s="277">
        <v>39926</v>
      </c>
      <c r="B377" s="278">
        <v>7377</v>
      </c>
      <c r="C377" s="164" t="s">
        <v>104</v>
      </c>
      <c r="D377" s="119"/>
      <c r="E377" s="279">
        <v>27000</v>
      </c>
      <c r="F377" s="45">
        <f t="shared" ref="F377:F387" si="10">F376+D377-E377</f>
        <v>7488523.8500000071</v>
      </c>
    </row>
    <row r="378" spans="1:6" ht="28.5">
      <c r="A378" s="107">
        <v>39926</v>
      </c>
      <c r="B378" s="72">
        <v>7378</v>
      </c>
      <c r="C378" s="114" t="s">
        <v>1765</v>
      </c>
      <c r="D378" s="40"/>
      <c r="E378" s="49">
        <v>7500</v>
      </c>
      <c r="F378" s="45">
        <f t="shared" si="10"/>
        <v>7481023.8500000071</v>
      </c>
    </row>
    <row r="379" spans="1:6" ht="15.75">
      <c r="A379" s="107">
        <v>39926</v>
      </c>
      <c r="B379" s="77" t="s">
        <v>1823</v>
      </c>
      <c r="C379" s="162" t="s">
        <v>2329</v>
      </c>
      <c r="D379" s="40"/>
      <c r="E379" s="159">
        <v>644524.28</v>
      </c>
      <c r="F379" s="45">
        <f t="shared" si="10"/>
        <v>6836499.5700000068</v>
      </c>
    </row>
    <row r="380" spans="1:6" ht="28.5">
      <c r="A380" s="107">
        <v>39927</v>
      </c>
      <c r="B380" s="76">
        <v>7379</v>
      </c>
      <c r="C380" s="161" t="s">
        <v>614</v>
      </c>
      <c r="D380" s="40"/>
      <c r="E380" s="49">
        <v>5400</v>
      </c>
      <c r="F380" s="45">
        <f t="shared" si="10"/>
        <v>6831099.5700000068</v>
      </c>
    </row>
    <row r="381" spans="1:6">
      <c r="A381" s="107"/>
      <c r="B381" s="76">
        <v>7380</v>
      </c>
      <c r="C381" s="56" t="s">
        <v>1804</v>
      </c>
      <c r="D381" s="40"/>
      <c r="E381" s="159">
        <v>0.01</v>
      </c>
      <c r="F381" s="45">
        <f t="shared" si="10"/>
        <v>6831099.560000007</v>
      </c>
    </row>
    <row r="382" spans="1:6" ht="30">
      <c r="A382" s="277">
        <v>39930</v>
      </c>
      <c r="B382" s="280">
        <v>7381</v>
      </c>
      <c r="C382" s="281" t="s">
        <v>2661</v>
      </c>
      <c r="D382" s="119"/>
      <c r="E382" s="279">
        <v>4700</v>
      </c>
      <c r="F382" s="45">
        <f t="shared" si="10"/>
        <v>6826399.560000007</v>
      </c>
    </row>
    <row r="383" spans="1:6" ht="30">
      <c r="A383" s="107">
        <v>39930</v>
      </c>
      <c r="B383" s="76">
        <v>7382</v>
      </c>
      <c r="C383" s="56" t="s">
        <v>2662</v>
      </c>
      <c r="D383" s="2"/>
      <c r="E383" s="54">
        <v>73955.37</v>
      </c>
      <c r="F383" s="45">
        <f t="shared" si="10"/>
        <v>6752444.1900000069</v>
      </c>
    </row>
    <row r="384" spans="1:6" ht="30">
      <c r="A384" s="107">
        <v>39930</v>
      </c>
      <c r="B384" s="76">
        <v>7383</v>
      </c>
      <c r="C384" s="56" t="s">
        <v>1784</v>
      </c>
      <c r="D384" s="42"/>
      <c r="E384" s="48">
        <v>153267.01999999999</v>
      </c>
      <c r="F384" s="45">
        <f t="shared" si="10"/>
        <v>6599177.1700000074</v>
      </c>
    </row>
    <row r="385" spans="1:6" ht="30">
      <c r="A385" s="107">
        <v>39931</v>
      </c>
      <c r="B385" s="72">
        <v>7384</v>
      </c>
      <c r="C385" s="57" t="s">
        <v>105</v>
      </c>
      <c r="D385" s="42"/>
      <c r="E385" s="48">
        <v>5045</v>
      </c>
      <c r="F385" s="45">
        <f t="shared" si="10"/>
        <v>6594132.1700000074</v>
      </c>
    </row>
    <row r="386" spans="1:6" ht="15.75">
      <c r="A386" s="107">
        <v>39932</v>
      </c>
      <c r="B386" s="77" t="s">
        <v>1823</v>
      </c>
      <c r="C386" s="158" t="s">
        <v>1204</v>
      </c>
      <c r="D386" s="109">
        <v>435909.25</v>
      </c>
      <c r="E386" s="48"/>
      <c r="F386" s="45">
        <f t="shared" si="10"/>
        <v>7030041.4200000074</v>
      </c>
    </row>
    <row r="387" spans="1:6" ht="15.75">
      <c r="A387" s="107">
        <v>39933</v>
      </c>
      <c r="B387" s="77" t="s">
        <v>1823</v>
      </c>
      <c r="C387" s="40" t="s">
        <v>3068</v>
      </c>
      <c r="D387" s="99"/>
      <c r="E387" s="159">
        <f>5470.13-E381-E372-E371-E370-E333</f>
        <v>5470.079999999999</v>
      </c>
      <c r="F387" s="45">
        <f t="shared" si="10"/>
        <v>7024571.3400000073</v>
      </c>
    </row>
    <row r="388" spans="1:6" ht="15.75">
      <c r="A388" s="86"/>
      <c r="B388" s="101"/>
      <c r="C388" s="88" t="s">
        <v>1983</v>
      </c>
      <c r="D388" s="89">
        <f>SUM(D312:D387)</f>
        <v>5040410.92</v>
      </c>
      <c r="E388" s="90">
        <f>SUM(E312:E387)</f>
        <v>2852104.14</v>
      </c>
      <c r="F388" s="92">
        <f>F311+D388-E388</f>
        <v>7024571.3400000036</v>
      </c>
    </row>
    <row r="389" spans="1:6">
      <c r="A389" s="62"/>
      <c r="B389" s="63"/>
      <c r="C389" s="36"/>
      <c r="D389" s="36"/>
      <c r="E389" s="96"/>
      <c r="F389" s="100"/>
    </row>
    <row r="390" spans="1:6" ht="15.75">
      <c r="A390" s="62"/>
      <c r="B390" s="63"/>
      <c r="C390" s="64" t="s">
        <v>1550</v>
      </c>
      <c r="D390" s="142"/>
      <c r="E390" s="81">
        <f>E388</f>
        <v>2852104.14</v>
      </c>
      <c r="F390" s="100"/>
    </row>
    <row r="391" spans="1:6" ht="15.75">
      <c r="A391" s="62"/>
      <c r="B391" s="64"/>
      <c r="C391" s="64" t="s">
        <v>2058</v>
      </c>
      <c r="D391" s="36"/>
      <c r="E391" s="81">
        <f>E388-E387-E379</f>
        <v>2202109.7800000003</v>
      </c>
      <c r="F391" s="65"/>
    </row>
    <row r="393" spans="1:6" ht="15.75">
      <c r="A393" s="82"/>
      <c r="B393" s="29"/>
      <c r="C393" s="64" t="s">
        <v>2328</v>
      </c>
      <c r="D393" s="83"/>
      <c r="E393" s="84"/>
      <c r="F393" s="65"/>
    </row>
    <row r="394" spans="1:6" ht="15.75">
      <c r="A394" s="934" t="s">
        <v>2520</v>
      </c>
      <c r="B394" s="269" t="s">
        <v>1831</v>
      </c>
      <c r="C394" s="936" t="s">
        <v>1981</v>
      </c>
      <c r="D394" s="938" t="s">
        <v>1827</v>
      </c>
      <c r="E394" s="940" t="s">
        <v>1828</v>
      </c>
      <c r="F394" s="942" t="s">
        <v>1829</v>
      </c>
    </row>
    <row r="395" spans="1:6" ht="15.75">
      <c r="A395" s="935"/>
      <c r="B395" s="270" t="s">
        <v>1832</v>
      </c>
      <c r="C395" s="937"/>
      <c r="D395" s="939"/>
      <c r="E395" s="941"/>
      <c r="F395" s="943"/>
    </row>
    <row r="396" spans="1:6" ht="15.75">
      <c r="A396" s="75"/>
      <c r="C396" s="59" t="s">
        <v>2330</v>
      </c>
      <c r="D396" s="78"/>
      <c r="E396" s="79"/>
      <c r="F396" s="252">
        <f>F388</f>
        <v>7024571.3400000036</v>
      </c>
    </row>
    <row r="397" spans="1:6" ht="28.5">
      <c r="A397" s="175">
        <v>39934</v>
      </c>
      <c r="B397" s="178">
        <v>7385</v>
      </c>
      <c r="C397" s="114" t="s">
        <v>2332</v>
      </c>
      <c r="D397" s="43"/>
      <c r="E397" s="246">
        <v>32580</v>
      </c>
      <c r="F397" s="45">
        <f>F396+D397-E397</f>
        <v>6991991.3400000036</v>
      </c>
    </row>
    <row r="398" spans="1:6">
      <c r="A398" s="175">
        <v>39934</v>
      </c>
      <c r="B398" s="176">
        <v>7386</v>
      </c>
      <c r="C398" s="114" t="s">
        <v>2333</v>
      </c>
      <c r="D398" s="43"/>
      <c r="E398" s="246">
        <v>22515</v>
      </c>
      <c r="F398" s="45">
        <f t="shared" ref="F398:F461" si="11">F397+D398-E398</f>
        <v>6969476.3400000036</v>
      </c>
    </row>
    <row r="399" spans="1:6" ht="28.5">
      <c r="A399" s="175">
        <v>39934</v>
      </c>
      <c r="B399" s="178">
        <v>7387</v>
      </c>
      <c r="C399" s="114" t="s">
        <v>2656</v>
      </c>
      <c r="D399" s="43"/>
      <c r="E399" s="246">
        <v>13504.7</v>
      </c>
      <c r="F399" s="45">
        <f t="shared" si="11"/>
        <v>6955971.6400000034</v>
      </c>
    </row>
    <row r="400" spans="1:6">
      <c r="A400" s="175">
        <v>39934</v>
      </c>
      <c r="B400" s="176">
        <v>7388</v>
      </c>
      <c r="C400" s="114" t="s">
        <v>465</v>
      </c>
      <c r="D400" s="43"/>
      <c r="E400" s="246">
        <v>31882.23</v>
      </c>
      <c r="F400" s="45">
        <f t="shared" si="11"/>
        <v>6924089.4100000029</v>
      </c>
    </row>
    <row r="401" spans="1:6" ht="28.5">
      <c r="A401" s="175">
        <v>39934</v>
      </c>
      <c r="B401" s="178">
        <v>7389</v>
      </c>
      <c r="C401" s="251" t="s">
        <v>1819</v>
      </c>
      <c r="D401" s="43"/>
      <c r="E401" s="246">
        <v>16200</v>
      </c>
      <c r="F401" s="45">
        <f t="shared" si="11"/>
        <v>6907889.4100000029</v>
      </c>
    </row>
    <row r="402" spans="1:6" ht="28.5">
      <c r="A402" s="175">
        <v>39934</v>
      </c>
      <c r="B402" s="176">
        <v>7390</v>
      </c>
      <c r="C402" s="114" t="s">
        <v>2331</v>
      </c>
      <c r="D402" s="43"/>
      <c r="E402" s="246">
        <v>16787</v>
      </c>
      <c r="F402" s="45">
        <f t="shared" si="11"/>
        <v>6891102.4100000029</v>
      </c>
    </row>
    <row r="403" spans="1:6" ht="28.5">
      <c r="A403" s="175">
        <v>39934</v>
      </c>
      <c r="B403" s="178">
        <v>7391</v>
      </c>
      <c r="C403" s="114" t="s">
        <v>3219</v>
      </c>
      <c r="D403" s="43"/>
      <c r="E403" s="246">
        <v>700000</v>
      </c>
      <c r="F403" s="45">
        <f t="shared" si="11"/>
        <v>6191102.4100000029</v>
      </c>
    </row>
    <row r="404" spans="1:6">
      <c r="A404" s="175">
        <v>39934</v>
      </c>
      <c r="B404" s="176">
        <v>7392</v>
      </c>
      <c r="C404" s="115" t="s">
        <v>464</v>
      </c>
      <c r="D404" s="43"/>
      <c r="E404" s="246">
        <v>23858.18</v>
      </c>
      <c r="F404" s="45">
        <f t="shared" si="11"/>
        <v>6167244.2300000032</v>
      </c>
    </row>
    <row r="405" spans="1:6" ht="28.5">
      <c r="A405" s="175">
        <v>39938</v>
      </c>
      <c r="B405" s="178">
        <v>7393</v>
      </c>
      <c r="C405" s="114" t="s">
        <v>2609</v>
      </c>
      <c r="D405" s="43"/>
      <c r="E405" s="246">
        <v>19358.43</v>
      </c>
      <c r="F405" s="45">
        <f t="shared" si="11"/>
        <v>6147885.8000000035</v>
      </c>
    </row>
    <row r="406" spans="1:6" ht="28.5">
      <c r="A406" s="175">
        <v>39938</v>
      </c>
      <c r="B406" s="176">
        <v>7394</v>
      </c>
      <c r="C406" s="114" t="s">
        <v>2610</v>
      </c>
      <c r="D406" s="43"/>
      <c r="E406" s="246">
        <v>2488.2800000000002</v>
      </c>
      <c r="F406" s="45">
        <f t="shared" si="11"/>
        <v>6145397.5200000033</v>
      </c>
    </row>
    <row r="407" spans="1:6" ht="28.5">
      <c r="A407" s="175">
        <v>39938</v>
      </c>
      <c r="B407" s="178">
        <v>7395</v>
      </c>
      <c r="C407" s="114" t="s">
        <v>2611</v>
      </c>
      <c r="D407" s="43"/>
      <c r="E407" s="246">
        <v>98831.35</v>
      </c>
      <c r="F407" s="45">
        <f t="shared" si="11"/>
        <v>6046566.1700000037</v>
      </c>
    </row>
    <row r="408" spans="1:6">
      <c r="A408" s="175">
        <v>39938</v>
      </c>
      <c r="B408" s="176">
        <v>7396</v>
      </c>
      <c r="C408" s="114" t="s">
        <v>2386</v>
      </c>
      <c r="D408" s="43"/>
      <c r="E408" s="246">
        <v>3967.96</v>
      </c>
      <c r="F408" s="45">
        <f t="shared" si="11"/>
        <v>6042598.2100000037</v>
      </c>
    </row>
    <row r="409" spans="1:6" ht="15.75">
      <c r="A409" s="175">
        <v>39938</v>
      </c>
      <c r="B409" s="176" t="s">
        <v>1823</v>
      </c>
      <c r="C409" s="161" t="s">
        <v>417</v>
      </c>
      <c r="D409" s="232">
        <v>3980266.04</v>
      </c>
      <c r="E409" s="48"/>
      <c r="F409" s="45">
        <f t="shared" si="11"/>
        <v>10022864.250000004</v>
      </c>
    </row>
    <row r="410" spans="1:6" ht="28.5">
      <c r="A410" s="175">
        <v>39940</v>
      </c>
      <c r="B410" s="178">
        <v>7397</v>
      </c>
      <c r="C410" s="114" t="s">
        <v>744</v>
      </c>
      <c r="D410" s="43"/>
      <c r="E410" s="246">
        <v>882</v>
      </c>
      <c r="F410" s="45">
        <f t="shared" si="11"/>
        <v>10021982.250000004</v>
      </c>
    </row>
    <row r="411" spans="1:6" ht="28.5">
      <c r="A411" s="175">
        <v>39941</v>
      </c>
      <c r="B411" s="176">
        <v>7398</v>
      </c>
      <c r="C411" s="114" t="s">
        <v>2214</v>
      </c>
      <c r="D411" s="43"/>
      <c r="E411" s="246">
        <v>2185</v>
      </c>
      <c r="F411" s="45">
        <f t="shared" si="11"/>
        <v>10019797.250000004</v>
      </c>
    </row>
    <row r="412" spans="1:6" ht="28.5">
      <c r="A412" s="107">
        <v>39944</v>
      </c>
      <c r="B412" s="178">
        <v>7399</v>
      </c>
      <c r="C412" s="114" t="s">
        <v>2414</v>
      </c>
      <c r="D412" s="232"/>
      <c r="E412" s="246">
        <v>18854</v>
      </c>
      <c r="F412" s="45">
        <f t="shared" si="11"/>
        <v>10000943.250000004</v>
      </c>
    </row>
    <row r="413" spans="1:6" ht="42.75">
      <c r="A413" s="107">
        <v>39946</v>
      </c>
      <c r="B413" s="176">
        <v>7400</v>
      </c>
      <c r="C413" s="161" t="s">
        <v>1927</v>
      </c>
      <c r="D413" s="232"/>
      <c r="E413" s="246">
        <v>30000</v>
      </c>
      <c r="F413" s="45">
        <f t="shared" si="11"/>
        <v>9970943.2500000037</v>
      </c>
    </row>
    <row r="414" spans="1:6" ht="28.5">
      <c r="A414" s="107">
        <v>39946</v>
      </c>
      <c r="B414" s="178">
        <v>7401</v>
      </c>
      <c r="C414" s="114" t="s">
        <v>1964</v>
      </c>
      <c r="D414" s="43"/>
      <c r="E414" s="246">
        <v>950</v>
      </c>
      <c r="F414" s="45">
        <f t="shared" si="11"/>
        <v>9969993.2500000037</v>
      </c>
    </row>
    <row r="415" spans="1:6">
      <c r="A415" s="107">
        <v>39947</v>
      </c>
      <c r="B415" s="176">
        <v>7402</v>
      </c>
      <c r="C415" s="161" t="s">
        <v>1804</v>
      </c>
      <c r="D415" s="43"/>
      <c r="E415" s="234">
        <v>0.01</v>
      </c>
      <c r="F415" s="45">
        <f t="shared" si="11"/>
        <v>9969993.2400000039</v>
      </c>
    </row>
    <row r="416" spans="1:6">
      <c r="A416" s="107">
        <v>39947</v>
      </c>
      <c r="B416" s="178">
        <v>7403</v>
      </c>
      <c r="C416" s="114" t="s">
        <v>1836</v>
      </c>
      <c r="D416" s="43"/>
      <c r="E416" s="246">
        <v>873.89</v>
      </c>
      <c r="F416" s="45">
        <f t="shared" si="11"/>
        <v>9969119.3500000034</v>
      </c>
    </row>
    <row r="417" spans="1:6" ht="28.5">
      <c r="A417" s="107">
        <v>39947</v>
      </c>
      <c r="B417" s="176">
        <v>7404</v>
      </c>
      <c r="C417" s="114" t="s">
        <v>1837</v>
      </c>
      <c r="D417" s="42"/>
      <c r="E417" s="246">
        <v>1499</v>
      </c>
      <c r="F417" s="45">
        <f t="shared" si="11"/>
        <v>9967620.3500000034</v>
      </c>
    </row>
    <row r="418" spans="1:6">
      <c r="A418" s="107">
        <v>39951</v>
      </c>
      <c r="B418" s="178">
        <v>7405</v>
      </c>
      <c r="C418" s="114" t="s">
        <v>1007</v>
      </c>
      <c r="D418" s="42"/>
      <c r="E418" s="246">
        <v>15000</v>
      </c>
      <c r="F418" s="45">
        <f t="shared" si="11"/>
        <v>9952620.3500000034</v>
      </c>
    </row>
    <row r="419" spans="1:6">
      <c r="A419" s="107">
        <v>39951</v>
      </c>
      <c r="B419" s="176">
        <v>7406</v>
      </c>
      <c r="C419" s="114" t="s">
        <v>1008</v>
      </c>
      <c r="D419" s="42"/>
      <c r="E419" s="279">
        <v>15000</v>
      </c>
      <c r="F419" s="45">
        <f t="shared" si="11"/>
        <v>9937620.3500000034</v>
      </c>
    </row>
    <row r="420" spans="1:6">
      <c r="A420" s="107">
        <v>39951</v>
      </c>
      <c r="B420" s="178">
        <v>7407</v>
      </c>
      <c r="C420" s="114" t="s">
        <v>1804</v>
      </c>
      <c r="D420" s="42"/>
      <c r="E420" s="285">
        <v>0.01</v>
      </c>
      <c r="F420" s="45">
        <f t="shared" si="11"/>
        <v>9937620.3400000036</v>
      </c>
    </row>
    <row r="421" spans="1:6">
      <c r="A421" s="107">
        <v>39951</v>
      </c>
      <c r="B421" s="176">
        <v>7408</v>
      </c>
      <c r="C421" s="114" t="s">
        <v>1009</v>
      </c>
      <c r="D421" s="42"/>
      <c r="E421" s="246">
        <v>23000</v>
      </c>
      <c r="F421" s="45">
        <f t="shared" si="11"/>
        <v>9914620.3400000036</v>
      </c>
    </row>
    <row r="422" spans="1:6">
      <c r="A422" s="107">
        <v>39951</v>
      </c>
      <c r="B422" s="290">
        <v>7409</v>
      </c>
      <c r="C422" s="164" t="s">
        <v>1010</v>
      </c>
      <c r="D422" s="42"/>
      <c r="E422" s="246">
        <v>18128</v>
      </c>
      <c r="F422" s="45">
        <f t="shared" si="11"/>
        <v>9896492.3400000036</v>
      </c>
    </row>
    <row r="423" spans="1:6" ht="28.5">
      <c r="A423" s="107">
        <v>39951</v>
      </c>
      <c r="B423" s="176">
        <v>7410</v>
      </c>
      <c r="C423" s="114" t="s">
        <v>2524</v>
      </c>
      <c r="D423" s="42"/>
      <c r="E423" s="246">
        <v>10000</v>
      </c>
      <c r="F423" s="45">
        <f t="shared" si="11"/>
        <v>9886492.3400000036</v>
      </c>
    </row>
    <row r="424" spans="1:6">
      <c r="A424" s="107">
        <v>39951</v>
      </c>
      <c r="B424" s="178">
        <v>7411</v>
      </c>
      <c r="C424" s="114" t="s">
        <v>2525</v>
      </c>
      <c r="D424" s="42"/>
      <c r="E424" s="246">
        <v>17250</v>
      </c>
      <c r="F424" s="45">
        <f t="shared" si="11"/>
        <v>9869242.3400000036</v>
      </c>
    </row>
    <row r="425" spans="1:6">
      <c r="A425" s="107">
        <v>39951</v>
      </c>
      <c r="B425" s="176">
        <v>7412</v>
      </c>
      <c r="C425" s="114" t="s">
        <v>2526</v>
      </c>
      <c r="D425" s="42"/>
      <c r="E425" s="246">
        <v>23000</v>
      </c>
      <c r="F425" s="45">
        <f t="shared" si="11"/>
        <v>9846242.3400000036</v>
      </c>
    </row>
    <row r="426" spans="1:6">
      <c r="A426" s="107">
        <v>39951</v>
      </c>
      <c r="B426" s="178">
        <v>7413</v>
      </c>
      <c r="C426" s="114" t="s">
        <v>2527</v>
      </c>
      <c r="D426" s="42"/>
      <c r="E426" s="246">
        <v>4784.3900000000003</v>
      </c>
      <c r="F426" s="45">
        <f t="shared" si="11"/>
        <v>9841457.950000003</v>
      </c>
    </row>
    <row r="427" spans="1:6">
      <c r="A427" s="107">
        <v>39951</v>
      </c>
      <c r="B427" s="176">
        <v>7414</v>
      </c>
      <c r="C427" s="114" t="s">
        <v>682</v>
      </c>
      <c r="D427" s="42"/>
      <c r="E427" s="246">
        <v>23000</v>
      </c>
      <c r="F427" s="45">
        <f t="shared" si="11"/>
        <v>9818457.950000003</v>
      </c>
    </row>
    <row r="428" spans="1:6">
      <c r="A428" s="107">
        <v>39951</v>
      </c>
      <c r="B428" s="178">
        <v>7415</v>
      </c>
      <c r="C428" s="114" t="s">
        <v>683</v>
      </c>
      <c r="D428" s="42"/>
      <c r="E428" s="246">
        <v>15000</v>
      </c>
      <c r="F428" s="45">
        <f t="shared" si="11"/>
        <v>9803457.950000003</v>
      </c>
    </row>
    <row r="429" spans="1:6" ht="28.5">
      <c r="A429" s="107">
        <v>39952</v>
      </c>
      <c r="B429" s="176">
        <v>7416</v>
      </c>
      <c r="C429" s="114" t="s">
        <v>1189</v>
      </c>
      <c r="D429" s="42"/>
      <c r="E429" s="246">
        <v>25880.959999999999</v>
      </c>
      <c r="F429" s="45">
        <f t="shared" si="11"/>
        <v>9777576.9900000021</v>
      </c>
    </row>
    <row r="430" spans="1:6" ht="28.5">
      <c r="A430" s="107">
        <v>39952</v>
      </c>
      <c r="B430" s="290">
        <v>7417</v>
      </c>
      <c r="C430" s="164" t="s">
        <v>1190</v>
      </c>
      <c r="D430" s="275"/>
      <c r="E430" s="279">
        <v>21109</v>
      </c>
      <c r="F430" s="45">
        <f t="shared" si="11"/>
        <v>9756467.9900000021</v>
      </c>
    </row>
    <row r="431" spans="1:6">
      <c r="A431" s="107">
        <v>39952</v>
      </c>
      <c r="B431" s="176">
        <v>7418</v>
      </c>
      <c r="C431" s="161" t="s">
        <v>1804</v>
      </c>
      <c r="D431" s="42"/>
      <c r="E431" s="159">
        <v>0.01</v>
      </c>
      <c r="F431" s="45">
        <f t="shared" si="11"/>
        <v>9756467.9800000023</v>
      </c>
    </row>
    <row r="432" spans="1:6">
      <c r="A432" s="107">
        <v>39952</v>
      </c>
      <c r="B432" s="178">
        <v>7419</v>
      </c>
      <c r="C432" s="161" t="s">
        <v>1191</v>
      </c>
      <c r="D432" s="42"/>
      <c r="E432" s="246">
        <v>8500</v>
      </c>
      <c r="F432" s="45">
        <f t="shared" si="11"/>
        <v>9747967.9800000023</v>
      </c>
    </row>
    <row r="433" spans="1:6">
      <c r="A433" s="107">
        <v>39952</v>
      </c>
      <c r="B433" s="176">
        <v>7420</v>
      </c>
      <c r="C433" s="161" t="s">
        <v>1804</v>
      </c>
      <c r="D433" s="42"/>
      <c r="E433" s="159">
        <v>0.01</v>
      </c>
      <c r="F433" s="45">
        <f t="shared" si="11"/>
        <v>9747967.9700000025</v>
      </c>
    </row>
    <row r="434" spans="1:6">
      <c r="A434" s="107">
        <v>39952</v>
      </c>
      <c r="B434" s="178">
        <v>7421</v>
      </c>
      <c r="C434" s="161" t="s">
        <v>477</v>
      </c>
      <c r="D434" s="42"/>
      <c r="E434" s="246">
        <v>5832.38</v>
      </c>
      <c r="F434" s="45">
        <f t="shared" si="11"/>
        <v>9742135.5900000017</v>
      </c>
    </row>
    <row r="435" spans="1:6">
      <c r="A435" s="107">
        <v>39952</v>
      </c>
      <c r="B435" s="176">
        <v>7422</v>
      </c>
      <c r="C435" s="161" t="s">
        <v>478</v>
      </c>
      <c r="D435" s="42"/>
      <c r="E435" s="246">
        <v>5853.8</v>
      </c>
      <c r="F435" s="45">
        <f t="shared" si="11"/>
        <v>9736281.790000001</v>
      </c>
    </row>
    <row r="436" spans="1:6">
      <c r="A436" s="107">
        <v>39952</v>
      </c>
      <c r="B436" s="178">
        <v>7423</v>
      </c>
      <c r="C436" s="161" t="s">
        <v>479</v>
      </c>
      <c r="D436" s="42"/>
      <c r="E436" s="246">
        <v>5400</v>
      </c>
      <c r="F436" s="45">
        <f t="shared" si="11"/>
        <v>9730881.790000001</v>
      </c>
    </row>
    <row r="437" spans="1:6">
      <c r="A437" s="107">
        <v>39952</v>
      </c>
      <c r="B437" s="176">
        <v>7424</v>
      </c>
      <c r="C437" s="114" t="s">
        <v>1079</v>
      </c>
      <c r="D437" s="42"/>
      <c r="E437" s="246">
        <v>5400</v>
      </c>
      <c r="F437" s="45">
        <f t="shared" si="11"/>
        <v>9725481.790000001</v>
      </c>
    </row>
    <row r="438" spans="1:6" ht="28.5">
      <c r="A438" s="107">
        <v>39952</v>
      </c>
      <c r="B438" s="178">
        <v>7425</v>
      </c>
      <c r="C438" s="161" t="s">
        <v>1080</v>
      </c>
      <c r="D438" s="42"/>
      <c r="E438" s="246">
        <v>7610.5</v>
      </c>
      <c r="F438" s="45">
        <f t="shared" si="11"/>
        <v>9717871.290000001</v>
      </c>
    </row>
    <row r="439" spans="1:6">
      <c r="A439" s="107">
        <v>39952</v>
      </c>
      <c r="B439" s="176">
        <v>7426</v>
      </c>
      <c r="C439" s="114" t="s">
        <v>1081</v>
      </c>
      <c r="D439" s="42"/>
      <c r="E439" s="246">
        <v>600</v>
      </c>
      <c r="F439" s="45">
        <f t="shared" si="11"/>
        <v>9717271.290000001</v>
      </c>
    </row>
    <row r="440" spans="1:6">
      <c r="A440" s="107">
        <v>39952</v>
      </c>
      <c r="B440" s="178">
        <v>7427</v>
      </c>
      <c r="C440" s="161" t="s">
        <v>1082</v>
      </c>
      <c r="D440" s="42"/>
      <c r="E440" s="246">
        <v>600</v>
      </c>
      <c r="F440" s="45">
        <f t="shared" si="11"/>
        <v>9716671.290000001</v>
      </c>
    </row>
    <row r="441" spans="1:6" ht="28.5">
      <c r="A441" s="107">
        <v>39952</v>
      </c>
      <c r="B441" s="176">
        <v>7428</v>
      </c>
      <c r="C441" s="161" t="s">
        <v>1083</v>
      </c>
      <c r="D441" s="42"/>
      <c r="E441" s="246">
        <v>2000</v>
      </c>
      <c r="F441" s="45">
        <f t="shared" si="11"/>
        <v>9714671.290000001</v>
      </c>
    </row>
    <row r="442" spans="1:6" ht="28.5">
      <c r="A442" s="107">
        <v>39952</v>
      </c>
      <c r="B442" s="178">
        <v>7429</v>
      </c>
      <c r="C442" s="161" t="s">
        <v>495</v>
      </c>
      <c r="D442" s="42"/>
      <c r="E442" s="246">
        <v>2000</v>
      </c>
      <c r="F442" s="45">
        <f t="shared" si="11"/>
        <v>9712671.290000001</v>
      </c>
    </row>
    <row r="443" spans="1:6">
      <c r="A443" s="107">
        <v>39952</v>
      </c>
      <c r="B443" s="176">
        <v>7430</v>
      </c>
      <c r="C443" s="161" t="s">
        <v>1804</v>
      </c>
      <c r="D443" s="42"/>
      <c r="E443" s="159">
        <v>0.01</v>
      </c>
      <c r="F443" s="45">
        <f t="shared" si="11"/>
        <v>9712671.2800000012</v>
      </c>
    </row>
    <row r="444" spans="1:6" ht="28.5">
      <c r="A444" s="107">
        <v>39952</v>
      </c>
      <c r="B444" s="178">
        <v>7431</v>
      </c>
      <c r="C444" s="161" t="s">
        <v>496</v>
      </c>
      <c r="D444" s="42"/>
      <c r="E444" s="246">
        <v>8146.55</v>
      </c>
      <c r="F444" s="45">
        <f t="shared" si="11"/>
        <v>9704524.7300000004</v>
      </c>
    </row>
    <row r="445" spans="1:6" ht="28.5">
      <c r="A445" s="107">
        <v>39952</v>
      </c>
      <c r="B445" s="176">
        <v>7432</v>
      </c>
      <c r="C445" s="161" t="s">
        <v>2477</v>
      </c>
      <c r="D445" s="42"/>
      <c r="E445" s="246">
        <v>27000</v>
      </c>
      <c r="F445" s="45">
        <f t="shared" si="11"/>
        <v>9677524.7300000004</v>
      </c>
    </row>
    <row r="446" spans="1:6" ht="28.5">
      <c r="A446" s="107">
        <v>39952</v>
      </c>
      <c r="B446" s="178">
        <v>7433</v>
      </c>
      <c r="C446" s="161" t="s">
        <v>2478</v>
      </c>
      <c r="D446" s="42"/>
      <c r="E446" s="246">
        <v>27000</v>
      </c>
      <c r="F446" s="45">
        <f t="shared" si="11"/>
        <v>9650524.7300000004</v>
      </c>
    </row>
    <row r="447" spans="1:6" ht="28.5">
      <c r="A447" s="107">
        <v>39952</v>
      </c>
      <c r="B447" s="176">
        <v>7434</v>
      </c>
      <c r="C447" s="161" t="s">
        <v>2479</v>
      </c>
      <c r="D447" s="42"/>
      <c r="E447" s="246">
        <v>5040</v>
      </c>
      <c r="F447" s="45">
        <f t="shared" si="11"/>
        <v>9645484.7300000004</v>
      </c>
    </row>
    <row r="448" spans="1:6" ht="28.5">
      <c r="A448" s="107">
        <v>39952</v>
      </c>
      <c r="B448" s="178">
        <v>7435</v>
      </c>
      <c r="C448" s="161" t="s">
        <v>1599</v>
      </c>
      <c r="D448" s="42"/>
      <c r="E448" s="246">
        <v>113273.52</v>
      </c>
      <c r="F448" s="45">
        <f t="shared" si="11"/>
        <v>9532211.2100000009</v>
      </c>
    </row>
    <row r="449" spans="1:6" ht="28.5">
      <c r="A449" s="107">
        <v>39952</v>
      </c>
      <c r="B449" s="176">
        <v>7436</v>
      </c>
      <c r="C449" s="161" t="s">
        <v>1600</v>
      </c>
      <c r="D449" s="42"/>
      <c r="E449" s="246">
        <v>3676.53</v>
      </c>
      <c r="F449" s="45">
        <f t="shared" si="11"/>
        <v>9528534.6800000016</v>
      </c>
    </row>
    <row r="450" spans="1:6" ht="28.5">
      <c r="A450" s="107">
        <v>39952</v>
      </c>
      <c r="B450" s="178">
        <v>7437</v>
      </c>
      <c r="C450" s="161" t="s">
        <v>213</v>
      </c>
      <c r="D450" s="42"/>
      <c r="E450" s="246">
        <v>20000</v>
      </c>
      <c r="F450" s="45">
        <f t="shared" si="11"/>
        <v>9508534.6800000016</v>
      </c>
    </row>
    <row r="451" spans="1:6">
      <c r="A451" s="107">
        <v>39952</v>
      </c>
      <c r="B451" s="176">
        <v>7438</v>
      </c>
      <c r="C451" s="161" t="s">
        <v>214</v>
      </c>
      <c r="D451" s="42"/>
      <c r="E451" s="246">
        <v>17601.5</v>
      </c>
      <c r="F451" s="45">
        <f t="shared" si="11"/>
        <v>9490933.1800000016</v>
      </c>
    </row>
    <row r="452" spans="1:6" ht="28.5">
      <c r="A452" s="107">
        <v>39952</v>
      </c>
      <c r="B452" s="178">
        <v>7439</v>
      </c>
      <c r="C452" s="161" t="s">
        <v>661</v>
      </c>
      <c r="D452" s="42"/>
      <c r="E452" s="246">
        <v>27000</v>
      </c>
      <c r="F452" s="45">
        <f t="shared" si="11"/>
        <v>9463933.1800000016</v>
      </c>
    </row>
    <row r="453" spans="1:6">
      <c r="A453" s="107">
        <v>39952</v>
      </c>
      <c r="B453" s="176">
        <v>7440</v>
      </c>
      <c r="C453" s="161" t="s">
        <v>662</v>
      </c>
      <c r="D453" s="42"/>
      <c r="E453" s="246">
        <v>7963.35</v>
      </c>
      <c r="F453" s="45">
        <f t="shared" si="11"/>
        <v>9455969.8300000019</v>
      </c>
    </row>
    <row r="454" spans="1:6">
      <c r="A454" s="107">
        <v>39952</v>
      </c>
      <c r="B454" s="178">
        <v>7441</v>
      </c>
      <c r="C454" s="161" t="s">
        <v>1804</v>
      </c>
      <c r="D454" s="42"/>
      <c r="E454" s="159">
        <v>0.01</v>
      </c>
      <c r="F454" s="45">
        <f t="shared" si="11"/>
        <v>9455969.8200000022</v>
      </c>
    </row>
    <row r="455" spans="1:6">
      <c r="A455" s="107">
        <v>39953</v>
      </c>
      <c r="B455" s="176">
        <v>7442</v>
      </c>
      <c r="C455" s="161" t="s">
        <v>1079</v>
      </c>
      <c r="D455" s="42"/>
      <c r="E455" s="246">
        <v>1500</v>
      </c>
      <c r="F455" s="45">
        <f t="shared" si="11"/>
        <v>9454469.8200000022</v>
      </c>
    </row>
    <row r="456" spans="1:6" ht="28.5">
      <c r="A456" s="107">
        <v>39953</v>
      </c>
      <c r="B456" s="178">
        <v>7443</v>
      </c>
      <c r="C456" s="161" t="s">
        <v>403</v>
      </c>
      <c r="D456" s="42"/>
      <c r="E456" s="246">
        <v>2000</v>
      </c>
      <c r="F456" s="45">
        <f t="shared" si="11"/>
        <v>9452469.8200000022</v>
      </c>
    </row>
    <row r="457" spans="1:6">
      <c r="A457" s="107">
        <v>39955</v>
      </c>
      <c r="B457" s="176">
        <v>7444</v>
      </c>
      <c r="C457" s="161" t="s">
        <v>674</v>
      </c>
      <c r="D457" s="42"/>
      <c r="E457" s="246">
        <v>828</v>
      </c>
      <c r="F457" s="45">
        <f t="shared" si="11"/>
        <v>9451641.8200000022</v>
      </c>
    </row>
    <row r="458" spans="1:6" ht="28.5">
      <c r="A458" s="107">
        <v>39955</v>
      </c>
      <c r="B458" s="178">
        <v>7445</v>
      </c>
      <c r="C458" s="161" t="s">
        <v>1521</v>
      </c>
      <c r="D458" s="42"/>
      <c r="E458" s="246">
        <v>1800</v>
      </c>
      <c r="F458" s="45">
        <f t="shared" si="11"/>
        <v>9449841.8200000022</v>
      </c>
    </row>
    <row r="459" spans="1:6">
      <c r="A459" s="107">
        <v>39955</v>
      </c>
      <c r="B459" s="176">
        <v>7446</v>
      </c>
      <c r="C459" s="161" t="s">
        <v>1522</v>
      </c>
      <c r="D459" s="42"/>
      <c r="E459" s="246">
        <v>881</v>
      </c>
      <c r="F459" s="45">
        <f t="shared" si="11"/>
        <v>9448960.8200000022</v>
      </c>
    </row>
    <row r="460" spans="1:6" ht="28.5">
      <c r="A460" s="107">
        <v>39955</v>
      </c>
      <c r="B460" s="290">
        <v>7447</v>
      </c>
      <c r="C460" s="291" t="s">
        <v>1757</v>
      </c>
      <c r="D460" s="42"/>
      <c r="E460" s="246">
        <v>881</v>
      </c>
      <c r="F460" s="45">
        <f t="shared" si="11"/>
        <v>9448079.8200000022</v>
      </c>
    </row>
    <row r="461" spans="1:6">
      <c r="A461" s="107">
        <v>39955</v>
      </c>
      <c r="B461" s="176">
        <v>7448</v>
      </c>
      <c r="C461" s="161" t="s">
        <v>1523</v>
      </c>
      <c r="D461" s="42"/>
      <c r="E461" s="246">
        <v>2542.61</v>
      </c>
      <c r="F461" s="45">
        <f t="shared" si="11"/>
        <v>9445537.2100000028</v>
      </c>
    </row>
    <row r="462" spans="1:6" ht="15.75">
      <c r="A462" s="107">
        <v>39955</v>
      </c>
      <c r="B462" s="73" t="s">
        <v>1823</v>
      </c>
      <c r="C462" s="158" t="s">
        <v>416</v>
      </c>
      <c r="D462" s="109">
        <v>599235.63</v>
      </c>
      <c r="E462" s="48"/>
      <c r="F462" s="45">
        <f t="shared" ref="F462:F478" si="12">F461+D462-E462</f>
        <v>10044772.840000004</v>
      </c>
    </row>
    <row r="463" spans="1:6" ht="15.75">
      <c r="A463" s="107">
        <v>39955</v>
      </c>
      <c r="B463" s="73" t="s">
        <v>1823</v>
      </c>
      <c r="C463" s="161" t="s">
        <v>288</v>
      </c>
      <c r="D463" s="109">
        <v>3980266.04</v>
      </c>
      <c r="E463" s="48"/>
      <c r="F463" s="45">
        <f t="shared" si="12"/>
        <v>14025038.880000003</v>
      </c>
    </row>
    <row r="464" spans="1:6" ht="15.75">
      <c r="A464" s="107">
        <v>39955</v>
      </c>
      <c r="B464" s="73" t="s">
        <v>1823</v>
      </c>
      <c r="C464" s="162" t="s">
        <v>2338</v>
      </c>
      <c r="D464" s="42"/>
      <c r="E464" s="159">
        <v>640095.92000000004</v>
      </c>
      <c r="F464" s="45">
        <f t="shared" si="12"/>
        <v>13384942.960000003</v>
      </c>
    </row>
    <row r="465" spans="1:6" ht="28.5">
      <c r="A465" s="107">
        <v>39959</v>
      </c>
      <c r="B465" s="178">
        <v>7449</v>
      </c>
      <c r="C465" s="161" t="s">
        <v>2339</v>
      </c>
      <c r="D465" s="42"/>
      <c r="E465" s="246">
        <v>12837.62</v>
      </c>
      <c r="F465" s="45">
        <f t="shared" si="12"/>
        <v>13372105.340000004</v>
      </c>
    </row>
    <row r="466" spans="1:6">
      <c r="A466" s="107">
        <v>39959</v>
      </c>
      <c r="B466" s="176">
        <v>7450</v>
      </c>
      <c r="C466" s="161" t="s">
        <v>2340</v>
      </c>
      <c r="D466" s="42"/>
      <c r="E466" s="246">
        <v>62320</v>
      </c>
      <c r="F466" s="45">
        <f t="shared" si="12"/>
        <v>13309785.340000004</v>
      </c>
    </row>
    <row r="467" spans="1:6" ht="27.75" customHeight="1">
      <c r="A467" s="107">
        <v>39959</v>
      </c>
      <c r="B467" s="178">
        <v>7451</v>
      </c>
      <c r="C467" s="161" t="s">
        <v>2341</v>
      </c>
      <c r="D467" s="42"/>
      <c r="E467" s="246">
        <v>7420</v>
      </c>
      <c r="F467" s="45">
        <f t="shared" si="12"/>
        <v>13302365.340000004</v>
      </c>
    </row>
    <row r="468" spans="1:6" ht="28.5">
      <c r="A468" s="107">
        <v>39959</v>
      </c>
      <c r="B468" s="176">
        <v>7452</v>
      </c>
      <c r="C468" s="161" t="s">
        <v>2342</v>
      </c>
      <c r="D468" s="42"/>
      <c r="E468" s="246">
        <v>33004</v>
      </c>
      <c r="F468" s="45">
        <f t="shared" si="12"/>
        <v>13269361.340000004</v>
      </c>
    </row>
    <row r="469" spans="1:6" ht="28.5">
      <c r="A469" s="107">
        <v>39959</v>
      </c>
      <c r="B469" s="178">
        <v>7453</v>
      </c>
      <c r="C469" s="161" t="s">
        <v>2343</v>
      </c>
      <c r="D469" s="42"/>
      <c r="E469" s="246">
        <v>153852.01999999999</v>
      </c>
      <c r="F469" s="45">
        <f t="shared" si="12"/>
        <v>13115509.320000004</v>
      </c>
    </row>
    <row r="470" spans="1:6" ht="28.5">
      <c r="A470" s="107">
        <v>39959</v>
      </c>
      <c r="B470" s="176">
        <v>7454</v>
      </c>
      <c r="C470" s="161" t="s">
        <v>111</v>
      </c>
      <c r="D470" s="42"/>
      <c r="E470" s="246">
        <v>553</v>
      </c>
      <c r="F470" s="45">
        <f t="shared" si="12"/>
        <v>13114956.320000004</v>
      </c>
    </row>
    <row r="471" spans="1:6" ht="28.5">
      <c r="A471" s="107">
        <v>39959</v>
      </c>
      <c r="B471" s="290">
        <v>7455</v>
      </c>
      <c r="C471" s="291" t="s">
        <v>2344</v>
      </c>
      <c r="D471" s="42"/>
      <c r="E471" s="246">
        <v>553</v>
      </c>
      <c r="F471" s="45">
        <f t="shared" si="12"/>
        <v>13114403.320000004</v>
      </c>
    </row>
    <row r="472" spans="1:6">
      <c r="A472" s="107">
        <v>39959</v>
      </c>
      <c r="B472" s="292">
        <v>7456</v>
      </c>
      <c r="C472" s="291" t="s">
        <v>2345</v>
      </c>
      <c r="D472" s="42"/>
      <c r="E472" s="246">
        <v>1711.06</v>
      </c>
      <c r="F472" s="45">
        <f t="shared" si="12"/>
        <v>13112692.260000004</v>
      </c>
    </row>
    <row r="473" spans="1:6" ht="28.5">
      <c r="A473" s="107">
        <v>39959</v>
      </c>
      <c r="B473" s="176">
        <v>7457</v>
      </c>
      <c r="C473" s="161" t="s">
        <v>1084</v>
      </c>
      <c r="D473" s="42"/>
      <c r="E473" s="246">
        <v>54000</v>
      </c>
      <c r="F473" s="45">
        <f t="shared" si="12"/>
        <v>13058692.260000004</v>
      </c>
    </row>
    <row r="474" spans="1:6" ht="28.5">
      <c r="A474" s="107">
        <v>39960</v>
      </c>
      <c r="B474" s="290">
        <v>7458</v>
      </c>
      <c r="C474" s="291" t="s">
        <v>2226</v>
      </c>
      <c r="D474" s="42"/>
      <c r="E474" s="246">
        <v>37759.89</v>
      </c>
      <c r="F474" s="45">
        <f t="shared" si="12"/>
        <v>13020932.370000003</v>
      </c>
    </row>
    <row r="475" spans="1:6" ht="28.5">
      <c r="A475" s="107">
        <v>39961</v>
      </c>
      <c r="B475" s="292">
        <v>7459</v>
      </c>
      <c r="C475" s="291" t="s">
        <v>2693</v>
      </c>
      <c r="D475" s="42"/>
      <c r="E475" s="246">
        <v>54000</v>
      </c>
      <c r="F475" s="45">
        <f t="shared" si="12"/>
        <v>12966932.370000003</v>
      </c>
    </row>
    <row r="476" spans="1:6">
      <c r="A476" s="107">
        <v>39961</v>
      </c>
      <c r="B476" s="292">
        <v>7460</v>
      </c>
      <c r="C476" s="291" t="s">
        <v>2724</v>
      </c>
      <c r="D476" s="42"/>
      <c r="E476" s="246">
        <v>1440</v>
      </c>
      <c r="F476" s="45">
        <f t="shared" si="12"/>
        <v>12965492.370000003</v>
      </c>
    </row>
    <row r="477" spans="1:6" ht="15.75">
      <c r="A477" s="107">
        <v>39962</v>
      </c>
      <c r="B477" s="77" t="s">
        <v>1823</v>
      </c>
      <c r="C477" s="158" t="s">
        <v>1204</v>
      </c>
      <c r="D477" s="109">
        <v>385936.65</v>
      </c>
      <c r="E477" s="48"/>
      <c r="F477" s="45">
        <f t="shared" si="12"/>
        <v>13351429.020000003</v>
      </c>
    </row>
    <row r="478" spans="1:6" ht="15.75">
      <c r="A478" s="107">
        <v>39963</v>
      </c>
      <c r="B478" s="73" t="s">
        <v>1823</v>
      </c>
      <c r="C478" s="115" t="s">
        <v>795</v>
      </c>
      <c r="D478" s="99"/>
      <c r="E478" s="234">
        <f>2942.32-E454-E443-E433-E431-E420-E415</f>
        <v>2942.2599999999989</v>
      </c>
      <c r="F478" s="45">
        <f t="shared" si="12"/>
        <v>13348486.760000004</v>
      </c>
    </row>
    <row r="479" spans="1:6" ht="15.75">
      <c r="A479" s="86"/>
      <c r="B479" s="101"/>
      <c r="C479" s="88" t="s">
        <v>1983</v>
      </c>
      <c r="D479" s="89">
        <f>SUM(D396:D478)</f>
        <v>8945704.3600000013</v>
      </c>
      <c r="E479" s="90">
        <f>SUM(E397:E478)</f>
        <v>2621788.9400000004</v>
      </c>
      <c r="F479" s="92">
        <f>F396+D479-E479</f>
        <v>13348486.760000005</v>
      </c>
    </row>
    <row r="480" spans="1:6">
      <c r="A480" s="62"/>
      <c r="B480" s="63"/>
      <c r="C480" s="36"/>
      <c r="D480" s="36"/>
      <c r="E480" s="96"/>
      <c r="F480" s="100"/>
    </row>
    <row r="481" spans="1:8" ht="15.75">
      <c r="A481" s="62"/>
      <c r="B481" s="63"/>
      <c r="C481" s="64" t="s">
        <v>1550</v>
      </c>
      <c r="D481" s="36"/>
      <c r="E481" s="81">
        <f>E479</f>
        <v>2621788.9400000004</v>
      </c>
      <c r="H481" s="289"/>
    </row>
    <row r="482" spans="1:8" ht="15.75">
      <c r="A482" s="62"/>
      <c r="B482" s="153">
        <v>66</v>
      </c>
      <c r="C482" s="64" t="s">
        <v>2058</v>
      </c>
      <c r="D482" s="83"/>
      <c r="E482" s="81">
        <f>E479-E478-E464</f>
        <v>1978750.7600000007</v>
      </c>
      <c r="H482" s="288"/>
    </row>
    <row r="483" spans="1:8">
      <c r="E483" s="286"/>
      <c r="H483" s="288"/>
    </row>
    <row r="484" spans="1:8" ht="15.75">
      <c r="A484" s="82"/>
      <c r="B484" s="29"/>
      <c r="C484" s="64" t="s">
        <v>387</v>
      </c>
      <c r="D484" s="83"/>
      <c r="E484" s="84"/>
      <c r="F484" s="65"/>
      <c r="H484" s="288"/>
    </row>
    <row r="485" spans="1:8" ht="15.75">
      <c r="A485" s="934" t="s">
        <v>2520</v>
      </c>
      <c r="B485" s="269" t="s">
        <v>1831</v>
      </c>
      <c r="C485" s="936" t="s">
        <v>1981</v>
      </c>
      <c r="D485" s="938" t="s">
        <v>1827</v>
      </c>
      <c r="E485" s="940" t="s">
        <v>1828</v>
      </c>
      <c r="F485" s="942" t="s">
        <v>1829</v>
      </c>
      <c r="H485" s="288"/>
    </row>
    <row r="486" spans="1:8" ht="15.75">
      <c r="A486" s="935"/>
      <c r="B486" s="270" t="s">
        <v>1832</v>
      </c>
      <c r="C486" s="937"/>
      <c r="D486" s="939"/>
      <c r="E486" s="941"/>
      <c r="F486" s="943"/>
      <c r="H486" s="287"/>
    </row>
    <row r="487" spans="1:8" ht="15.75">
      <c r="A487" s="75"/>
      <c r="C487" s="59" t="s">
        <v>794</v>
      </c>
      <c r="D487" s="78"/>
      <c r="E487" s="79"/>
      <c r="F487" s="252">
        <f>F479</f>
        <v>13348486.760000005</v>
      </c>
    </row>
    <row r="488" spans="1:8" ht="28.5">
      <c r="A488" s="175">
        <v>39966</v>
      </c>
      <c r="B488" s="178">
        <v>7461</v>
      </c>
      <c r="C488" s="114" t="s">
        <v>796</v>
      </c>
      <c r="D488" s="43"/>
      <c r="E488" s="48">
        <v>16600</v>
      </c>
      <c r="F488" s="45">
        <f>F487+D488-E488</f>
        <v>13331886.760000005</v>
      </c>
    </row>
    <row r="489" spans="1:8" ht="28.5">
      <c r="A489" s="175">
        <v>39966</v>
      </c>
      <c r="B489" s="176">
        <v>7462</v>
      </c>
      <c r="C489" s="114" t="s">
        <v>833</v>
      </c>
      <c r="D489" s="43"/>
      <c r="E489" s="48">
        <v>855</v>
      </c>
      <c r="F489" s="45">
        <f t="shared" ref="F489:F552" si="13">F488+D489-E489</f>
        <v>13331031.760000005</v>
      </c>
    </row>
    <row r="490" spans="1:8" ht="28.5">
      <c r="A490" s="175">
        <v>39966</v>
      </c>
      <c r="B490" s="178">
        <v>7463</v>
      </c>
      <c r="C490" s="114" t="s">
        <v>834</v>
      </c>
      <c r="D490" s="43"/>
      <c r="E490" s="48">
        <v>35456.980000000003</v>
      </c>
      <c r="F490" s="45">
        <f t="shared" si="13"/>
        <v>13295574.780000005</v>
      </c>
    </row>
    <row r="491" spans="1:8" ht="28.5">
      <c r="A491" s="175">
        <v>39966</v>
      </c>
      <c r="B491" s="176">
        <v>7464</v>
      </c>
      <c r="C491" s="114" t="s">
        <v>2148</v>
      </c>
      <c r="D491" s="43"/>
      <c r="E491" s="48">
        <v>25493</v>
      </c>
      <c r="F491" s="45">
        <f t="shared" si="13"/>
        <v>13270081.780000005</v>
      </c>
    </row>
    <row r="492" spans="1:8">
      <c r="A492" s="175">
        <v>39966</v>
      </c>
      <c r="B492" s="178">
        <v>7465</v>
      </c>
      <c r="C492" s="251" t="s">
        <v>987</v>
      </c>
      <c r="D492" s="43"/>
      <c r="E492" s="48">
        <v>28847.84</v>
      </c>
      <c r="F492" s="45">
        <f t="shared" si="13"/>
        <v>13241233.940000005</v>
      </c>
    </row>
    <row r="493" spans="1:8">
      <c r="A493" s="175">
        <v>39966</v>
      </c>
      <c r="B493" s="176">
        <v>7466</v>
      </c>
      <c r="C493" s="114" t="s">
        <v>988</v>
      </c>
      <c r="D493" s="43"/>
      <c r="E493" s="48">
        <v>2600.2800000000002</v>
      </c>
      <c r="F493" s="45">
        <f t="shared" si="13"/>
        <v>13238633.660000006</v>
      </c>
    </row>
    <row r="494" spans="1:8">
      <c r="A494" s="175">
        <v>39966</v>
      </c>
      <c r="B494" s="178">
        <v>7467</v>
      </c>
      <c r="C494" s="114" t="s">
        <v>1804</v>
      </c>
      <c r="D494" s="43"/>
      <c r="E494" s="234">
        <v>0.01</v>
      </c>
      <c r="F494" s="45">
        <f t="shared" si="13"/>
        <v>13238633.650000006</v>
      </c>
    </row>
    <row r="495" spans="1:8" ht="28.5">
      <c r="A495" s="175">
        <v>39967</v>
      </c>
      <c r="B495" s="176">
        <v>7468</v>
      </c>
      <c r="C495" s="114" t="s">
        <v>372</v>
      </c>
      <c r="D495" s="43"/>
      <c r="E495" s="48">
        <v>5636.4</v>
      </c>
      <c r="F495" s="45">
        <f t="shared" si="13"/>
        <v>13232997.250000006</v>
      </c>
    </row>
    <row r="496" spans="1:8" ht="28.5">
      <c r="A496" s="175">
        <v>39967</v>
      </c>
      <c r="B496" s="178">
        <v>7469</v>
      </c>
      <c r="C496" s="114" t="s">
        <v>47</v>
      </c>
      <c r="D496" s="43"/>
      <c r="E496" s="48">
        <v>54000</v>
      </c>
      <c r="F496" s="45">
        <f t="shared" si="13"/>
        <v>13178997.250000006</v>
      </c>
    </row>
    <row r="497" spans="1:6" ht="28.5">
      <c r="A497" s="175">
        <v>39967</v>
      </c>
      <c r="B497" s="176">
        <v>7470</v>
      </c>
      <c r="C497" s="114" t="s">
        <v>48</v>
      </c>
      <c r="D497" s="43"/>
      <c r="E497" s="48">
        <v>2553</v>
      </c>
      <c r="F497" s="45">
        <f t="shared" si="13"/>
        <v>13176444.250000006</v>
      </c>
    </row>
    <row r="498" spans="1:6" ht="28.5">
      <c r="A498" s="175">
        <v>39967</v>
      </c>
      <c r="B498" s="178">
        <v>7471</v>
      </c>
      <c r="C498" s="114" t="s">
        <v>2011</v>
      </c>
      <c r="D498" s="43"/>
      <c r="E498" s="48">
        <v>54000</v>
      </c>
      <c r="F498" s="45">
        <f t="shared" si="13"/>
        <v>13122444.250000006</v>
      </c>
    </row>
    <row r="499" spans="1:6" ht="28.5">
      <c r="A499" s="175">
        <v>39968</v>
      </c>
      <c r="B499" s="176">
        <v>7472</v>
      </c>
      <c r="C499" s="114" t="s">
        <v>548</v>
      </c>
      <c r="D499" s="43"/>
      <c r="E499" s="48">
        <v>3231</v>
      </c>
      <c r="F499" s="45">
        <f t="shared" si="13"/>
        <v>13119213.250000006</v>
      </c>
    </row>
    <row r="500" spans="1:6" ht="28.5">
      <c r="A500" s="175">
        <v>39968</v>
      </c>
      <c r="B500" s="178">
        <v>7473</v>
      </c>
      <c r="C500" s="161" t="s">
        <v>549</v>
      </c>
      <c r="D500" s="232"/>
      <c r="E500" s="48">
        <v>1762</v>
      </c>
      <c r="F500" s="45">
        <f t="shared" si="13"/>
        <v>13117451.250000006</v>
      </c>
    </row>
    <row r="501" spans="1:6">
      <c r="A501" s="175">
        <v>39968</v>
      </c>
      <c r="B501" s="176">
        <v>7474</v>
      </c>
      <c r="C501" s="114" t="s">
        <v>2666</v>
      </c>
      <c r="D501" s="43"/>
      <c r="E501" s="48">
        <v>98831.35</v>
      </c>
      <c r="F501" s="45">
        <f t="shared" si="13"/>
        <v>13018619.900000006</v>
      </c>
    </row>
    <row r="502" spans="1:6">
      <c r="A502" s="175">
        <v>39968</v>
      </c>
      <c r="B502" s="178">
        <v>7475</v>
      </c>
      <c r="C502" s="114" t="s">
        <v>2667</v>
      </c>
      <c r="D502" s="43"/>
      <c r="E502" s="48">
        <v>3948.14</v>
      </c>
      <c r="F502" s="45">
        <f t="shared" si="13"/>
        <v>13014671.760000005</v>
      </c>
    </row>
    <row r="503" spans="1:6" ht="28.5">
      <c r="A503" s="175">
        <v>39968</v>
      </c>
      <c r="B503" s="176">
        <v>7476</v>
      </c>
      <c r="C503" s="114" t="s">
        <v>845</v>
      </c>
      <c r="D503" s="232"/>
      <c r="E503" s="48">
        <v>1000000</v>
      </c>
      <c r="F503" s="45">
        <f t="shared" si="13"/>
        <v>12014671.760000005</v>
      </c>
    </row>
    <row r="504" spans="1:6" ht="28.5">
      <c r="A504" s="175">
        <v>39969</v>
      </c>
      <c r="B504" s="178">
        <v>7477</v>
      </c>
      <c r="C504" s="161" t="s">
        <v>813</v>
      </c>
      <c r="D504" s="232"/>
      <c r="E504" s="48">
        <v>2392.2399999999998</v>
      </c>
      <c r="F504" s="45">
        <f t="shared" si="13"/>
        <v>12012279.520000005</v>
      </c>
    </row>
    <row r="505" spans="1:6" ht="28.5">
      <c r="A505" s="175">
        <v>39969</v>
      </c>
      <c r="B505" s="176">
        <v>7478</v>
      </c>
      <c r="C505" s="114" t="s">
        <v>2535</v>
      </c>
      <c r="D505" s="43"/>
      <c r="E505" s="48">
        <v>3800</v>
      </c>
      <c r="F505" s="45">
        <f t="shared" si="13"/>
        <v>12008479.520000005</v>
      </c>
    </row>
    <row r="506" spans="1:6" ht="28.5">
      <c r="A506" s="175">
        <v>39972</v>
      </c>
      <c r="B506" s="178">
        <v>7479</v>
      </c>
      <c r="C506" s="161" t="s">
        <v>1229</v>
      </c>
      <c r="D506" s="43"/>
      <c r="E506" s="49">
        <v>3420</v>
      </c>
      <c r="F506" s="45">
        <f t="shared" si="13"/>
        <v>12005059.520000005</v>
      </c>
    </row>
    <row r="507" spans="1:6" ht="28.5">
      <c r="A507" s="175">
        <v>39973</v>
      </c>
      <c r="B507" s="176">
        <v>7480</v>
      </c>
      <c r="C507" s="114" t="s">
        <v>544</v>
      </c>
      <c r="D507" s="43"/>
      <c r="E507" s="48">
        <v>2199</v>
      </c>
      <c r="F507" s="45">
        <f t="shared" si="13"/>
        <v>12002860.520000005</v>
      </c>
    </row>
    <row r="508" spans="1:6">
      <c r="A508" s="175">
        <v>39973</v>
      </c>
      <c r="B508" s="178">
        <v>7481</v>
      </c>
      <c r="C508" s="114" t="s">
        <v>1804</v>
      </c>
      <c r="D508" s="42"/>
      <c r="E508" s="234">
        <v>0.01</v>
      </c>
      <c r="F508" s="45">
        <f t="shared" si="13"/>
        <v>12002860.510000005</v>
      </c>
    </row>
    <row r="509" spans="1:6" ht="28.5">
      <c r="A509" s="175">
        <v>39973</v>
      </c>
      <c r="B509" s="176">
        <v>7482</v>
      </c>
      <c r="C509" s="114" t="s">
        <v>545</v>
      </c>
      <c r="D509" s="42"/>
      <c r="E509" s="48">
        <v>18854</v>
      </c>
      <c r="F509" s="45">
        <f t="shared" si="13"/>
        <v>11984006.510000005</v>
      </c>
    </row>
    <row r="510" spans="1:6" ht="28.5">
      <c r="A510" s="175">
        <v>39979</v>
      </c>
      <c r="B510" s="178">
        <v>7483</v>
      </c>
      <c r="C510" s="114" t="s">
        <v>1610</v>
      </c>
      <c r="D510" s="42"/>
      <c r="E510" s="49">
        <v>54000</v>
      </c>
      <c r="F510" s="45">
        <f t="shared" si="13"/>
        <v>11930006.510000005</v>
      </c>
    </row>
    <row r="511" spans="1:6" ht="28.5">
      <c r="A511" s="175">
        <v>39979</v>
      </c>
      <c r="B511" s="178">
        <v>7484</v>
      </c>
      <c r="C511" s="114" t="s">
        <v>1611</v>
      </c>
      <c r="D511" s="42"/>
      <c r="E511" s="49">
        <v>54000</v>
      </c>
      <c r="F511" s="45">
        <f t="shared" si="13"/>
        <v>11876006.510000005</v>
      </c>
    </row>
    <row r="512" spans="1:6" ht="28.5">
      <c r="A512" s="175">
        <v>39979</v>
      </c>
      <c r="B512" s="176">
        <v>7485</v>
      </c>
      <c r="C512" s="114" t="s">
        <v>1925</v>
      </c>
      <c r="D512" s="42"/>
      <c r="E512" s="48">
        <v>1519</v>
      </c>
      <c r="F512" s="45">
        <f t="shared" si="13"/>
        <v>11874487.510000005</v>
      </c>
    </row>
    <row r="513" spans="1:6" ht="28.5">
      <c r="A513" s="175">
        <v>39979</v>
      </c>
      <c r="B513" s="178">
        <v>7486</v>
      </c>
      <c r="C513" s="114" t="s">
        <v>2584</v>
      </c>
      <c r="D513" s="42"/>
      <c r="E513" s="48">
        <v>881</v>
      </c>
      <c r="F513" s="45">
        <f t="shared" si="13"/>
        <v>11873606.510000005</v>
      </c>
    </row>
    <row r="514" spans="1:6" ht="28.5">
      <c r="A514" s="175">
        <v>39979</v>
      </c>
      <c r="B514" s="178">
        <v>7487</v>
      </c>
      <c r="C514" s="114" t="s">
        <v>2585</v>
      </c>
      <c r="D514" s="42"/>
      <c r="E514" s="48">
        <v>881</v>
      </c>
      <c r="F514" s="45">
        <f t="shared" si="13"/>
        <v>11872725.510000005</v>
      </c>
    </row>
    <row r="515" spans="1:6" ht="29.25" customHeight="1">
      <c r="A515" s="175">
        <v>39979</v>
      </c>
      <c r="B515" s="176">
        <v>7488</v>
      </c>
      <c r="C515" s="114" t="s">
        <v>2586</v>
      </c>
      <c r="D515" s="42"/>
      <c r="E515" s="48">
        <v>553</v>
      </c>
      <c r="F515" s="45">
        <f t="shared" si="13"/>
        <v>11872172.510000005</v>
      </c>
    </row>
    <row r="516" spans="1:6" ht="27" customHeight="1">
      <c r="A516" s="175">
        <v>39979</v>
      </c>
      <c r="B516" s="178">
        <v>7489</v>
      </c>
      <c r="C516" s="114" t="s">
        <v>2587</v>
      </c>
      <c r="D516" s="42"/>
      <c r="E516" s="48">
        <v>553</v>
      </c>
      <c r="F516" s="45">
        <f t="shared" si="13"/>
        <v>11871619.510000005</v>
      </c>
    </row>
    <row r="517" spans="1:6" ht="28.5">
      <c r="A517" s="175">
        <v>39979</v>
      </c>
      <c r="B517" s="178">
        <v>7490</v>
      </c>
      <c r="C517" s="114" t="s">
        <v>1422</v>
      </c>
      <c r="D517" s="42"/>
      <c r="E517" s="48">
        <v>7340.18</v>
      </c>
      <c r="F517" s="45">
        <f t="shared" si="13"/>
        <v>11864279.330000006</v>
      </c>
    </row>
    <row r="518" spans="1:6" ht="28.5">
      <c r="A518" s="175">
        <v>39979</v>
      </c>
      <c r="B518" s="176">
        <v>7491</v>
      </c>
      <c r="C518" s="114" t="s">
        <v>2281</v>
      </c>
      <c r="D518" s="42"/>
      <c r="E518" s="48">
        <v>72211</v>
      </c>
      <c r="F518" s="45">
        <f t="shared" si="13"/>
        <v>11792068.330000006</v>
      </c>
    </row>
    <row r="519" spans="1:6" ht="27" customHeight="1">
      <c r="A519" s="175">
        <v>39979</v>
      </c>
      <c r="B519" s="178">
        <v>7492</v>
      </c>
      <c r="C519" s="114" t="s">
        <v>1766</v>
      </c>
      <c r="D519" s="42"/>
      <c r="E519" s="48">
        <v>20000</v>
      </c>
      <c r="F519" s="45">
        <f t="shared" si="13"/>
        <v>11772068.330000006</v>
      </c>
    </row>
    <row r="520" spans="1:6" ht="28.5">
      <c r="A520" s="175">
        <v>39979</v>
      </c>
      <c r="B520" s="176">
        <v>7493</v>
      </c>
      <c r="C520" s="114" t="s">
        <v>998</v>
      </c>
      <c r="D520" s="42"/>
      <c r="E520" s="48">
        <v>222915</v>
      </c>
      <c r="F520" s="45">
        <f t="shared" si="13"/>
        <v>11549153.330000006</v>
      </c>
    </row>
    <row r="521" spans="1:6">
      <c r="A521" s="175">
        <v>39980</v>
      </c>
      <c r="B521" s="178">
        <v>7494</v>
      </c>
      <c r="C521" s="114" t="s">
        <v>762</v>
      </c>
      <c r="D521" s="42"/>
      <c r="E521" s="49">
        <v>23000</v>
      </c>
      <c r="F521" s="45">
        <f t="shared" si="13"/>
        <v>11526153.330000006</v>
      </c>
    </row>
    <row r="522" spans="1:6">
      <c r="A522" s="175">
        <v>39980</v>
      </c>
      <c r="B522" s="176">
        <v>7495</v>
      </c>
      <c r="C522" s="114" t="s">
        <v>2205</v>
      </c>
      <c r="D522" s="42"/>
      <c r="E522" s="49">
        <v>15000</v>
      </c>
      <c r="F522" s="45">
        <f t="shared" si="13"/>
        <v>11511153.330000006</v>
      </c>
    </row>
    <row r="523" spans="1:6">
      <c r="A523" s="175">
        <v>39980</v>
      </c>
      <c r="B523" s="178">
        <v>7496</v>
      </c>
      <c r="C523" s="114" t="s">
        <v>1197</v>
      </c>
      <c r="D523" s="42"/>
      <c r="E523" s="48">
        <v>15000</v>
      </c>
      <c r="F523" s="45">
        <f t="shared" si="13"/>
        <v>11496153.330000006</v>
      </c>
    </row>
    <row r="524" spans="1:6">
      <c r="A524" s="175">
        <v>39980</v>
      </c>
      <c r="B524" s="176">
        <v>7497</v>
      </c>
      <c r="C524" s="114" t="s">
        <v>1198</v>
      </c>
      <c r="D524" s="42"/>
      <c r="E524" s="49">
        <v>23000</v>
      </c>
      <c r="F524" s="45">
        <f t="shared" si="13"/>
        <v>11473153.330000006</v>
      </c>
    </row>
    <row r="525" spans="1:6">
      <c r="A525" s="175">
        <v>39980</v>
      </c>
      <c r="B525" s="178">
        <v>7498</v>
      </c>
      <c r="C525" s="114" t="s">
        <v>1078</v>
      </c>
      <c r="D525" s="42"/>
      <c r="E525" s="48">
        <v>18128</v>
      </c>
      <c r="F525" s="45">
        <f t="shared" si="13"/>
        <v>11455025.330000006</v>
      </c>
    </row>
    <row r="526" spans="1:6" ht="28.5">
      <c r="A526" s="175">
        <v>39980</v>
      </c>
      <c r="B526" s="176">
        <v>7499</v>
      </c>
      <c r="C526" s="114" t="s">
        <v>1310</v>
      </c>
      <c r="D526" s="42"/>
      <c r="E526" s="48">
        <v>10000</v>
      </c>
      <c r="F526" s="45">
        <f t="shared" si="13"/>
        <v>11445025.330000006</v>
      </c>
    </row>
    <row r="527" spans="1:6">
      <c r="A527" s="175">
        <v>39980</v>
      </c>
      <c r="B527" s="178">
        <v>7500</v>
      </c>
      <c r="C527" s="114" t="s">
        <v>1311</v>
      </c>
      <c r="D527" s="42"/>
      <c r="E527" s="48">
        <v>17250</v>
      </c>
      <c r="F527" s="45">
        <f t="shared" si="13"/>
        <v>11427775.330000006</v>
      </c>
    </row>
    <row r="528" spans="1:6">
      <c r="A528" s="175">
        <v>39980</v>
      </c>
      <c r="B528" s="176">
        <v>7501</v>
      </c>
      <c r="C528" s="114" t="s">
        <v>1804</v>
      </c>
      <c r="D528" s="42"/>
      <c r="E528" s="234">
        <v>0.01</v>
      </c>
      <c r="F528" s="45">
        <f t="shared" si="13"/>
        <v>11427775.320000006</v>
      </c>
    </row>
    <row r="529" spans="1:6">
      <c r="A529" s="175">
        <v>39980</v>
      </c>
      <c r="B529" s="178">
        <v>7502</v>
      </c>
      <c r="C529" s="114" t="s">
        <v>1790</v>
      </c>
      <c r="D529" s="42"/>
      <c r="E529" s="246">
        <v>4785.8</v>
      </c>
      <c r="F529" s="45">
        <f t="shared" si="13"/>
        <v>11422989.520000005</v>
      </c>
    </row>
    <row r="530" spans="1:6">
      <c r="A530" s="175">
        <v>39980</v>
      </c>
      <c r="B530" s="176">
        <v>7503</v>
      </c>
      <c r="C530" s="114" t="s">
        <v>1791</v>
      </c>
      <c r="D530" s="42"/>
      <c r="E530" s="48">
        <v>23000</v>
      </c>
      <c r="F530" s="45">
        <f t="shared" si="13"/>
        <v>11399989.520000005</v>
      </c>
    </row>
    <row r="531" spans="1:6">
      <c r="A531" s="175">
        <v>39980</v>
      </c>
      <c r="B531" s="178">
        <v>7504</v>
      </c>
      <c r="C531" s="161" t="s">
        <v>264</v>
      </c>
      <c r="D531" s="42"/>
      <c r="E531" s="48">
        <v>553</v>
      </c>
      <c r="F531" s="45">
        <f t="shared" si="13"/>
        <v>11399436.520000005</v>
      </c>
    </row>
    <row r="532" spans="1:6">
      <c r="A532" s="175">
        <v>39980</v>
      </c>
      <c r="B532" s="176">
        <v>7505</v>
      </c>
      <c r="C532" s="161" t="s">
        <v>637</v>
      </c>
      <c r="D532" s="42"/>
      <c r="E532" s="48">
        <v>553</v>
      </c>
      <c r="F532" s="45">
        <f t="shared" si="13"/>
        <v>11398883.520000005</v>
      </c>
    </row>
    <row r="533" spans="1:6" ht="28.5">
      <c r="A533" s="175">
        <v>39982</v>
      </c>
      <c r="B533" s="178">
        <v>7506</v>
      </c>
      <c r="C533" s="251" t="s">
        <v>751</v>
      </c>
      <c r="D533" s="42"/>
      <c r="E533" s="48">
        <v>37759.89</v>
      </c>
      <c r="F533" s="45">
        <f t="shared" si="13"/>
        <v>11361123.630000005</v>
      </c>
    </row>
    <row r="534" spans="1:6" ht="28.5">
      <c r="A534" s="175">
        <v>39982</v>
      </c>
      <c r="B534" s="176">
        <v>7507</v>
      </c>
      <c r="C534" s="161" t="s">
        <v>608</v>
      </c>
      <c r="D534" s="42"/>
      <c r="E534" s="49">
        <v>881</v>
      </c>
      <c r="F534" s="45">
        <f t="shared" si="13"/>
        <v>11360242.630000005</v>
      </c>
    </row>
    <row r="535" spans="1:6" ht="28.5">
      <c r="A535" s="175">
        <v>39982</v>
      </c>
      <c r="B535" s="178">
        <v>7508</v>
      </c>
      <c r="C535" s="161" t="s">
        <v>750</v>
      </c>
      <c r="D535" s="42"/>
      <c r="E535" s="48">
        <v>490</v>
      </c>
      <c r="F535" s="45">
        <f t="shared" si="13"/>
        <v>11359752.630000005</v>
      </c>
    </row>
    <row r="536" spans="1:6" ht="28.5">
      <c r="A536" s="175">
        <v>39986</v>
      </c>
      <c r="B536" s="176">
        <v>7509</v>
      </c>
      <c r="C536" s="161" t="s">
        <v>2702</v>
      </c>
      <c r="D536" s="42"/>
      <c r="E536" s="48">
        <v>25881.02</v>
      </c>
      <c r="F536" s="45">
        <f t="shared" si="13"/>
        <v>11333871.610000005</v>
      </c>
    </row>
    <row r="537" spans="1:6" ht="28.5">
      <c r="A537" s="107">
        <v>39986</v>
      </c>
      <c r="B537" s="178">
        <v>7510</v>
      </c>
      <c r="C537" s="161" t="s">
        <v>2703</v>
      </c>
      <c r="D537" s="42"/>
      <c r="E537" s="48">
        <v>21109</v>
      </c>
      <c r="F537" s="45">
        <f t="shared" si="13"/>
        <v>11312762.610000005</v>
      </c>
    </row>
    <row r="538" spans="1:6">
      <c r="A538" s="107">
        <v>39986</v>
      </c>
      <c r="B538" s="176">
        <v>7511</v>
      </c>
      <c r="C538" s="161" t="s">
        <v>2704</v>
      </c>
      <c r="D538" s="42"/>
      <c r="E538" s="48">
        <v>17601.5</v>
      </c>
      <c r="F538" s="45">
        <f t="shared" si="13"/>
        <v>11295161.110000005</v>
      </c>
    </row>
    <row r="539" spans="1:6">
      <c r="A539" s="107">
        <v>39986</v>
      </c>
      <c r="B539" s="178">
        <v>7512</v>
      </c>
      <c r="C539" s="161" t="s">
        <v>2705</v>
      </c>
      <c r="D539" s="42"/>
      <c r="E539" s="48">
        <v>8500</v>
      </c>
      <c r="F539" s="45">
        <f t="shared" si="13"/>
        <v>11286661.110000005</v>
      </c>
    </row>
    <row r="540" spans="1:6" ht="28.5">
      <c r="A540" s="107">
        <v>39986</v>
      </c>
      <c r="B540" s="176">
        <v>7513</v>
      </c>
      <c r="C540" s="161" t="s">
        <v>586</v>
      </c>
      <c r="D540" s="42"/>
      <c r="E540" s="48">
        <v>3676.53</v>
      </c>
      <c r="F540" s="45">
        <f t="shared" si="13"/>
        <v>11282984.580000006</v>
      </c>
    </row>
    <row r="541" spans="1:6">
      <c r="A541" s="107">
        <v>39986</v>
      </c>
      <c r="B541" s="178">
        <v>7514</v>
      </c>
      <c r="C541" s="161" t="s">
        <v>587</v>
      </c>
      <c r="D541" s="42"/>
      <c r="E541" s="48">
        <v>5832.38</v>
      </c>
      <c r="F541" s="45">
        <f t="shared" si="13"/>
        <v>11277152.200000005</v>
      </c>
    </row>
    <row r="542" spans="1:6">
      <c r="A542" s="107">
        <v>39986</v>
      </c>
      <c r="B542" s="176">
        <v>7515</v>
      </c>
      <c r="C542" s="161" t="s">
        <v>588</v>
      </c>
      <c r="D542" s="42"/>
      <c r="E542" s="48">
        <v>5853.8</v>
      </c>
      <c r="F542" s="45">
        <f t="shared" si="13"/>
        <v>11271298.400000004</v>
      </c>
    </row>
    <row r="543" spans="1:6" ht="28.5">
      <c r="A543" s="107">
        <v>39986</v>
      </c>
      <c r="B543" s="178">
        <v>7516</v>
      </c>
      <c r="C543" s="161" t="s">
        <v>589</v>
      </c>
      <c r="D543" s="42"/>
      <c r="E543" s="48">
        <v>7610.5</v>
      </c>
      <c r="F543" s="45">
        <f t="shared" si="13"/>
        <v>11263687.900000004</v>
      </c>
    </row>
    <row r="544" spans="1:6">
      <c r="A544" s="107">
        <v>39986</v>
      </c>
      <c r="B544" s="176">
        <v>7517</v>
      </c>
      <c r="C544" s="161" t="s">
        <v>590</v>
      </c>
      <c r="D544" s="42"/>
      <c r="E544" s="48">
        <v>5400</v>
      </c>
      <c r="F544" s="45">
        <f t="shared" si="13"/>
        <v>11258287.900000004</v>
      </c>
    </row>
    <row r="545" spans="1:6">
      <c r="A545" s="107">
        <v>39986</v>
      </c>
      <c r="B545" s="178">
        <v>7518</v>
      </c>
      <c r="C545" s="161" t="s">
        <v>1192</v>
      </c>
      <c r="D545" s="42"/>
      <c r="E545" s="49">
        <v>5400</v>
      </c>
      <c r="F545" s="45">
        <f t="shared" si="13"/>
        <v>11252887.900000004</v>
      </c>
    </row>
    <row r="546" spans="1:6">
      <c r="A546" s="107">
        <v>39986</v>
      </c>
      <c r="B546" s="176">
        <v>7519</v>
      </c>
      <c r="C546" s="161" t="s">
        <v>1193</v>
      </c>
      <c r="D546" s="42"/>
      <c r="E546" s="48">
        <v>600</v>
      </c>
      <c r="F546" s="45">
        <f t="shared" si="13"/>
        <v>11252287.900000004</v>
      </c>
    </row>
    <row r="547" spans="1:6">
      <c r="A547" s="107">
        <v>39986</v>
      </c>
      <c r="B547" s="178">
        <v>7520</v>
      </c>
      <c r="C547" s="114" t="s">
        <v>1769</v>
      </c>
      <c r="D547" s="42"/>
      <c r="E547" s="48">
        <v>600</v>
      </c>
      <c r="F547" s="45">
        <f t="shared" si="13"/>
        <v>11251687.900000004</v>
      </c>
    </row>
    <row r="548" spans="1:6" ht="28.5">
      <c r="A548" s="107">
        <v>39986</v>
      </c>
      <c r="B548" s="176">
        <v>7521</v>
      </c>
      <c r="C548" s="161" t="s">
        <v>1505</v>
      </c>
      <c r="D548" s="42"/>
      <c r="E548" s="48">
        <v>2000</v>
      </c>
      <c r="F548" s="45">
        <f t="shared" si="13"/>
        <v>11249687.900000004</v>
      </c>
    </row>
    <row r="549" spans="1:6" ht="28.5">
      <c r="A549" s="107">
        <v>39986</v>
      </c>
      <c r="B549" s="178">
        <v>7522</v>
      </c>
      <c r="C549" s="161" t="s">
        <v>139</v>
      </c>
      <c r="D549" s="42"/>
      <c r="E549" s="48">
        <v>2000</v>
      </c>
      <c r="F549" s="45">
        <f t="shared" si="13"/>
        <v>11247687.900000004</v>
      </c>
    </row>
    <row r="550" spans="1:6" ht="28.5">
      <c r="A550" s="107">
        <v>39986</v>
      </c>
      <c r="B550" s="176">
        <v>7523</v>
      </c>
      <c r="C550" s="161" t="s">
        <v>140</v>
      </c>
      <c r="D550" s="42"/>
      <c r="E550" s="48">
        <v>1500</v>
      </c>
      <c r="F550" s="45">
        <f t="shared" si="13"/>
        <v>11246187.900000004</v>
      </c>
    </row>
    <row r="551" spans="1:6" ht="28.5">
      <c r="A551" s="107">
        <v>39986</v>
      </c>
      <c r="B551" s="178">
        <v>7524</v>
      </c>
      <c r="C551" s="161" t="s">
        <v>141</v>
      </c>
      <c r="D551" s="42"/>
      <c r="E551" s="48">
        <v>27000</v>
      </c>
      <c r="F551" s="45">
        <f t="shared" si="13"/>
        <v>11219187.900000004</v>
      </c>
    </row>
    <row r="552" spans="1:6" ht="28.5">
      <c r="A552" s="107">
        <v>39986</v>
      </c>
      <c r="B552" s="176">
        <v>7525</v>
      </c>
      <c r="C552" s="161" t="s">
        <v>445</v>
      </c>
      <c r="D552" s="42"/>
      <c r="E552" s="48">
        <v>27000</v>
      </c>
      <c r="F552" s="45">
        <f t="shared" si="13"/>
        <v>11192187.900000004</v>
      </c>
    </row>
    <row r="553" spans="1:6" ht="28.5">
      <c r="A553" s="107">
        <v>39986</v>
      </c>
      <c r="B553" s="178">
        <v>7526</v>
      </c>
      <c r="C553" s="114" t="s">
        <v>481</v>
      </c>
      <c r="D553" s="109"/>
      <c r="E553" s="48">
        <v>2000</v>
      </c>
      <c r="F553" s="45">
        <f t="shared" ref="F553:F587" si="14">F552+D553-E553</f>
        <v>11190187.900000004</v>
      </c>
    </row>
    <row r="554" spans="1:6" ht="28.5">
      <c r="A554" s="107">
        <v>39986</v>
      </c>
      <c r="B554" s="178">
        <v>7527</v>
      </c>
      <c r="C554" s="161" t="s">
        <v>1062</v>
      </c>
      <c r="D554" s="109"/>
      <c r="E554" s="48">
        <v>8146.55</v>
      </c>
      <c r="F554" s="45">
        <f t="shared" si="14"/>
        <v>11182041.350000003</v>
      </c>
    </row>
    <row r="555" spans="1:6">
      <c r="A555" s="107">
        <v>39986</v>
      </c>
      <c r="B555" s="178">
        <v>7528</v>
      </c>
      <c r="C555" s="162" t="s">
        <v>446</v>
      </c>
      <c r="D555" s="42"/>
      <c r="E555" s="49">
        <v>61750</v>
      </c>
      <c r="F555" s="45">
        <f t="shared" si="14"/>
        <v>11120291.350000003</v>
      </c>
    </row>
    <row r="556" spans="1:6" ht="15.75">
      <c r="A556" s="107">
        <v>39986</v>
      </c>
      <c r="B556" s="178" t="s">
        <v>1823</v>
      </c>
      <c r="C556" s="158" t="s">
        <v>2138</v>
      </c>
      <c r="D556" s="109">
        <v>599235.63</v>
      </c>
      <c r="E556" s="49"/>
      <c r="F556" s="45">
        <f t="shared" si="14"/>
        <v>11719526.980000004</v>
      </c>
    </row>
    <row r="557" spans="1:6" ht="28.5">
      <c r="A557" s="107">
        <v>39987</v>
      </c>
      <c r="B557" s="178">
        <v>7529</v>
      </c>
      <c r="C557" s="161" t="s">
        <v>625</v>
      </c>
      <c r="D557" s="42"/>
      <c r="E557" s="48">
        <v>881</v>
      </c>
      <c r="F557" s="45">
        <f t="shared" si="14"/>
        <v>11718645.980000004</v>
      </c>
    </row>
    <row r="558" spans="1:6">
      <c r="A558" s="107">
        <v>39987</v>
      </c>
      <c r="B558" s="176">
        <v>7530</v>
      </c>
      <c r="C558" s="161" t="s">
        <v>626</v>
      </c>
      <c r="D558" s="42"/>
      <c r="E558" s="48">
        <v>2013.15</v>
      </c>
      <c r="F558" s="45">
        <f t="shared" si="14"/>
        <v>11716632.830000004</v>
      </c>
    </row>
    <row r="559" spans="1:6" ht="18" customHeight="1">
      <c r="A559" s="107">
        <v>39987</v>
      </c>
      <c r="B559" s="178">
        <v>7531</v>
      </c>
      <c r="C559" s="161" t="s">
        <v>627</v>
      </c>
      <c r="D559" s="42"/>
      <c r="E559" s="48">
        <v>828</v>
      </c>
      <c r="F559" s="45">
        <f t="shared" si="14"/>
        <v>11715804.830000004</v>
      </c>
    </row>
    <row r="560" spans="1:6">
      <c r="A560" s="107">
        <v>39988</v>
      </c>
      <c r="B560" s="176">
        <v>7532</v>
      </c>
      <c r="C560" s="161" t="s">
        <v>1804</v>
      </c>
      <c r="D560" s="42"/>
      <c r="E560" s="234">
        <v>0.01</v>
      </c>
      <c r="F560" s="45">
        <f t="shared" si="14"/>
        <v>11715804.820000004</v>
      </c>
    </row>
    <row r="561" spans="1:6">
      <c r="A561" s="107">
        <v>39988</v>
      </c>
      <c r="B561" s="178">
        <v>7533</v>
      </c>
      <c r="C561" s="161" t="s">
        <v>1266</v>
      </c>
      <c r="D561" s="42"/>
      <c r="E561" s="48">
        <v>18000</v>
      </c>
      <c r="F561" s="45">
        <f t="shared" si="14"/>
        <v>11697804.820000004</v>
      </c>
    </row>
    <row r="562" spans="1:6">
      <c r="A562" s="107">
        <v>39988</v>
      </c>
      <c r="B562" s="176">
        <v>7534</v>
      </c>
      <c r="C562" s="161" t="s">
        <v>1267</v>
      </c>
      <c r="D562" s="42"/>
      <c r="E562" s="48">
        <v>1200</v>
      </c>
      <c r="F562" s="45">
        <f t="shared" si="14"/>
        <v>11696604.820000004</v>
      </c>
    </row>
    <row r="563" spans="1:6">
      <c r="A563" s="107">
        <v>39988</v>
      </c>
      <c r="B563" s="178">
        <v>7535</v>
      </c>
      <c r="C563" s="161" t="s">
        <v>1268</v>
      </c>
      <c r="D563" s="42"/>
      <c r="E563" s="246">
        <v>16822.05</v>
      </c>
      <c r="F563" s="45">
        <f t="shared" si="14"/>
        <v>11679782.770000003</v>
      </c>
    </row>
    <row r="564" spans="1:6">
      <c r="A564" s="107">
        <v>39988</v>
      </c>
      <c r="B564" s="176">
        <v>7536</v>
      </c>
      <c r="C564" s="161" t="s">
        <v>1804</v>
      </c>
      <c r="D564" s="42"/>
      <c r="E564" s="234">
        <v>0.01</v>
      </c>
      <c r="F564" s="45">
        <f t="shared" si="14"/>
        <v>11679782.760000004</v>
      </c>
    </row>
    <row r="565" spans="1:6" ht="15.75">
      <c r="A565" s="107">
        <v>39988</v>
      </c>
      <c r="B565" s="73" t="s">
        <v>1823</v>
      </c>
      <c r="C565" s="161" t="s">
        <v>2139</v>
      </c>
      <c r="D565" s="42"/>
      <c r="E565" s="159">
        <v>639976.32999999996</v>
      </c>
      <c r="F565" s="45">
        <f t="shared" si="14"/>
        <v>11039806.430000003</v>
      </c>
    </row>
    <row r="566" spans="1:6" ht="28.5">
      <c r="A566" s="107">
        <v>39988</v>
      </c>
      <c r="B566" s="178">
        <v>7537</v>
      </c>
      <c r="C566" s="161" t="s">
        <v>1513</v>
      </c>
      <c r="D566" s="42"/>
      <c r="E566" s="48">
        <v>32381.38</v>
      </c>
      <c r="F566" s="45">
        <f t="shared" si="14"/>
        <v>11007425.050000003</v>
      </c>
    </row>
    <row r="567" spans="1:6" ht="28.5">
      <c r="A567" s="107">
        <v>39988</v>
      </c>
      <c r="B567" s="176">
        <v>7538</v>
      </c>
      <c r="C567" s="161" t="s">
        <v>5</v>
      </c>
      <c r="D567" s="42"/>
      <c r="E567" s="48">
        <v>55548</v>
      </c>
      <c r="F567" s="45">
        <f t="shared" si="14"/>
        <v>10951877.050000003</v>
      </c>
    </row>
    <row r="568" spans="1:6" ht="28.5">
      <c r="A568" s="107">
        <v>39988</v>
      </c>
      <c r="B568" s="178">
        <v>7539</v>
      </c>
      <c r="C568" s="161" t="s">
        <v>1163</v>
      </c>
      <c r="D568" s="42"/>
      <c r="E568" s="246">
        <v>153852.01999999999</v>
      </c>
      <c r="F568" s="45">
        <f t="shared" si="14"/>
        <v>10798025.030000003</v>
      </c>
    </row>
    <row r="569" spans="1:6">
      <c r="A569" s="277">
        <v>39989</v>
      </c>
      <c r="B569" s="292">
        <v>7540</v>
      </c>
      <c r="C569" s="291" t="s">
        <v>1804</v>
      </c>
      <c r="D569" s="275"/>
      <c r="E569" s="234">
        <v>0.01</v>
      </c>
      <c r="F569" s="45">
        <f t="shared" si="14"/>
        <v>10798025.020000003</v>
      </c>
    </row>
    <row r="570" spans="1:6" ht="28.5">
      <c r="A570" s="107">
        <v>39989</v>
      </c>
      <c r="B570" s="178">
        <v>7541</v>
      </c>
      <c r="C570" s="161" t="s">
        <v>1763</v>
      </c>
      <c r="D570" s="42"/>
      <c r="E570" s="279">
        <v>881</v>
      </c>
      <c r="F570" s="45">
        <f t="shared" si="14"/>
        <v>10797144.020000003</v>
      </c>
    </row>
    <row r="571" spans="1:6" ht="28.5">
      <c r="A571" s="107">
        <v>39989</v>
      </c>
      <c r="B571" s="176">
        <v>7542</v>
      </c>
      <c r="C571" s="161" t="s">
        <v>1762</v>
      </c>
      <c r="D571" s="42"/>
      <c r="E571" s="246">
        <v>118362.42</v>
      </c>
      <c r="F571" s="45">
        <f t="shared" si="14"/>
        <v>10678781.600000003</v>
      </c>
    </row>
    <row r="572" spans="1:6">
      <c r="A572" s="107">
        <v>39993</v>
      </c>
      <c r="B572" s="178">
        <v>7543</v>
      </c>
      <c r="C572" s="161" t="s">
        <v>1804</v>
      </c>
      <c r="D572" s="42"/>
      <c r="E572" s="234">
        <v>0.01</v>
      </c>
      <c r="F572" s="45">
        <f t="shared" si="14"/>
        <v>10678781.590000004</v>
      </c>
    </row>
    <row r="573" spans="1:6">
      <c r="A573" s="107">
        <v>39993</v>
      </c>
      <c r="B573" s="176">
        <v>7544</v>
      </c>
      <c r="C573" s="161" t="s">
        <v>1804</v>
      </c>
      <c r="D573" s="42"/>
      <c r="E573" s="234">
        <v>0.01</v>
      </c>
      <c r="F573" s="45">
        <f t="shared" si="14"/>
        <v>10678781.580000004</v>
      </c>
    </row>
    <row r="574" spans="1:6" ht="27.75" customHeight="1">
      <c r="A574" s="107">
        <v>39993</v>
      </c>
      <c r="B574" s="178">
        <v>7545</v>
      </c>
      <c r="C574" s="161" t="s">
        <v>982</v>
      </c>
      <c r="D574" s="42"/>
      <c r="E574" s="49">
        <v>30000</v>
      </c>
      <c r="F574" s="45">
        <f t="shared" si="14"/>
        <v>10648781.580000004</v>
      </c>
    </row>
    <row r="575" spans="1:6" ht="28.5">
      <c r="A575" s="107">
        <v>39993</v>
      </c>
      <c r="B575" s="176">
        <v>7546</v>
      </c>
      <c r="C575" s="161" t="s">
        <v>983</v>
      </c>
      <c r="D575" s="42"/>
      <c r="E575" s="279">
        <v>5466.75</v>
      </c>
      <c r="F575" s="45">
        <f t="shared" si="14"/>
        <v>10643314.830000004</v>
      </c>
    </row>
    <row r="576" spans="1:6" ht="28.5">
      <c r="A576" s="107">
        <v>39993</v>
      </c>
      <c r="B576" s="178">
        <v>7547</v>
      </c>
      <c r="C576" s="161" t="s">
        <v>861</v>
      </c>
      <c r="D576" s="42"/>
      <c r="E576" s="279">
        <v>700000</v>
      </c>
      <c r="F576" s="45">
        <f t="shared" si="14"/>
        <v>9943314.8300000038</v>
      </c>
    </row>
    <row r="577" spans="1:6">
      <c r="A577" s="107">
        <v>39993</v>
      </c>
      <c r="B577" s="176">
        <v>7548</v>
      </c>
      <c r="C577" s="161" t="s">
        <v>1804</v>
      </c>
      <c r="D577" s="42"/>
      <c r="E577" s="234">
        <v>0.01</v>
      </c>
      <c r="F577" s="45">
        <f t="shared" si="14"/>
        <v>9943314.820000004</v>
      </c>
    </row>
    <row r="578" spans="1:6">
      <c r="A578" s="107"/>
      <c r="B578" s="178">
        <v>7549</v>
      </c>
      <c r="C578" s="160" t="s">
        <v>1804</v>
      </c>
      <c r="D578" s="42"/>
      <c r="E578" s="234">
        <v>0.01</v>
      </c>
      <c r="F578" s="45">
        <f t="shared" si="14"/>
        <v>9943314.8100000042</v>
      </c>
    </row>
    <row r="579" spans="1:6" ht="25.5">
      <c r="A579" s="107">
        <v>39993</v>
      </c>
      <c r="B579" s="176">
        <v>7550</v>
      </c>
      <c r="C579" s="160" t="s">
        <v>1096</v>
      </c>
      <c r="D579" s="42"/>
      <c r="E579" s="279">
        <v>881</v>
      </c>
      <c r="F579" s="45">
        <f t="shared" si="14"/>
        <v>9942433.8100000042</v>
      </c>
    </row>
    <row r="580" spans="1:6" ht="28.5">
      <c r="A580" s="107">
        <v>39993</v>
      </c>
      <c r="B580" s="178">
        <v>7551</v>
      </c>
      <c r="C580" s="161" t="s">
        <v>678</v>
      </c>
      <c r="D580" s="42"/>
      <c r="E580" s="279">
        <v>45257</v>
      </c>
      <c r="F580" s="45">
        <f t="shared" si="14"/>
        <v>9897176.8100000042</v>
      </c>
    </row>
    <row r="581" spans="1:6">
      <c r="A581" s="107">
        <v>39993</v>
      </c>
      <c r="B581" s="176">
        <v>7552</v>
      </c>
      <c r="C581" s="161" t="s">
        <v>2140</v>
      </c>
      <c r="D581" s="42"/>
      <c r="E581" s="279">
        <v>6501.67</v>
      </c>
      <c r="F581" s="45">
        <f t="shared" si="14"/>
        <v>9890675.1400000043</v>
      </c>
    </row>
    <row r="582" spans="1:6" ht="25.5">
      <c r="A582" s="107">
        <v>39994</v>
      </c>
      <c r="B582" s="178">
        <v>7553</v>
      </c>
      <c r="C582" s="160" t="s">
        <v>1581</v>
      </c>
      <c r="D582" s="42"/>
      <c r="E582" s="279">
        <v>881</v>
      </c>
      <c r="F582" s="45">
        <f t="shared" si="14"/>
        <v>9889794.1400000043</v>
      </c>
    </row>
    <row r="583" spans="1:6">
      <c r="A583" s="107">
        <v>39994</v>
      </c>
      <c r="B583" s="176">
        <v>7554</v>
      </c>
      <c r="C583" s="161" t="s">
        <v>1252</v>
      </c>
      <c r="D583" s="42"/>
      <c r="E583" s="279">
        <v>3441</v>
      </c>
      <c r="F583" s="45">
        <f t="shared" si="14"/>
        <v>9886353.1400000043</v>
      </c>
    </row>
    <row r="584" spans="1:6">
      <c r="A584" s="107">
        <v>39994</v>
      </c>
      <c r="B584" s="178">
        <v>7555</v>
      </c>
      <c r="C584" s="161" t="s">
        <v>1094</v>
      </c>
      <c r="D584" s="42"/>
      <c r="E584" s="279">
        <v>21565</v>
      </c>
      <c r="F584" s="45">
        <f t="shared" si="14"/>
        <v>9864788.1400000043</v>
      </c>
    </row>
    <row r="585" spans="1:6">
      <c r="A585" s="107">
        <v>39994</v>
      </c>
      <c r="B585" s="176">
        <v>7556</v>
      </c>
      <c r="C585" s="161" t="s">
        <v>1095</v>
      </c>
      <c r="D585" s="42"/>
      <c r="E585" s="279">
        <v>20790.3</v>
      </c>
      <c r="F585" s="45">
        <f t="shared" si="14"/>
        <v>9843997.8400000036</v>
      </c>
    </row>
    <row r="586" spans="1:6" ht="15.75">
      <c r="A586" s="107">
        <v>39994</v>
      </c>
      <c r="B586" s="73" t="s">
        <v>1823</v>
      </c>
      <c r="C586" s="158" t="s">
        <v>1204</v>
      </c>
      <c r="D586" s="109">
        <v>399251.7</v>
      </c>
      <c r="E586" s="49"/>
      <c r="F586" s="45">
        <f t="shared" si="14"/>
        <v>10243249.540000003</v>
      </c>
    </row>
    <row r="587" spans="1:6" ht="15.75">
      <c r="A587" s="107">
        <v>39994</v>
      </c>
      <c r="B587" s="73" t="s">
        <v>1823</v>
      </c>
      <c r="C587" s="115" t="s">
        <v>1269</v>
      </c>
      <c r="D587" s="99"/>
      <c r="E587" s="159">
        <f>4078.46-0.1</f>
        <v>4078.36</v>
      </c>
      <c r="F587" s="45">
        <f t="shared" si="14"/>
        <v>10239171.180000003</v>
      </c>
    </row>
    <row r="588" spans="1:6" ht="15.75">
      <c r="A588" s="86"/>
      <c r="B588" s="101"/>
      <c r="C588" s="88" t="s">
        <v>1983</v>
      </c>
      <c r="D588" s="89">
        <f>SUM(D488:D587)</f>
        <v>998487.33000000007</v>
      </c>
      <c r="E588" s="90">
        <f>SUM(E488:E587)</f>
        <v>4107802.9099999974</v>
      </c>
      <c r="F588" s="92">
        <f>F487+D588-E588</f>
        <v>10239171.180000007</v>
      </c>
    </row>
    <row r="589" spans="1:6">
      <c r="A589" s="62"/>
      <c r="B589" s="63"/>
      <c r="C589" s="36"/>
      <c r="D589" s="36"/>
      <c r="E589" s="96"/>
      <c r="F589" s="100"/>
    </row>
    <row r="590" spans="1:6" ht="15.75">
      <c r="A590" s="62"/>
      <c r="B590" s="63"/>
      <c r="C590" s="64" t="s">
        <v>1550</v>
      </c>
      <c r="D590" s="36"/>
      <c r="E590" s="81">
        <f>E588</f>
        <v>4107802.9099999974</v>
      </c>
      <c r="F590" s="100"/>
    </row>
    <row r="591" spans="1:6" ht="15.75">
      <c r="A591" s="62"/>
      <c r="B591" s="64"/>
      <c r="C591" s="64" t="s">
        <v>2058</v>
      </c>
      <c r="D591" s="36"/>
      <c r="E591" s="81">
        <f>E588-E587-E565</f>
        <v>3463748.2199999974</v>
      </c>
      <c r="F591" s="65"/>
    </row>
    <row r="593" spans="1:6" ht="15.75">
      <c r="A593" s="82"/>
      <c r="B593" s="29"/>
      <c r="C593" s="64" t="s">
        <v>803</v>
      </c>
      <c r="D593" s="83"/>
      <c r="E593" s="84"/>
      <c r="F593" s="65"/>
    </row>
    <row r="594" spans="1:6" ht="15.75">
      <c r="A594" s="934" t="s">
        <v>2520</v>
      </c>
      <c r="B594" s="269" t="s">
        <v>1831</v>
      </c>
      <c r="C594" s="936" t="s">
        <v>1981</v>
      </c>
      <c r="D594" s="938" t="s">
        <v>1827</v>
      </c>
      <c r="E594" s="940" t="s">
        <v>1828</v>
      </c>
      <c r="F594" s="942" t="s">
        <v>1829</v>
      </c>
    </row>
    <row r="595" spans="1:6" ht="15.75">
      <c r="A595" s="935"/>
      <c r="B595" s="270" t="s">
        <v>1832</v>
      </c>
      <c r="C595" s="937"/>
      <c r="D595" s="939"/>
      <c r="E595" s="941"/>
      <c r="F595" s="943"/>
    </row>
    <row r="596" spans="1:6" ht="15.75">
      <c r="A596" s="75"/>
      <c r="C596" s="59" t="s">
        <v>61</v>
      </c>
      <c r="D596" s="78"/>
      <c r="E596" s="79"/>
      <c r="F596" s="252">
        <f>F588</f>
        <v>10239171.180000007</v>
      </c>
    </row>
    <row r="597" spans="1:6" ht="28.5">
      <c r="A597" s="175">
        <v>39995</v>
      </c>
      <c r="B597" s="178">
        <v>7557</v>
      </c>
      <c r="C597" s="114" t="s">
        <v>62</v>
      </c>
      <c r="D597" s="43"/>
      <c r="E597" s="48">
        <v>17100</v>
      </c>
      <c r="F597" s="45">
        <f>F596+D597-E597</f>
        <v>10222071.180000007</v>
      </c>
    </row>
    <row r="598" spans="1:6" ht="28.5">
      <c r="A598" s="175">
        <v>39995</v>
      </c>
      <c r="B598" s="176">
        <v>7558</v>
      </c>
      <c r="C598" s="114" t="s">
        <v>65</v>
      </c>
      <c r="D598" s="43"/>
      <c r="E598" s="48">
        <v>7340.18</v>
      </c>
      <c r="F598" s="45">
        <f t="shared" ref="F598:F610" si="15">F597+D598-E598</f>
        <v>10214731.000000007</v>
      </c>
    </row>
    <row r="599" spans="1:6" ht="28.5">
      <c r="A599" s="175">
        <v>39995</v>
      </c>
      <c r="B599" s="178">
        <v>7559</v>
      </c>
      <c r="C599" s="114" t="s">
        <v>447</v>
      </c>
      <c r="D599" s="43"/>
      <c r="E599" s="48">
        <v>881</v>
      </c>
      <c r="F599" s="45">
        <f t="shared" si="15"/>
        <v>10213850.000000007</v>
      </c>
    </row>
    <row r="600" spans="1:6" ht="28.5">
      <c r="A600" s="175">
        <v>39995</v>
      </c>
      <c r="B600" s="176">
        <v>7560</v>
      </c>
      <c r="C600" s="114" t="s">
        <v>1139</v>
      </c>
      <c r="D600" s="43"/>
      <c r="E600" s="48">
        <v>881</v>
      </c>
      <c r="F600" s="45">
        <f t="shared" si="15"/>
        <v>10212969.000000007</v>
      </c>
    </row>
    <row r="601" spans="1:6">
      <c r="A601" s="175">
        <v>39996</v>
      </c>
      <c r="B601" s="178">
        <v>7561</v>
      </c>
      <c r="C601" s="251" t="s">
        <v>2534</v>
      </c>
      <c r="D601" s="43"/>
      <c r="E601" s="48">
        <v>98357.3</v>
      </c>
      <c r="F601" s="45">
        <f t="shared" si="15"/>
        <v>10114611.700000007</v>
      </c>
    </row>
    <row r="602" spans="1:6">
      <c r="A602" s="175">
        <v>39996</v>
      </c>
      <c r="B602" s="176">
        <v>7562</v>
      </c>
      <c r="C602" s="114" t="s">
        <v>2737</v>
      </c>
      <c r="D602" s="43"/>
      <c r="E602" s="48">
        <v>3948.14</v>
      </c>
      <c r="F602" s="45">
        <f t="shared" si="15"/>
        <v>10110663.560000006</v>
      </c>
    </row>
    <row r="603" spans="1:6" ht="28.5">
      <c r="A603" s="175">
        <v>39996</v>
      </c>
      <c r="B603" s="178">
        <v>7563</v>
      </c>
      <c r="C603" s="114" t="s">
        <v>954</v>
      </c>
      <c r="D603" s="43"/>
      <c r="E603" s="283">
        <v>26452.6</v>
      </c>
      <c r="F603" s="45">
        <f t="shared" si="15"/>
        <v>10084210.960000006</v>
      </c>
    </row>
    <row r="604" spans="1:6" ht="28.5">
      <c r="A604" s="175">
        <v>39997</v>
      </c>
      <c r="B604" s="176">
        <v>7564</v>
      </c>
      <c r="C604" s="114" t="s">
        <v>902</v>
      </c>
      <c r="D604" s="43"/>
      <c r="E604" s="48">
        <v>52611.88</v>
      </c>
      <c r="F604" s="45">
        <f>F603+D604-E604</f>
        <v>10031599.080000006</v>
      </c>
    </row>
    <row r="605" spans="1:6" ht="28.5">
      <c r="A605" s="175">
        <v>39997</v>
      </c>
      <c r="B605" s="178">
        <v>7565</v>
      </c>
      <c r="C605" s="114" t="s">
        <v>903</v>
      </c>
      <c r="D605" s="43"/>
      <c r="E605" s="48">
        <v>490</v>
      </c>
      <c r="F605" s="45">
        <f t="shared" si="15"/>
        <v>10031109.080000006</v>
      </c>
    </row>
    <row r="606" spans="1:6" ht="28.5">
      <c r="A606" s="175">
        <v>39997</v>
      </c>
      <c r="B606" s="176">
        <v>7566</v>
      </c>
      <c r="C606" s="114" t="s">
        <v>904</v>
      </c>
      <c r="D606" s="43"/>
      <c r="E606" s="48">
        <v>11475.48</v>
      </c>
      <c r="F606" s="45">
        <f t="shared" si="15"/>
        <v>10019633.600000005</v>
      </c>
    </row>
    <row r="607" spans="1:6" ht="28.5">
      <c r="A607" s="175">
        <v>39997</v>
      </c>
      <c r="B607" s="178">
        <v>7567</v>
      </c>
      <c r="C607" s="114" t="s">
        <v>905</v>
      </c>
      <c r="D607" s="43"/>
      <c r="E607" s="48">
        <v>33004</v>
      </c>
      <c r="F607" s="45">
        <f t="shared" si="15"/>
        <v>9986629.6000000052</v>
      </c>
    </row>
    <row r="608" spans="1:6" ht="28.5">
      <c r="A608" s="175">
        <v>40001</v>
      </c>
      <c r="B608" s="176">
        <v>7568</v>
      </c>
      <c r="C608" s="114" t="s">
        <v>2590</v>
      </c>
      <c r="D608" s="43"/>
      <c r="E608" s="48">
        <v>33250</v>
      </c>
      <c r="F608" s="45">
        <f t="shared" si="15"/>
        <v>9953379.6000000052</v>
      </c>
    </row>
    <row r="609" spans="1:6" ht="15.75">
      <c r="A609" s="175">
        <v>40001</v>
      </c>
      <c r="B609" s="178">
        <v>7569</v>
      </c>
      <c r="C609" s="161" t="s">
        <v>1728</v>
      </c>
      <c r="D609" s="232"/>
      <c r="E609" s="48">
        <v>31769.85</v>
      </c>
      <c r="F609" s="45">
        <f>F608+D609-E609</f>
        <v>9921609.7500000056</v>
      </c>
    </row>
    <row r="610" spans="1:6" ht="28.5">
      <c r="A610" s="175">
        <v>40001</v>
      </c>
      <c r="B610" s="176">
        <v>7570</v>
      </c>
      <c r="C610" s="114" t="s">
        <v>1818</v>
      </c>
      <c r="D610" s="43"/>
      <c r="E610" s="48">
        <v>7187.25</v>
      </c>
      <c r="F610" s="45">
        <f t="shared" si="15"/>
        <v>9914422.5000000056</v>
      </c>
    </row>
    <row r="611" spans="1:6" ht="15.75">
      <c r="A611" s="175">
        <v>40001</v>
      </c>
      <c r="B611" s="73" t="s">
        <v>1823</v>
      </c>
      <c r="C611" s="161" t="s">
        <v>2591</v>
      </c>
      <c r="D611" s="232">
        <v>3980266.04</v>
      </c>
      <c r="E611" s="48"/>
      <c r="F611" s="45">
        <f>F610+D611-E611</f>
        <v>13894688.540000007</v>
      </c>
    </row>
    <row r="612" spans="1:6">
      <c r="A612" s="175">
        <v>40002</v>
      </c>
      <c r="B612" s="178">
        <v>7571</v>
      </c>
      <c r="C612" s="114" t="s">
        <v>335</v>
      </c>
      <c r="D612" s="43"/>
      <c r="E612" s="48">
        <v>215368.26</v>
      </c>
      <c r="F612" s="45">
        <f t="shared" ref="F612:F631" si="16">F611+D612-E612</f>
        <v>13679320.280000007</v>
      </c>
    </row>
    <row r="613" spans="1:6" ht="15.75">
      <c r="A613" s="175">
        <v>40002</v>
      </c>
      <c r="B613" s="176">
        <v>7572</v>
      </c>
      <c r="C613" s="114" t="s">
        <v>336</v>
      </c>
      <c r="D613" s="232"/>
      <c r="E613" s="48">
        <v>3600</v>
      </c>
      <c r="F613" s="45">
        <f t="shared" si="16"/>
        <v>13675720.280000007</v>
      </c>
    </row>
    <row r="614" spans="1:6" ht="28.5">
      <c r="A614" s="175">
        <v>40002</v>
      </c>
      <c r="B614" s="178">
        <v>7573</v>
      </c>
      <c r="C614" s="161" t="s">
        <v>1727</v>
      </c>
      <c r="D614" s="232"/>
      <c r="E614" s="48">
        <v>245480</v>
      </c>
      <c r="F614" s="45">
        <f t="shared" si="16"/>
        <v>13430240.280000007</v>
      </c>
    </row>
    <row r="615" spans="1:6" ht="28.5">
      <c r="A615" s="175">
        <v>40003</v>
      </c>
      <c r="B615" s="176">
        <v>7574</v>
      </c>
      <c r="C615" s="161" t="s">
        <v>1726</v>
      </c>
      <c r="D615" s="43"/>
      <c r="E615" s="48">
        <v>10830</v>
      </c>
      <c r="F615" s="45">
        <f t="shared" si="16"/>
        <v>13419410.280000007</v>
      </c>
    </row>
    <row r="616" spans="1:6" ht="28.5">
      <c r="A616" s="175">
        <v>40003</v>
      </c>
      <c r="B616" s="178">
        <v>7575</v>
      </c>
      <c r="C616" s="161" t="s">
        <v>1813</v>
      </c>
      <c r="D616" s="43"/>
      <c r="E616" s="49">
        <v>18854</v>
      </c>
      <c r="F616" s="45">
        <f t="shared" si="16"/>
        <v>13400556.280000007</v>
      </c>
    </row>
    <row r="617" spans="1:6" ht="28.5">
      <c r="A617" s="175">
        <v>40003</v>
      </c>
      <c r="B617" s="176">
        <v>7576</v>
      </c>
      <c r="C617" s="114" t="s">
        <v>1814</v>
      </c>
      <c r="D617" s="43"/>
      <c r="E617" s="48">
        <v>67720.72</v>
      </c>
      <c r="F617" s="45">
        <f t="shared" si="16"/>
        <v>13332835.560000006</v>
      </c>
    </row>
    <row r="618" spans="1:6" ht="28.5">
      <c r="A618" s="175">
        <v>40003</v>
      </c>
      <c r="B618" s="178">
        <v>7577</v>
      </c>
      <c r="C618" s="114" t="s">
        <v>1815</v>
      </c>
      <c r="D618" s="42"/>
      <c r="E618" s="49">
        <v>55548</v>
      </c>
      <c r="F618" s="45">
        <f t="shared" si="16"/>
        <v>13277287.560000006</v>
      </c>
    </row>
    <row r="619" spans="1:6" ht="28.5">
      <c r="A619" s="175">
        <v>40003</v>
      </c>
      <c r="B619" s="176">
        <v>7578</v>
      </c>
      <c r="C619" s="114" t="s">
        <v>1641</v>
      </c>
      <c r="D619" s="42"/>
      <c r="E619" s="48">
        <v>6000</v>
      </c>
      <c r="F619" s="45">
        <f t="shared" si="16"/>
        <v>13271287.560000006</v>
      </c>
    </row>
    <row r="620" spans="1:6" ht="29.25" customHeight="1">
      <c r="A620" s="175">
        <v>40004</v>
      </c>
      <c r="B620" s="178">
        <v>7579</v>
      </c>
      <c r="C620" s="114" t="s">
        <v>1747</v>
      </c>
      <c r="D620" s="42"/>
      <c r="E620" s="49">
        <v>50890</v>
      </c>
      <c r="F620" s="45">
        <f t="shared" si="16"/>
        <v>13220397.560000006</v>
      </c>
    </row>
    <row r="621" spans="1:6" ht="28.5">
      <c r="A621" s="175">
        <v>40010</v>
      </c>
      <c r="B621" s="176">
        <v>7580</v>
      </c>
      <c r="C621" s="114" t="s">
        <v>199</v>
      </c>
      <c r="D621" s="42"/>
      <c r="E621" s="49">
        <v>276997</v>
      </c>
      <c r="F621" s="45">
        <f t="shared" si="16"/>
        <v>12943400.560000006</v>
      </c>
    </row>
    <row r="622" spans="1:6" ht="28.5">
      <c r="A622" s="175">
        <v>40010</v>
      </c>
      <c r="B622" s="178">
        <v>7581</v>
      </c>
      <c r="C622" s="114" t="s">
        <v>2668</v>
      </c>
      <c r="D622" s="42"/>
      <c r="E622" s="48">
        <v>2487.9299999999998</v>
      </c>
      <c r="F622" s="45">
        <f>F621+D622-E622</f>
        <v>12940912.630000006</v>
      </c>
    </row>
    <row r="623" spans="1:6">
      <c r="A623" s="175">
        <v>40014</v>
      </c>
      <c r="B623" s="176">
        <v>7582</v>
      </c>
      <c r="C623" s="114" t="s">
        <v>1338</v>
      </c>
      <c r="D623" s="42"/>
      <c r="E623" s="48">
        <v>15000</v>
      </c>
      <c r="F623" s="45">
        <f t="shared" si="16"/>
        <v>12925912.630000006</v>
      </c>
    </row>
    <row r="624" spans="1:6">
      <c r="A624" s="175">
        <v>40014</v>
      </c>
      <c r="B624" s="178">
        <v>7583</v>
      </c>
      <c r="C624" s="114" t="s">
        <v>1339</v>
      </c>
      <c r="D624" s="42"/>
      <c r="E624" s="48">
        <v>15000</v>
      </c>
      <c r="F624" s="45">
        <f t="shared" si="16"/>
        <v>12910912.630000006</v>
      </c>
    </row>
    <row r="625" spans="1:6">
      <c r="A625" s="175">
        <v>40014</v>
      </c>
      <c r="B625" s="176">
        <v>7584</v>
      </c>
      <c r="C625" s="114" t="s">
        <v>1340</v>
      </c>
      <c r="D625" s="42"/>
      <c r="E625" s="48">
        <v>23000</v>
      </c>
      <c r="F625" s="45">
        <f t="shared" si="16"/>
        <v>12887912.630000006</v>
      </c>
    </row>
    <row r="626" spans="1:6">
      <c r="A626" s="175">
        <v>40014</v>
      </c>
      <c r="B626" s="178">
        <v>7585</v>
      </c>
      <c r="C626" s="114" t="s">
        <v>1341</v>
      </c>
      <c r="D626" s="42"/>
      <c r="E626" s="48">
        <v>18000</v>
      </c>
      <c r="F626" s="45">
        <f t="shared" si="16"/>
        <v>12869912.630000006</v>
      </c>
    </row>
    <row r="627" spans="1:6">
      <c r="A627" s="175">
        <v>40014</v>
      </c>
      <c r="B627" s="176">
        <v>7586</v>
      </c>
      <c r="C627" s="114" t="s">
        <v>1017</v>
      </c>
      <c r="D627" s="42"/>
      <c r="E627" s="48">
        <v>18128</v>
      </c>
      <c r="F627" s="45">
        <f t="shared" si="16"/>
        <v>12851784.630000006</v>
      </c>
    </row>
    <row r="628" spans="1:6">
      <c r="A628" s="175">
        <v>40014</v>
      </c>
      <c r="B628" s="178">
        <v>7587</v>
      </c>
      <c r="C628" s="160" t="s">
        <v>2657</v>
      </c>
      <c r="D628" s="42"/>
      <c r="E628" s="48">
        <v>10000</v>
      </c>
      <c r="F628" s="45">
        <f t="shared" si="16"/>
        <v>12841784.630000006</v>
      </c>
    </row>
    <row r="629" spans="1:6">
      <c r="A629" s="175">
        <v>40014</v>
      </c>
      <c r="B629" s="176">
        <v>7588</v>
      </c>
      <c r="C629" s="114" t="s">
        <v>2658</v>
      </c>
      <c r="D629" s="42"/>
      <c r="E629" s="48">
        <v>23000</v>
      </c>
      <c r="F629" s="45">
        <f t="shared" si="16"/>
        <v>12818784.630000006</v>
      </c>
    </row>
    <row r="630" spans="1:6">
      <c r="A630" s="175">
        <v>40014</v>
      </c>
      <c r="B630" s="178">
        <v>7589</v>
      </c>
      <c r="C630" s="114" t="s">
        <v>2659</v>
      </c>
      <c r="D630" s="42"/>
      <c r="E630" s="48">
        <v>4785.8100000000004</v>
      </c>
      <c r="F630" s="45">
        <f t="shared" si="16"/>
        <v>12813998.820000006</v>
      </c>
    </row>
    <row r="631" spans="1:6">
      <c r="A631" s="175">
        <v>40014</v>
      </c>
      <c r="B631" s="176">
        <v>7590</v>
      </c>
      <c r="C631" s="114" t="s">
        <v>2660</v>
      </c>
      <c r="D631" s="42"/>
      <c r="E631" s="49">
        <v>23000</v>
      </c>
      <c r="F631" s="45">
        <f t="shared" si="16"/>
        <v>12790998.820000006</v>
      </c>
    </row>
    <row r="632" spans="1:6">
      <c r="A632" s="175">
        <v>40014</v>
      </c>
      <c r="B632" s="178">
        <v>7591</v>
      </c>
      <c r="C632" s="114" t="s">
        <v>2588</v>
      </c>
      <c r="D632" s="42"/>
      <c r="E632" s="49">
        <v>30972.3</v>
      </c>
      <c r="F632" s="45">
        <f>F631+D632-E632</f>
        <v>12760026.520000005</v>
      </c>
    </row>
    <row r="633" spans="1:6" ht="28.5">
      <c r="A633" s="175">
        <v>40014</v>
      </c>
      <c r="B633" s="176">
        <v>7592</v>
      </c>
      <c r="C633" s="114" t="s">
        <v>2022</v>
      </c>
      <c r="D633" s="42"/>
      <c r="E633" s="48">
        <v>21109</v>
      </c>
      <c r="F633" s="45">
        <f t="shared" ref="F633:F654" si="17">F632+D633-E633</f>
        <v>12738917.520000005</v>
      </c>
    </row>
    <row r="634" spans="1:6">
      <c r="A634" s="175">
        <v>40014</v>
      </c>
      <c r="B634" s="178">
        <v>7593</v>
      </c>
      <c r="C634" s="114" t="s">
        <v>2023</v>
      </c>
      <c r="D634" s="42"/>
      <c r="E634" s="49">
        <v>17601.5</v>
      </c>
      <c r="F634" s="45">
        <f t="shared" si="17"/>
        <v>12721316.020000005</v>
      </c>
    </row>
    <row r="635" spans="1:6" ht="28.5">
      <c r="A635" s="175">
        <v>40014</v>
      </c>
      <c r="B635" s="176">
        <v>7594</v>
      </c>
      <c r="C635" s="114" t="s">
        <v>2024</v>
      </c>
      <c r="D635" s="42"/>
      <c r="E635" s="48">
        <v>8500</v>
      </c>
      <c r="F635" s="45">
        <f t="shared" si="17"/>
        <v>12712816.020000005</v>
      </c>
    </row>
    <row r="636" spans="1:6" ht="28.5">
      <c r="A636" s="175">
        <v>40014</v>
      </c>
      <c r="B636" s="178">
        <v>7595</v>
      </c>
      <c r="C636" s="114" t="s">
        <v>2025</v>
      </c>
      <c r="D636" s="42"/>
      <c r="E636" s="48">
        <v>3676.53</v>
      </c>
      <c r="F636" s="45">
        <f t="shared" si="17"/>
        <v>12709139.490000006</v>
      </c>
    </row>
    <row r="637" spans="1:6">
      <c r="A637" s="175">
        <v>40014</v>
      </c>
      <c r="B637" s="176">
        <v>7596</v>
      </c>
      <c r="C637" s="114" t="s">
        <v>2026</v>
      </c>
      <c r="D637" s="42"/>
      <c r="E637" s="48">
        <v>5832.38</v>
      </c>
      <c r="F637" s="45">
        <f t="shared" si="17"/>
        <v>12703307.110000005</v>
      </c>
    </row>
    <row r="638" spans="1:6">
      <c r="A638" s="175">
        <v>40014</v>
      </c>
      <c r="B638" s="178">
        <v>7597</v>
      </c>
      <c r="C638" s="114" t="s">
        <v>373</v>
      </c>
      <c r="D638" s="42"/>
      <c r="E638" s="49">
        <v>5853.8</v>
      </c>
      <c r="F638" s="45">
        <f t="shared" si="17"/>
        <v>12697453.310000004</v>
      </c>
    </row>
    <row r="639" spans="1:6" ht="28.5">
      <c r="A639" s="175">
        <v>40014</v>
      </c>
      <c r="B639" s="176">
        <v>7598</v>
      </c>
      <c r="C639" s="114" t="s">
        <v>374</v>
      </c>
      <c r="D639" s="42"/>
      <c r="E639" s="48">
        <v>27000</v>
      </c>
      <c r="F639" s="45">
        <f t="shared" si="17"/>
        <v>12670453.310000004</v>
      </c>
    </row>
    <row r="640" spans="1:6">
      <c r="A640" s="175">
        <v>40014</v>
      </c>
      <c r="B640" s="178">
        <v>7599</v>
      </c>
      <c r="C640" s="114" t="s">
        <v>375</v>
      </c>
      <c r="D640" s="42"/>
      <c r="E640" s="48">
        <v>27000</v>
      </c>
      <c r="F640" s="45">
        <f t="shared" si="17"/>
        <v>12643453.310000004</v>
      </c>
    </row>
    <row r="641" spans="1:6">
      <c r="A641" s="175">
        <v>40014</v>
      </c>
      <c r="B641" s="176">
        <v>7600</v>
      </c>
      <c r="C641" s="161" t="s">
        <v>376</v>
      </c>
      <c r="D641" s="42"/>
      <c r="E641" s="48">
        <v>7610.5</v>
      </c>
      <c r="F641" s="45">
        <f t="shared" si="17"/>
        <v>12635842.810000004</v>
      </c>
    </row>
    <row r="642" spans="1:6">
      <c r="A642" s="175">
        <v>40014</v>
      </c>
      <c r="B642" s="178">
        <v>7601</v>
      </c>
      <c r="C642" s="161" t="s">
        <v>1225</v>
      </c>
      <c r="D642" s="42"/>
      <c r="E642" s="48">
        <v>5400</v>
      </c>
      <c r="F642" s="45">
        <f t="shared" si="17"/>
        <v>12630442.810000004</v>
      </c>
    </row>
    <row r="643" spans="1:6">
      <c r="A643" s="175">
        <v>40014</v>
      </c>
      <c r="B643" s="176">
        <v>7602</v>
      </c>
      <c r="C643" s="251" t="s">
        <v>1226</v>
      </c>
      <c r="D643" s="42"/>
      <c r="E643" s="48">
        <v>5400</v>
      </c>
      <c r="F643" s="45">
        <f t="shared" si="17"/>
        <v>12625042.810000004</v>
      </c>
    </row>
    <row r="644" spans="1:6">
      <c r="A644" s="175">
        <v>40014</v>
      </c>
      <c r="B644" s="178">
        <v>7603</v>
      </c>
      <c r="C644" s="161" t="s">
        <v>1227</v>
      </c>
      <c r="D644" s="42"/>
      <c r="E644" s="49">
        <v>2000</v>
      </c>
      <c r="F644" s="45">
        <f t="shared" si="17"/>
        <v>12623042.810000004</v>
      </c>
    </row>
    <row r="645" spans="1:6">
      <c r="A645" s="175">
        <v>40014</v>
      </c>
      <c r="B645" s="176">
        <v>7604</v>
      </c>
      <c r="C645" s="161" t="s">
        <v>1035</v>
      </c>
      <c r="D645" s="42"/>
      <c r="E645" s="48">
        <v>2000</v>
      </c>
      <c r="F645" s="45">
        <f t="shared" si="17"/>
        <v>12621042.810000004</v>
      </c>
    </row>
    <row r="646" spans="1:6">
      <c r="A646" s="175">
        <v>40014</v>
      </c>
      <c r="B646" s="178">
        <v>7605</v>
      </c>
      <c r="C646" s="161" t="s">
        <v>2565</v>
      </c>
      <c r="D646" s="42"/>
      <c r="E646" s="48">
        <v>600</v>
      </c>
      <c r="F646" s="45">
        <f t="shared" si="17"/>
        <v>12620442.810000004</v>
      </c>
    </row>
    <row r="647" spans="1:6">
      <c r="A647" s="175">
        <v>40014</v>
      </c>
      <c r="B647" s="176">
        <v>7606</v>
      </c>
      <c r="C647" s="161" t="s">
        <v>1215</v>
      </c>
      <c r="D647" s="42"/>
      <c r="E647" s="48">
        <v>600</v>
      </c>
      <c r="F647" s="45">
        <f t="shared" si="17"/>
        <v>12619842.810000004</v>
      </c>
    </row>
    <row r="648" spans="1:6" ht="28.5">
      <c r="A648" s="175">
        <v>40014</v>
      </c>
      <c r="B648" s="178">
        <v>7607</v>
      </c>
      <c r="C648" s="161" t="s">
        <v>1216</v>
      </c>
      <c r="D648" s="42"/>
      <c r="E648" s="48">
        <v>20000</v>
      </c>
      <c r="F648" s="45">
        <f>F647+D648-E648</f>
        <v>12599842.810000004</v>
      </c>
    </row>
    <row r="649" spans="1:6" ht="28.5">
      <c r="A649" s="175">
        <v>40014</v>
      </c>
      <c r="B649" s="176">
        <v>7608</v>
      </c>
      <c r="C649" s="161" t="s">
        <v>1217</v>
      </c>
      <c r="D649" s="42"/>
      <c r="E649" s="48">
        <v>2000</v>
      </c>
      <c r="F649" s="45">
        <f t="shared" si="17"/>
        <v>12597842.810000004</v>
      </c>
    </row>
    <row r="650" spans="1:6" ht="28.5">
      <c r="A650" s="175">
        <v>40015</v>
      </c>
      <c r="B650" s="178">
        <v>7609</v>
      </c>
      <c r="C650" s="161" t="s">
        <v>1761</v>
      </c>
      <c r="D650" s="42"/>
      <c r="E650" s="48">
        <v>3046.95</v>
      </c>
      <c r="F650" s="45">
        <f t="shared" si="17"/>
        <v>12594795.860000005</v>
      </c>
    </row>
    <row r="651" spans="1:6" ht="28.5">
      <c r="A651" s="175">
        <v>40015</v>
      </c>
      <c r="B651" s="176">
        <v>7610</v>
      </c>
      <c r="C651" s="161" t="s">
        <v>3220</v>
      </c>
      <c r="D651" s="42"/>
      <c r="E651" s="48">
        <v>86524.45</v>
      </c>
      <c r="F651" s="45">
        <f t="shared" si="17"/>
        <v>12508271.410000006</v>
      </c>
    </row>
    <row r="652" spans="1:6" ht="28.5">
      <c r="A652" s="175">
        <v>40015</v>
      </c>
      <c r="B652" s="178">
        <v>7611</v>
      </c>
      <c r="C652" s="161" t="s">
        <v>188</v>
      </c>
      <c r="D652" s="42"/>
      <c r="E652" s="48">
        <v>8146.55</v>
      </c>
      <c r="F652" s="45">
        <f t="shared" si="17"/>
        <v>12500124.860000005</v>
      </c>
    </row>
    <row r="653" spans="1:6" ht="28.5">
      <c r="A653" s="175">
        <v>40015</v>
      </c>
      <c r="B653" s="176">
        <v>7612</v>
      </c>
      <c r="C653" s="291" t="s">
        <v>189</v>
      </c>
      <c r="D653" s="42"/>
      <c r="E653" s="246">
        <v>13616.39</v>
      </c>
      <c r="F653" s="45">
        <f t="shared" si="17"/>
        <v>12486508.470000004</v>
      </c>
    </row>
    <row r="654" spans="1:6" ht="28.5">
      <c r="A654" s="175">
        <v>40015</v>
      </c>
      <c r="B654" s="178">
        <v>7613</v>
      </c>
      <c r="C654" s="161" t="s">
        <v>190</v>
      </c>
      <c r="D654" s="42"/>
      <c r="E654" s="48">
        <v>828</v>
      </c>
      <c r="F654" s="45">
        <f t="shared" si="17"/>
        <v>12485680.470000004</v>
      </c>
    </row>
    <row r="655" spans="1:6" ht="28.5">
      <c r="A655" s="175">
        <v>40015</v>
      </c>
      <c r="B655" s="176">
        <v>7614</v>
      </c>
      <c r="C655" s="161" t="s">
        <v>377</v>
      </c>
      <c r="D655" s="42"/>
      <c r="E655" s="49">
        <v>618035</v>
      </c>
      <c r="F655" s="45">
        <f>F654+D655-E655</f>
        <v>11867645.470000004</v>
      </c>
    </row>
    <row r="656" spans="1:6" ht="15.75">
      <c r="A656" s="175">
        <v>40016</v>
      </c>
      <c r="B656" s="73" t="s">
        <v>1823</v>
      </c>
      <c r="C656" s="158" t="s">
        <v>64</v>
      </c>
      <c r="D656" s="109">
        <v>599235.63</v>
      </c>
      <c r="E656" s="49"/>
      <c r="F656" s="45">
        <f>F655+D656-E656</f>
        <v>12466881.100000005</v>
      </c>
    </row>
    <row r="657" spans="1:6" ht="28.5">
      <c r="A657" s="175">
        <v>40016</v>
      </c>
      <c r="B657" s="178">
        <v>7615</v>
      </c>
      <c r="C657" s="161" t="s">
        <v>270</v>
      </c>
      <c r="D657" s="42"/>
      <c r="E657" s="246">
        <v>3872.1</v>
      </c>
      <c r="F657" s="45">
        <f t="shared" ref="F657:F674" si="18">F656+D657-E657</f>
        <v>12463009.000000006</v>
      </c>
    </row>
    <row r="658" spans="1:6" ht="28.5">
      <c r="A658" s="175">
        <v>40016</v>
      </c>
      <c r="B658" s="176">
        <v>7616</v>
      </c>
      <c r="C658" s="114" t="s">
        <v>1887</v>
      </c>
      <c r="D658" s="42"/>
      <c r="E658" s="48">
        <v>7009.65</v>
      </c>
      <c r="F658" s="45">
        <f t="shared" si="18"/>
        <v>12455999.350000005</v>
      </c>
    </row>
    <row r="659" spans="1:6" ht="28.5">
      <c r="A659" s="175">
        <v>40017</v>
      </c>
      <c r="B659" s="178">
        <v>7617</v>
      </c>
      <c r="C659" s="161" t="s">
        <v>1888</v>
      </c>
      <c r="D659" s="42"/>
      <c r="E659" s="48">
        <v>6221.8</v>
      </c>
      <c r="F659" s="45">
        <f t="shared" si="18"/>
        <v>12449777.550000004</v>
      </c>
    </row>
    <row r="660" spans="1:6" ht="28.5">
      <c r="A660" s="175">
        <v>40017</v>
      </c>
      <c r="B660" s="176">
        <v>7618</v>
      </c>
      <c r="C660" s="161" t="s">
        <v>1889</v>
      </c>
      <c r="D660" s="42"/>
      <c r="E660" s="48">
        <v>35996.85</v>
      </c>
      <c r="F660" s="45">
        <f t="shared" si="18"/>
        <v>12413780.700000005</v>
      </c>
    </row>
    <row r="661" spans="1:6" ht="28.5">
      <c r="A661" s="175">
        <v>40017</v>
      </c>
      <c r="B661" s="178">
        <v>7619</v>
      </c>
      <c r="C661" s="161" t="s">
        <v>1302</v>
      </c>
      <c r="D661" s="42"/>
      <c r="E661" s="48">
        <v>148144.07999999999</v>
      </c>
      <c r="F661" s="45">
        <f t="shared" si="18"/>
        <v>12265636.620000005</v>
      </c>
    </row>
    <row r="662" spans="1:6" ht="28.5">
      <c r="A662" s="175">
        <v>40017</v>
      </c>
      <c r="B662" s="176">
        <v>7620</v>
      </c>
      <c r="C662" s="161" t="s">
        <v>1303</v>
      </c>
      <c r="D662" s="42"/>
      <c r="E662" s="48">
        <v>33004</v>
      </c>
      <c r="F662" s="45">
        <f t="shared" si="18"/>
        <v>12232632.620000005</v>
      </c>
    </row>
    <row r="663" spans="1:6" ht="28.5">
      <c r="A663" s="175">
        <v>40017</v>
      </c>
      <c r="B663" s="178">
        <v>7621</v>
      </c>
      <c r="C663" s="161" t="s">
        <v>1304</v>
      </c>
      <c r="D663" s="42"/>
      <c r="E663" s="48">
        <v>490</v>
      </c>
      <c r="F663" s="45">
        <f t="shared" si="18"/>
        <v>12232142.620000005</v>
      </c>
    </row>
    <row r="664" spans="1:6" ht="15.75">
      <c r="A664" s="175">
        <v>40017</v>
      </c>
      <c r="B664" s="176">
        <v>7622</v>
      </c>
      <c r="C664" s="114" t="s">
        <v>1305</v>
      </c>
      <c r="D664" s="109"/>
      <c r="E664" s="48">
        <v>8420.74</v>
      </c>
      <c r="F664" s="45">
        <f t="shared" si="18"/>
        <v>12223721.880000005</v>
      </c>
    </row>
    <row r="665" spans="1:6" ht="15.75">
      <c r="A665" s="175">
        <v>40017</v>
      </c>
      <c r="B665" s="178">
        <v>7623</v>
      </c>
      <c r="C665" s="161" t="s">
        <v>1804</v>
      </c>
      <c r="D665" s="109"/>
      <c r="E665" s="159">
        <v>0.01</v>
      </c>
      <c r="F665" s="45">
        <f t="shared" si="18"/>
        <v>12223721.870000005</v>
      </c>
    </row>
    <row r="666" spans="1:6" ht="15.75">
      <c r="A666" s="175">
        <v>40018</v>
      </c>
      <c r="B666" s="73" t="s">
        <v>1823</v>
      </c>
      <c r="C666" s="180" t="s">
        <v>1590</v>
      </c>
      <c r="D666" s="109"/>
      <c r="E666" s="159">
        <v>620368.75</v>
      </c>
      <c r="F666" s="45">
        <f t="shared" si="18"/>
        <v>11603353.120000005</v>
      </c>
    </row>
    <row r="667" spans="1:6">
      <c r="A667" s="175">
        <v>40021</v>
      </c>
      <c r="B667" s="176">
        <v>7624</v>
      </c>
      <c r="C667" s="162" t="s">
        <v>1732</v>
      </c>
      <c r="D667" s="42"/>
      <c r="E667" s="49">
        <v>50160</v>
      </c>
      <c r="F667" s="45">
        <f t="shared" si="18"/>
        <v>11553193.120000005</v>
      </c>
    </row>
    <row r="668" spans="1:6" ht="28.5">
      <c r="A668" s="175">
        <v>40021</v>
      </c>
      <c r="B668" s="178">
        <v>7625</v>
      </c>
      <c r="C668" s="163" t="s">
        <v>667</v>
      </c>
      <c r="D668" s="109"/>
      <c r="E668" s="49">
        <v>1665</v>
      </c>
      <c r="F668" s="45">
        <f t="shared" si="18"/>
        <v>11551528.120000005</v>
      </c>
    </row>
    <row r="669" spans="1:6" ht="28.5">
      <c r="A669" s="175">
        <v>40021</v>
      </c>
      <c r="B669" s="176">
        <v>7626</v>
      </c>
      <c r="C669" s="161" t="s">
        <v>1890</v>
      </c>
      <c r="D669" s="42"/>
      <c r="E669" s="48">
        <v>1045044</v>
      </c>
      <c r="F669" s="45">
        <f>F668+D669-E669</f>
        <v>10506484.120000005</v>
      </c>
    </row>
    <row r="670" spans="1:6">
      <c r="A670" s="175">
        <v>40022</v>
      </c>
      <c r="B670" s="178">
        <v>7627</v>
      </c>
      <c r="C670" s="161" t="s">
        <v>679</v>
      </c>
      <c r="D670" s="42"/>
      <c r="E670" s="48">
        <v>2354.54</v>
      </c>
      <c r="F670" s="45">
        <f t="shared" si="18"/>
        <v>10504129.580000006</v>
      </c>
    </row>
    <row r="671" spans="1:6" ht="28.5">
      <c r="A671" s="175">
        <v>40023</v>
      </c>
      <c r="B671" s="176">
        <v>7628</v>
      </c>
      <c r="C671" s="161" t="s">
        <v>1588</v>
      </c>
      <c r="D671" s="42"/>
      <c r="E671" s="48">
        <v>17602.2</v>
      </c>
      <c r="F671" s="45">
        <f t="shared" si="18"/>
        <v>10486527.380000006</v>
      </c>
    </row>
    <row r="672" spans="1:6" ht="28.5">
      <c r="A672" s="175">
        <v>40023</v>
      </c>
      <c r="B672" s="178">
        <v>7629</v>
      </c>
      <c r="C672" s="161" t="s">
        <v>1589</v>
      </c>
      <c r="D672" s="42"/>
      <c r="E672" s="49">
        <v>21539.200000000001</v>
      </c>
      <c r="F672" s="45">
        <f t="shared" si="18"/>
        <v>10464988.180000007</v>
      </c>
    </row>
    <row r="673" spans="1:6" ht="15.75">
      <c r="A673" s="107"/>
      <c r="B673" s="178"/>
      <c r="C673" s="158" t="s">
        <v>1204</v>
      </c>
      <c r="D673" s="109">
        <f>64109.6+25416.67+24375+25416.67+24375+24375+15250+24375+15250+25416.67+24375+26458.33+50833.32+15000+14833.33+9562.5+9062.5</f>
        <v>418484.59</v>
      </c>
      <c r="E673" s="49"/>
      <c r="F673" s="45">
        <f t="shared" si="18"/>
        <v>10883472.770000007</v>
      </c>
    </row>
    <row r="674" spans="1:6" ht="15.75">
      <c r="A674" s="175">
        <v>40025</v>
      </c>
      <c r="B674" s="73" t="s">
        <v>1823</v>
      </c>
      <c r="C674" s="115" t="s">
        <v>63</v>
      </c>
      <c r="D674" s="99"/>
      <c r="E674" s="159">
        <f>8754.82-E665</f>
        <v>8754.81</v>
      </c>
      <c r="F674" s="45">
        <f t="shared" si="18"/>
        <v>10874717.960000006</v>
      </c>
    </row>
    <row r="675" spans="1:6" ht="15.75">
      <c r="A675" s="86"/>
      <c r="B675" s="101"/>
      <c r="C675" s="88" t="s">
        <v>1983</v>
      </c>
      <c r="D675" s="89">
        <f>SUM(D597:D674)</f>
        <v>4997986.26</v>
      </c>
      <c r="E675" s="90">
        <f>SUM(E597:E674)</f>
        <v>4362439.4800000004</v>
      </c>
      <c r="F675" s="92">
        <f>F596+D675-E675</f>
        <v>10874717.960000006</v>
      </c>
    </row>
    <row r="676" spans="1:6">
      <c r="A676" s="62"/>
      <c r="B676" s="63"/>
      <c r="C676" s="36"/>
      <c r="D676" s="36"/>
      <c r="E676" s="96"/>
      <c r="F676" s="100"/>
    </row>
    <row r="677" spans="1:6" ht="15.75">
      <c r="A677" s="62"/>
      <c r="B677" s="63"/>
      <c r="C677" s="64" t="s">
        <v>1550</v>
      </c>
      <c r="D677" s="36"/>
      <c r="E677" s="81">
        <f>E675</f>
        <v>4362439.4800000004</v>
      </c>
      <c r="F677" s="100"/>
    </row>
    <row r="678" spans="1:6" ht="15.75">
      <c r="A678" s="62"/>
      <c r="B678" s="64"/>
      <c r="C678" s="64" t="s">
        <v>2058</v>
      </c>
      <c r="D678" s="36"/>
      <c r="E678" s="81">
        <f>E675-E674-E666</f>
        <v>3733315.9200000009</v>
      </c>
      <c r="F678" s="65"/>
    </row>
    <row r="680" spans="1:6" ht="15.75">
      <c r="A680" s="82"/>
      <c r="B680" s="29"/>
      <c r="C680" s="64" t="s">
        <v>1194</v>
      </c>
      <c r="D680" s="83"/>
      <c r="E680" s="84"/>
      <c r="F680" s="65"/>
    </row>
    <row r="681" spans="1:6" ht="15.75">
      <c r="A681" s="934" t="s">
        <v>2520</v>
      </c>
      <c r="B681" s="269" t="s">
        <v>1831</v>
      </c>
      <c r="C681" s="936" t="s">
        <v>1981</v>
      </c>
      <c r="D681" s="938" t="s">
        <v>1827</v>
      </c>
      <c r="E681" s="940" t="s">
        <v>1828</v>
      </c>
      <c r="F681" s="942" t="s">
        <v>1829</v>
      </c>
    </row>
    <row r="682" spans="1:6" ht="15.75">
      <c r="A682" s="935"/>
      <c r="B682" s="270" t="s">
        <v>1832</v>
      </c>
      <c r="C682" s="937"/>
      <c r="D682" s="939"/>
      <c r="E682" s="941"/>
      <c r="F682" s="943"/>
    </row>
    <row r="683" spans="1:6" ht="15.75">
      <c r="A683" s="75"/>
      <c r="C683" s="59" t="s">
        <v>2511</v>
      </c>
      <c r="D683" s="78"/>
      <c r="E683" s="79"/>
      <c r="F683" s="252">
        <f>F675</f>
        <v>10874717.960000006</v>
      </c>
    </row>
    <row r="684" spans="1:6" ht="28.5">
      <c r="A684" s="175">
        <v>40028</v>
      </c>
      <c r="B684" s="178">
        <v>7630</v>
      </c>
      <c r="C684" s="114" t="s">
        <v>2514</v>
      </c>
      <c r="D684" s="43"/>
      <c r="E684" s="246">
        <v>16500</v>
      </c>
      <c r="F684" s="45">
        <f>F683+D684-E684</f>
        <v>10858217.960000006</v>
      </c>
    </row>
    <row r="685" spans="1:6" ht="28.5">
      <c r="A685" s="175">
        <v>40028</v>
      </c>
      <c r="B685" s="176">
        <v>7631</v>
      </c>
      <c r="C685" s="114" t="s">
        <v>2515</v>
      </c>
      <c r="D685" s="43"/>
      <c r="E685" s="246">
        <v>24285.56</v>
      </c>
      <c r="F685" s="45">
        <f>F684+D685-E685</f>
        <v>10833932.400000006</v>
      </c>
    </row>
    <row r="686" spans="1:6">
      <c r="A686" s="175">
        <v>40028</v>
      </c>
      <c r="B686" s="178">
        <v>7632</v>
      </c>
      <c r="C686" s="251" t="s">
        <v>1804</v>
      </c>
      <c r="D686" s="43"/>
      <c r="E686" s="159">
        <v>0.01</v>
      </c>
      <c r="F686" s="45">
        <f t="shared" ref="F686:F693" si="19">F685+D686-E686</f>
        <v>10833932.390000006</v>
      </c>
    </row>
    <row r="687" spans="1:6">
      <c r="A687" s="175">
        <v>40028</v>
      </c>
      <c r="B687" s="176">
        <v>7633</v>
      </c>
      <c r="C687" s="114" t="s">
        <v>1804</v>
      </c>
      <c r="D687" s="43"/>
      <c r="E687" s="159">
        <v>0.01</v>
      </c>
      <c r="F687" s="45">
        <f t="shared" si="19"/>
        <v>10833932.380000006</v>
      </c>
    </row>
    <row r="688" spans="1:6">
      <c r="A688" s="175">
        <v>40028</v>
      </c>
      <c r="B688" s="178">
        <v>7634</v>
      </c>
      <c r="C688" s="164" t="s">
        <v>1804</v>
      </c>
      <c r="D688" s="43"/>
      <c r="E688" s="159">
        <v>0.01</v>
      </c>
      <c r="F688" s="45">
        <f t="shared" si="19"/>
        <v>10833932.370000007</v>
      </c>
    </row>
    <row r="689" spans="1:6" ht="28.5">
      <c r="A689" s="175">
        <v>40028</v>
      </c>
      <c r="B689" s="176">
        <v>7635</v>
      </c>
      <c r="C689" s="318" t="s">
        <v>808</v>
      </c>
      <c r="D689" s="43"/>
      <c r="E689" s="246">
        <v>7340.17</v>
      </c>
      <c r="F689" s="45">
        <f t="shared" si="19"/>
        <v>10826592.200000007</v>
      </c>
    </row>
    <row r="690" spans="1:6">
      <c r="A690" s="175">
        <v>40028</v>
      </c>
      <c r="B690" s="178">
        <v>7636</v>
      </c>
      <c r="C690" s="251" t="s">
        <v>2516</v>
      </c>
      <c r="D690" s="43"/>
      <c r="E690" s="321">
        <v>102519.82</v>
      </c>
      <c r="F690" s="45">
        <f t="shared" si="19"/>
        <v>10724072.380000006</v>
      </c>
    </row>
    <row r="691" spans="1:6">
      <c r="A691" s="175">
        <v>40028</v>
      </c>
      <c r="B691" s="176">
        <v>7637</v>
      </c>
      <c r="C691" s="114" t="s">
        <v>2546</v>
      </c>
      <c r="D691" s="43"/>
      <c r="E691" s="246">
        <v>4108.2</v>
      </c>
      <c r="F691" s="45">
        <f t="shared" si="19"/>
        <v>10719964.180000007</v>
      </c>
    </row>
    <row r="692" spans="1:6" ht="28.5">
      <c r="A692" s="175">
        <v>40028</v>
      </c>
      <c r="B692" s="178">
        <v>7638</v>
      </c>
      <c r="C692" s="251" t="s">
        <v>2517</v>
      </c>
      <c r="D692" s="43"/>
      <c r="E692" s="246">
        <v>22089</v>
      </c>
      <c r="F692" s="45">
        <f t="shared" si="19"/>
        <v>10697875.180000007</v>
      </c>
    </row>
    <row r="693" spans="1:6">
      <c r="A693" s="175">
        <v>40030</v>
      </c>
      <c r="B693" s="176">
        <v>7639</v>
      </c>
      <c r="C693" s="114" t="s">
        <v>290</v>
      </c>
      <c r="D693" s="43"/>
      <c r="E693" s="246">
        <v>19344.169999999998</v>
      </c>
      <c r="F693" s="45">
        <f t="shared" si="19"/>
        <v>10678531.010000007</v>
      </c>
    </row>
    <row r="694" spans="1:6" ht="28.5">
      <c r="A694" s="175">
        <v>40030</v>
      </c>
      <c r="B694" s="178">
        <v>7640</v>
      </c>
      <c r="C694" s="251" t="s">
        <v>89</v>
      </c>
      <c r="D694" s="43"/>
      <c r="E694" s="246">
        <v>256410</v>
      </c>
      <c r="F694" s="45">
        <f>F693+D694-E694</f>
        <v>10422121.010000007</v>
      </c>
    </row>
    <row r="695" spans="1:6" ht="28.5">
      <c r="A695" s="175">
        <v>40030</v>
      </c>
      <c r="B695" s="176">
        <v>7641</v>
      </c>
      <c r="C695" s="114" t="s">
        <v>2304</v>
      </c>
      <c r="D695" s="43"/>
      <c r="E695" s="246">
        <v>34681.83</v>
      </c>
      <c r="F695" s="45">
        <f t="shared" ref="F695:F701" si="20">F694+D695-E695</f>
        <v>10387439.180000007</v>
      </c>
    </row>
    <row r="696" spans="1:6" ht="28.5">
      <c r="A696" s="175">
        <v>40030</v>
      </c>
      <c r="B696" s="178">
        <v>7642</v>
      </c>
      <c r="C696" s="161" t="s">
        <v>29</v>
      </c>
      <c r="D696" s="232"/>
      <c r="E696" s="246">
        <v>1990</v>
      </c>
      <c r="F696" s="45">
        <f t="shared" si="20"/>
        <v>10385449.180000007</v>
      </c>
    </row>
    <row r="697" spans="1:6" ht="28.5">
      <c r="A697" s="175">
        <v>40031</v>
      </c>
      <c r="B697" s="176">
        <v>7643</v>
      </c>
      <c r="C697" s="114" t="s">
        <v>30</v>
      </c>
      <c r="D697" s="43"/>
      <c r="E697" s="246">
        <v>1522</v>
      </c>
      <c r="F697" s="45">
        <f t="shared" si="20"/>
        <v>10383927.180000007</v>
      </c>
    </row>
    <row r="698" spans="1:6" ht="27.75" customHeight="1">
      <c r="A698" s="175">
        <v>40035</v>
      </c>
      <c r="B698" s="178">
        <v>7644</v>
      </c>
      <c r="C698" s="114" t="s">
        <v>738</v>
      </c>
      <c r="D698" s="43"/>
      <c r="E698" s="246">
        <v>14460</v>
      </c>
      <c r="F698" s="45">
        <f t="shared" si="20"/>
        <v>10369467.180000007</v>
      </c>
    </row>
    <row r="699" spans="1:6" ht="28.5">
      <c r="A699" s="175">
        <v>40035</v>
      </c>
      <c r="B699" s="176">
        <v>7645</v>
      </c>
      <c r="C699" s="114" t="s">
        <v>739</v>
      </c>
      <c r="D699" s="43"/>
      <c r="E699" s="246">
        <v>40748.629999999997</v>
      </c>
      <c r="F699" s="45">
        <f t="shared" si="20"/>
        <v>10328718.550000006</v>
      </c>
    </row>
    <row r="700" spans="1:6" ht="28.5">
      <c r="A700" s="175">
        <v>40035</v>
      </c>
      <c r="B700" s="178">
        <v>7646</v>
      </c>
      <c r="C700" s="161" t="s">
        <v>271</v>
      </c>
      <c r="D700" s="232"/>
      <c r="E700" s="246">
        <v>4950</v>
      </c>
      <c r="F700" s="45">
        <f t="shared" si="20"/>
        <v>10323768.550000006</v>
      </c>
    </row>
    <row r="701" spans="1:6">
      <c r="A701" s="175">
        <v>40035</v>
      </c>
      <c r="B701" s="176">
        <v>7647</v>
      </c>
      <c r="C701" s="114" t="s">
        <v>272</v>
      </c>
      <c r="D701" s="43"/>
      <c r="E701" s="246">
        <v>44413.01</v>
      </c>
      <c r="F701" s="45">
        <f t="shared" si="20"/>
        <v>10279355.540000007</v>
      </c>
    </row>
    <row r="702" spans="1:6" ht="15.75">
      <c r="A702" s="175">
        <v>40036</v>
      </c>
      <c r="B702" s="73" t="s">
        <v>1823</v>
      </c>
      <c r="C702" s="180" t="s">
        <v>2512</v>
      </c>
      <c r="D702" s="232">
        <v>3980266.04</v>
      </c>
      <c r="E702" s="48"/>
      <c r="F702" s="45">
        <f t="shared" ref="F702:F739" si="21">F701+D702-E702</f>
        <v>14259621.580000006</v>
      </c>
    </row>
    <row r="703" spans="1:6" ht="28.5">
      <c r="A703" s="175">
        <v>40037</v>
      </c>
      <c r="B703" s="178">
        <v>7648</v>
      </c>
      <c r="C703" s="114" t="s">
        <v>2581</v>
      </c>
      <c r="D703" s="232"/>
      <c r="E703" s="246">
        <v>5775</v>
      </c>
      <c r="F703" s="45">
        <f t="shared" si="21"/>
        <v>14253846.580000006</v>
      </c>
    </row>
    <row r="704" spans="1:6" ht="15.75">
      <c r="A704" s="175">
        <v>40042</v>
      </c>
      <c r="B704" s="176">
        <v>7649</v>
      </c>
      <c r="C704" s="161" t="s">
        <v>973</v>
      </c>
      <c r="D704" s="232"/>
      <c r="E704" s="246">
        <v>15000</v>
      </c>
      <c r="F704" s="45">
        <f t="shared" si="21"/>
        <v>14238846.580000006</v>
      </c>
    </row>
    <row r="705" spans="1:6">
      <c r="A705" s="175">
        <v>40042</v>
      </c>
      <c r="B705" s="178">
        <v>7650</v>
      </c>
      <c r="C705" s="161" t="s">
        <v>974</v>
      </c>
      <c r="D705" s="43"/>
      <c r="E705" s="246">
        <v>15000</v>
      </c>
      <c r="F705" s="45">
        <f t="shared" si="21"/>
        <v>14223846.580000006</v>
      </c>
    </row>
    <row r="706" spans="1:6">
      <c r="A706" s="175">
        <v>40042</v>
      </c>
      <c r="B706" s="176">
        <v>7651</v>
      </c>
      <c r="C706" s="161" t="s">
        <v>379</v>
      </c>
      <c r="D706" s="43"/>
      <c r="E706" s="279">
        <v>23000</v>
      </c>
      <c r="F706" s="45">
        <f t="shared" si="21"/>
        <v>14200846.580000006</v>
      </c>
    </row>
    <row r="707" spans="1:6">
      <c r="A707" s="175">
        <v>40042</v>
      </c>
      <c r="B707" s="178">
        <v>7652</v>
      </c>
      <c r="C707" s="114" t="s">
        <v>304</v>
      </c>
      <c r="D707" s="43"/>
      <c r="E707" s="246">
        <v>18000</v>
      </c>
      <c r="F707" s="45">
        <f t="shared" si="21"/>
        <v>14182846.580000006</v>
      </c>
    </row>
    <row r="708" spans="1:6">
      <c r="A708" s="175">
        <v>40042</v>
      </c>
      <c r="B708" s="176">
        <v>7653</v>
      </c>
      <c r="C708" s="114" t="s">
        <v>305</v>
      </c>
      <c r="D708" s="42"/>
      <c r="E708" s="279">
        <v>20356.509999999998</v>
      </c>
      <c r="F708" s="45">
        <f t="shared" si="21"/>
        <v>14162490.070000006</v>
      </c>
    </row>
    <row r="709" spans="1:6">
      <c r="A709" s="175">
        <v>40042</v>
      </c>
      <c r="B709" s="178">
        <v>7654</v>
      </c>
      <c r="C709" s="114" t="s">
        <v>3102</v>
      </c>
      <c r="D709" s="42"/>
      <c r="E709" s="246">
        <v>10000</v>
      </c>
      <c r="F709" s="45">
        <f t="shared" si="21"/>
        <v>14152490.070000006</v>
      </c>
    </row>
    <row r="710" spans="1:6">
      <c r="A710" s="175">
        <v>40042</v>
      </c>
      <c r="B710" s="176">
        <v>7655</v>
      </c>
      <c r="C710" s="114" t="s">
        <v>2508</v>
      </c>
      <c r="D710" s="42"/>
      <c r="E710" s="279">
        <v>23000</v>
      </c>
      <c r="F710" s="45">
        <f t="shared" si="21"/>
        <v>14129490.070000006</v>
      </c>
    </row>
    <row r="711" spans="1:6">
      <c r="A711" s="175">
        <v>40042</v>
      </c>
      <c r="B711" s="290">
        <v>7656</v>
      </c>
      <c r="C711" s="164" t="s">
        <v>2509</v>
      </c>
      <c r="D711" s="275"/>
      <c r="E711" s="279">
        <v>6000.28</v>
      </c>
      <c r="F711" s="45">
        <f t="shared" si="21"/>
        <v>14123489.790000007</v>
      </c>
    </row>
    <row r="712" spans="1:6">
      <c r="A712" s="175">
        <v>40042</v>
      </c>
      <c r="B712" s="176">
        <v>7657</v>
      </c>
      <c r="C712" s="114" t="s">
        <v>2510</v>
      </c>
      <c r="D712" s="42"/>
      <c r="E712" s="246">
        <v>23000</v>
      </c>
      <c r="F712" s="45">
        <f t="shared" si="21"/>
        <v>14100489.790000007</v>
      </c>
    </row>
    <row r="713" spans="1:6" ht="28.5">
      <c r="A713" s="175">
        <v>40046</v>
      </c>
      <c r="B713" s="290">
        <v>7658</v>
      </c>
      <c r="C713" s="164" t="s">
        <v>919</v>
      </c>
      <c r="D713" s="275"/>
      <c r="E713" s="246">
        <v>6300</v>
      </c>
      <c r="F713" s="45">
        <f t="shared" si="21"/>
        <v>14094189.790000007</v>
      </c>
    </row>
    <row r="714" spans="1:6">
      <c r="A714" s="175">
        <v>40046</v>
      </c>
      <c r="B714" s="176">
        <v>7659</v>
      </c>
      <c r="C714" s="114" t="s">
        <v>918</v>
      </c>
      <c r="D714" s="42"/>
      <c r="E714" s="246">
        <v>2400</v>
      </c>
      <c r="F714" s="45">
        <f t="shared" si="21"/>
        <v>14091789.790000007</v>
      </c>
    </row>
    <row r="715" spans="1:6">
      <c r="A715" s="175">
        <v>40046</v>
      </c>
      <c r="B715" s="178">
        <v>7660</v>
      </c>
      <c r="C715" s="114" t="s">
        <v>921</v>
      </c>
      <c r="D715" s="42"/>
      <c r="E715" s="246">
        <v>30972.3</v>
      </c>
      <c r="F715" s="45">
        <f t="shared" si="21"/>
        <v>14060817.490000006</v>
      </c>
    </row>
    <row r="716" spans="1:6">
      <c r="A716" s="175">
        <v>40046</v>
      </c>
      <c r="B716" s="292">
        <v>7661</v>
      </c>
      <c r="C716" s="164" t="s">
        <v>920</v>
      </c>
      <c r="D716" s="275"/>
      <c r="E716" s="246">
        <v>21109</v>
      </c>
      <c r="F716" s="45">
        <f t="shared" si="21"/>
        <v>14039708.490000006</v>
      </c>
    </row>
    <row r="717" spans="1:6">
      <c r="A717" s="175">
        <v>40046</v>
      </c>
      <c r="B717" s="178">
        <v>7662</v>
      </c>
      <c r="C717" s="114" t="s">
        <v>810</v>
      </c>
      <c r="D717" s="42"/>
      <c r="E717" s="246">
        <v>17601.5</v>
      </c>
      <c r="F717" s="45">
        <f t="shared" si="21"/>
        <v>14022106.990000006</v>
      </c>
    </row>
    <row r="718" spans="1:6" ht="28.5">
      <c r="A718" s="175">
        <v>40046</v>
      </c>
      <c r="B718" s="176">
        <v>7663</v>
      </c>
      <c r="C718" s="114" t="s">
        <v>922</v>
      </c>
      <c r="D718" s="42"/>
      <c r="E718" s="48">
        <v>8500</v>
      </c>
      <c r="F718" s="45">
        <f t="shared" si="21"/>
        <v>14013606.990000006</v>
      </c>
    </row>
    <row r="719" spans="1:6" ht="28.5">
      <c r="A719" s="175">
        <v>40046</v>
      </c>
      <c r="B719" s="178">
        <v>7664</v>
      </c>
      <c r="C719" s="114" t="s">
        <v>923</v>
      </c>
      <c r="D719" s="42"/>
      <c r="E719" s="246">
        <v>3676.53</v>
      </c>
      <c r="F719" s="45">
        <f t="shared" si="21"/>
        <v>14009930.460000006</v>
      </c>
    </row>
    <row r="720" spans="1:6">
      <c r="A720" s="175">
        <v>40046</v>
      </c>
      <c r="B720" s="176">
        <v>7665</v>
      </c>
      <c r="C720" s="114" t="s">
        <v>924</v>
      </c>
      <c r="D720" s="42"/>
      <c r="E720" s="246">
        <v>5832.38</v>
      </c>
      <c r="F720" s="45">
        <f t="shared" si="21"/>
        <v>14004098.080000006</v>
      </c>
    </row>
    <row r="721" spans="1:6">
      <c r="A721" s="175">
        <v>40046</v>
      </c>
      <c r="B721" s="178">
        <v>7666</v>
      </c>
      <c r="C721" s="114" t="s">
        <v>925</v>
      </c>
      <c r="D721" s="42"/>
      <c r="E721" s="279">
        <v>5853.8</v>
      </c>
      <c r="F721" s="45">
        <f t="shared" si="21"/>
        <v>13998244.280000005</v>
      </c>
    </row>
    <row r="722" spans="1:6" ht="28.5">
      <c r="A722" s="175">
        <v>40046</v>
      </c>
      <c r="B722" s="176">
        <v>7667</v>
      </c>
      <c r="C722" s="114" t="s">
        <v>2160</v>
      </c>
      <c r="D722" s="42"/>
      <c r="E722" s="279">
        <v>27000</v>
      </c>
      <c r="F722" s="45">
        <f t="shared" si="21"/>
        <v>13971244.280000005</v>
      </c>
    </row>
    <row r="723" spans="1:6">
      <c r="A723" s="175">
        <v>40046</v>
      </c>
      <c r="B723" s="178">
        <v>7668</v>
      </c>
      <c r="C723" s="114" t="s">
        <v>115</v>
      </c>
      <c r="D723" s="42"/>
      <c r="E723" s="279">
        <v>27000</v>
      </c>
      <c r="F723" s="45">
        <f t="shared" si="21"/>
        <v>13944244.280000005</v>
      </c>
    </row>
    <row r="724" spans="1:6" ht="28.5">
      <c r="A724" s="175">
        <v>40046</v>
      </c>
      <c r="B724" s="176">
        <v>7669</v>
      </c>
      <c r="C724" s="114" t="s">
        <v>116</v>
      </c>
      <c r="D724" s="42"/>
      <c r="E724" s="246">
        <v>7610.5</v>
      </c>
      <c r="F724" s="45">
        <f t="shared" si="21"/>
        <v>13936633.780000005</v>
      </c>
    </row>
    <row r="725" spans="1:6" ht="28.5">
      <c r="A725" s="175">
        <v>40046</v>
      </c>
      <c r="B725" s="178">
        <v>7670</v>
      </c>
      <c r="C725" s="114" t="s">
        <v>117</v>
      </c>
      <c r="D725" s="42"/>
      <c r="E725" s="246">
        <v>5400</v>
      </c>
      <c r="F725" s="45">
        <f t="shared" si="21"/>
        <v>13931233.780000005</v>
      </c>
    </row>
    <row r="726" spans="1:6" ht="28.5">
      <c r="A726" s="175">
        <v>40046</v>
      </c>
      <c r="B726" s="176">
        <v>7671</v>
      </c>
      <c r="C726" s="114" t="s">
        <v>118</v>
      </c>
      <c r="D726" s="42"/>
      <c r="E726" s="246">
        <v>5400</v>
      </c>
      <c r="F726" s="45">
        <f t="shared" si="21"/>
        <v>13925833.780000005</v>
      </c>
    </row>
    <row r="727" spans="1:6">
      <c r="A727" s="175">
        <v>40046</v>
      </c>
      <c r="B727" s="178">
        <v>7672</v>
      </c>
      <c r="C727" s="161" t="s">
        <v>119</v>
      </c>
      <c r="D727" s="42"/>
      <c r="E727" s="279">
        <v>2000</v>
      </c>
      <c r="F727" s="45">
        <f t="shared" si="21"/>
        <v>13923833.780000005</v>
      </c>
    </row>
    <row r="728" spans="1:6">
      <c r="A728" s="175">
        <v>40046</v>
      </c>
      <c r="B728" s="176">
        <v>7673</v>
      </c>
      <c r="C728" s="161" t="s">
        <v>809</v>
      </c>
      <c r="D728" s="42"/>
      <c r="E728" s="246">
        <v>2000</v>
      </c>
      <c r="F728" s="45">
        <f t="shared" si="21"/>
        <v>13921833.780000005</v>
      </c>
    </row>
    <row r="729" spans="1:6">
      <c r="A729" s="175">
        <v>40046</v>
      </c>
      <c r="B729" s="178">
        <v>7674</v>
      </c>
      <c r="C729" s="114" t="s">
        <v>1508</v>
      </c>
      <c r="D729" s="42"/>
      <c r="E729" s="246">
        <v>600</v>
      </c>
      <c r="F729" s="45">
        <f t="shared" si="21"/>
        <v>13921233.780000005</v>
      </c>
    </row>
    <row r="730" spans="1:6">
      <c r="A730" s="175">
        <v>40046</v>
      </c>
      <c r="B730" s="176">
        <v>7675</v>
      </c>
      <c r="C730" s="161" t="s">
        <v>2161</v>
      </c>
      <c r="D730" s="42"/>
      <c r="E730" s="246">
        <v>600</v>
      </c>
      <c r="F730" s="45">
        <f t="shared" si="21"/>
        <v>13920633.780000005</v>
      </c>
    </row>
    <row r="731" spans="1:6" ht="28.5">
      <c r="A731" s="175">
        <v>40046</v>
      </c>
      <c r="B731" s="178">
        <v>7676</v>
      </c>
      <c r="C731" s="161" t="s">
        <v>2162</v>
      </c>
      <c r="D731" s="42"/>
      <c r="E731" s="246">
        <v>20000</v>
      </c>
      <c r="F731" s="45">
        <f t="shared" si="21"/>
        <v>13900633.780000005</v>
      </c>
    </row>
    <row r="732" spans="1:6" ht="28.5">
      <c r="A732" s="175">
        <v>40046</v>
      </c>
      <c r="B732" s="176">
        <v>7677</v>
      </c>
      <c r="C732" s="161" t="s">
        <v>2163</v>
      </c>
      <c r="D732" s="42"/>
      <c r="E732" s="246">
        <v>8146.55</v>
      </c>
      <c r="F732" s="45">
        <f t="shared" si="21"/>
        <v>13892487.230000004</v>
      </c>
    </row>
    <row r="733" spans="1:6">
      <c r="A733" s="175">
        <v>40046</v>
      </c>
      <c r="B733" s="178">
        <v>7678</v>
      </c>
      <c r="C733" s="161" t="s">
        <v>1525</v>
      </c>
      <c r="D733" s="42"/>
      <c r="E733" s="246">
        <v>7695.49</v>
      </c>
      <c r="F733" s="45">
        <f t="shared" si="21"/>
        <v>13884791.740000004</v>
      </c>
    </row>
    <row r="734" spans="1:6" ht="28.5">
      <c r="A734" s="175">
        <v>40046</v>
      </c>
      <c r="B734" s="176">
        <v>7679</v>
      </c>
      <c r="C734" s="161" t="s">
        <v>1731</v>
      </c>
      <c r="D734" s="42"/>
      <c r="E734" s="246">
        <v>41790</v>
      </c>
      <c r="F734" s="45">
        <f t="shared" si="21"/>
        <v>13843001.740000004</v>
      </c>
    </row>
    <row r="735" spans="1:6" ht="15.75">
      <c r="A735" s="175">
        <v>40049</v>
      </c>
      <c r="B735" s="73" t="s">
        <v>1823</v>
      </c>
      <c r="C735" s="180" t="s">
        <v>2513</v>
      </c>
      <c r="D735" s="109"/>
      <c r="E735" s="159">
        <v>621372.99</v>
      </c>
      <c r="F735" s="45">
        <f t="shared" si="21"/>
        <v>13221628.750000004</v>
      </c>
    </row>
    <row r="736" spans="1:6" ht="15.75">
      <c r="A736" s="175">
        <v>40050</v>
      </c>
      <c r="B736" s="73" t="s">
        <v>1823</v>
      </c>
      <c r="C736" s="158" t="s">
        <v>1022</v>
      </c>
      <c r="D736" s="109">
        <v>599235.63</v>
      </c>
      <c r="E736" s="303"/>
      <c r="F736" s="45">
        <f t="shared" si="21"/>
        <v>13820864.380000005</v>
      </c>
    </row>
    <row r="737" spans="1:6">
      <c r="A737" s="175">
        <v>40051</v>
      </c>
      <c r="B737" s="292">
        <v>7680</v>
      </c>
      <c r="C737" s="323" t="s">
        <v>984</v>
      </c>
      <c r="D737" s="275"/>
      <c r="E737" s="279">
        <v>828</v>
      </c>
      <c r="F737" s="45">
        <f t="shared" si="21"/>
        <v>13820036.380000005</v>
      </c>
    </row>
    <row r="738" spans="1:6" ht="28.5">
      <c r="A738" s="175">
        <v>40051</v>
      </c>
      <c r="B738" s="290">
        <v>7681</v>
      </c>
      <c r="C738" s="163" t="s">
        <v>985</v>
      </c>
      <c r="D738" s="324"/>
      <c r="E738" s="279">
        <v>235208.95</v>
      </c>
      <c r="F738" s="45">
        <f t="shared" si="21"/>
        <v>13584827.430000005</v>
      </c>
    </row>
    <row r="739" spans="1:6" ht="28.5">
      <c r="A739" s="175">
        <v>40051</v>
      </c>
      <c r="B739" s="292">
        <v>7682</v>
      </c>
      <c r="C739" s="291" t="s">
        <v>986</v>
      </c>
      <c r="D739" s="275"/>
      <c r="E739" s="246">
        <v>10937.51</v>
      </c>
      <c r="F739" s="45">
        <f t="shared" si="21"/>
        <v>13573889.920000006</v>
      </c>
    </row>
    <row r="740" spans="1:6" ht="28.5">
      <c r="A740" s="175">
        <v>40052</v>
      </c>
      <c r="B740" s="178">
        <v>7683</v>
      </c>
      <c r="C740" s="304" t="s">
        <v>1454</v>
      </c>
      <c r="D740" s="2"/>
      <c r="E740" s="320">
        <v>397991</v>
      </c>
      <c r="F740" s="45">
        <f t="shared" ref="F740:F749" si="22">F739+D740-E740</f>
        <v>13175898.920000006</v>
      </c>
    </row>
    <row r="741" spans="1:6" ht="28.5">
      <c r="A741" s="175">
        <v>40053</v>
      </c>
      <c r="B741" s="176">
        <v>7684</v>
      </c>
      <c r="C741" s="161" t="s">
        <v>979</v>
      </c>
      <c r="D741" s="42"/>
      <c r="E741" s="246">
        <v>15000</v>
      </c>
      <c r="F741" s="45">
        <f t="shared" si="22"/>
        <v>13160898.920000006</v>
      </c>
    </row>
    <row r="742" spans="1:6">
      <c r="A742" s="175"/>
      <c r="B742" s="178">
        <v>7685</v>
      </c>
      <c r="C742" s="291" t="s">
        <v>1457</v>
      </c>
      <c r="D742" s="275"/>
      <c r="E742" s="246">
        <v>1875.65</v>
      </c>
      <c r="F742" s="45">
        <f t="shared" si="22"/>
        <v>13159023.270000005</v>
      </c>
    </row>
    <row r="743" spans="1:6">
      <c r="A743" s="175">
        <v>40053</v>
      </c>
      <c r="B743" s="292">
        <v>7686</v>
      </c>
      <c r="C743" s="291" t="s">
        <v>1455</v>
      </c>
      <c r="D743" s="275"/>
      <c r="E743" s="246">
        <v>34825</v>
      </c>
      <c r="F743" s="45">
        <f t="shared" si="22"/>
        <v>13124198.270000005</v>
      </c>
    </row>
    <row r="744" spans="1:6">
      <c r="A744" s="175">
        <v>40053</v>
      </c>
      <c r="B744" s="178">
        <v>7687</v>
      </c>
      <c r="C744" s="161" t="s">
        <v>1804</v>
      </c>
      <c r="D744" s="42"/>
      <c r="E744" s="159">
        <v>0.01</v>
      </c>
      <c r="F744" s="45">
        <f t="shared" si="22"/>
        <v>13124198.260000005</v>
      </c>
    </row>
    <row r="745" spans="1:6" ht="28.5">
      <c r="A745" s="175">
        <v>40053</v>
      </c>
      <c r="B745" s="292">
        <v>7688</v>
      </c>
      <c r="C745" s="291" t="s">
        <v>1456</v>
      </c>
      <c r="D745" s="275"/>
      <c r="E745" s="246">
        <v>148884</v>
      </c>
      <c r="F745" s="45">
        <f t="shared" si="22"/>
        <v>12975314.260000005</v>
      </c>
    </row>
    <row r="746" spans="1:6" ht="28.5">
      <c r="A746" s="175">
        <v>40053</v>
      </c>
      <c r="B746" s="178">
        <v>7689</v>
      </c>
      <c r="C746" s="161" t="s">
        <v>1458</v>
      </c>
      <c r="D746" s="42"/>
      <c r="E746" s="279">
        <v>490</v>
      </c>
      <c r="F746" s="45">
        <f t="shared" si="22"/>
        <v>12974824.260000005</v>
      </c>
    </row>
    <row r="747" spans="1:6" ht="28.5">
      <c r="A747" s="175">
        <v>40056</v>
      </c>
      <c r="B747" s="292">
        <v>7690</v>
      </c>
      <c r="C747" s="291" t="s">
        <v>945</v>
      </c>
      <c r="D747" s="275"/>
      <c r="E747" s="279">
        <v>3372.6</v>
      </c>
      <c r="F747" s="45">
        <f t="shared" si="22"/>
        <v>12971451.660000006</v>
      </c>
    </row>
    <row r="748" spans="1:6" ht="15.75">
      <c r="A748" s="107"/>
      <c r="B748" s="178"/>
      <c r="C748" s="158" t="s">
        <v>1204</v>
      </c>
      <c r="D748" s="109">
        <f>66246.55+25416.67+24375+25416.67+24375+24375+15250+24375+15250+25416.67+24375+26458.34+50833.33+15000+14833.33+9562.5+9062.5</f>
        <v>420621.56000000006</v>
      </c>
      <c r="E748" s="49"/>
      <c r="F748" s="45">
        <f t="shared" si="22"/>
        <v>13392073.220000006</v>
      </c>
    </row>
    <row r="749" spans="1:6" ht="15.75">
      <c r="A749" s="175">
        <v>40056</v>
      </c>
      <c r="B749" s="73" t="s">
        <v>1823</v>
      </c>
      <c r="C749" s="115" t="s">
        <v>2518</v>
      </c>
      <c r="D749" s="99"/>
      <c r="E749" s="159">
        <f>2499.31-0.04</f>
        <v>2499.27</v>
      </c>
      <c r="F749" s="45">
        <f t="shared" si="22"/>
        <v>13389573.950000007</v>
      </c>
    </row>
    <row r="750" spans="1:6" ht="15.75">
      <c r="A750" s="86"/>
      <c r="B750" s="101"/>
      <c r="C750" s="88" t="s">
        <v>1983</v>
      </c>
      <c r="D750" s="89">
        <f>SUM(D684:D749)</f>
        <v>5000123.2300000004</v>
      </c>
      <c r="E750" s="90">
        <f>SUM(E684:E749)</f>
        <v>2485267.2399999998</v>
      </c>
      <c r="F750" s="92">
        <f>F683+D750-E750</f>
        <v>13389573.950000007</v>
      </c>
    </row>
    <row r="751" spans="1:6">
      <c r="A751" s="62"/>
      <c r="B751" s="63"/>
      <c r="C751" s="36"/>
      <c r="D751" s="36"/>
      <c r="E751" s="96"/>
      <c r="F751" s="100"/>
    </row>
    <row r="752" spans="1:6" ht="15.75">
      <c r="A752" s="62"/>
      <c r="B752" s="63"/>
      <c r="C752" s="64" t="s">
        <v>1550</v>
      </c>
      <c r="D752" s="36"/>
      <c r="E752" s="81">
        <f>E750</f>
        <v>2485267.2399999998</v>
      </c>
      <c r="F752" s="100"/>
    </row>
    <row r="753" spans="1:6" ht="15.75">
      <c r="A753" s="62"/>
      <c r="B753" s="64"/>
      <c r="C753" s="64" t="s">
        <v>2058</v>
      </c>
      <c r="D753" s="83"/>
      <c r="E753" s="81">
        <f>E750-E749-E735</f>
        <v>1861394.9799999997</v>
      </c>
      <c r="F753" s="65"/>
    </row>
    <row r="755" spans="1:6" ht="15.75">
      <c r="A755" s="93"/>
      <c r="B755" s="29"/>
      <c r="C755" s="325" t="s">
        <v>1413</v>
      </c>
      <c r="D755" s="94"/>
      <c r="E755" s="53"/>
      <c r="F755" s="71"/>
    </row>
    <row r="756" spans="1:6" ht="15.75">
      <c r="A756" s="934" t="s">
        <v>2520</v>
      </c>
      <c r="B756" s="269" t="s">
        <v>1831</v>
      </c>
      <c r="C756" s="936" t="s">
        <v>1981</v>
      </c>
      <c r="D756" s="938" t="s">
        <v>1827</v>
      </c>
      <c r="E756" s="940" t="s">
        <v>1828</v>
      </c>
      <c r="F756" s="942" t="s">
        <v>1829</v>
      </c>
    </row>
    <row r="757" spans="1:6" ht="15.75">
      <c r="A757" s="935"/>
      <c r="B757" s="270" t="s">
        <v>1832</v>
      </c>
      <c r="C757" s="937"/>
      <c r="D757" s="939"/>
      <c r="E757" s="941"/>
      <c r="F757" s="943"/>
    </row>
    <row r="758" spans="1:6" ht="15.75">
      <c r="A758" s="75"/>
      <c r="C758" s="59" t="s">
        <v>1308</v>
      </c>
      <c r="D758" s="78"/>
      <c r="E758" s="79"/>
      <c r="F758" s="252">
        <f>F750</f>
        <v>13389573.950000007</v>
      </c>
    </row>
    <row r="759" spans="1:6" ht="28.5">
      <c r="A759" s="175">
        <v>40057</v>
      </c>
      <c r="B759" s="178">
        <v>7691</v>
      </c>
      <c r="C759" s="114" t="s">
        <v>1309</v>
      </c>
      <c r="D759" s="43"/>
      <c r="E759" s="48">
        <v>18600</v>
      </c>
      <c r="F759" s="45">
        <f>F758+D759-E759</f>
        <v>13370973.950000007</v>
      </c>
    </row>
    <row r="760" spans="1:6" ht="28.5">
      <c r="A760" s="175">
        <v>40057</v>
      </c>
      <c r="B760" s="176">
        <v>7692</v>
      </c>
      <c r="C760" s="114" t="s">
        <v>927</v>
      </c>
      <c r="D760" s="43"/>
      <c r="E760" s="48">
        <v>2650</v>
      </c>
      <c r="F760" s="45">
        <f t="shared" ref="F760:F823" si="23">F759+D760-E760</f>
        <v>13368323.950000007</v>
      </c>
    </row>
    <row r="761" spans="1:6" ht="28.5">
      <c r="A761" s="175">
        <v>40057</v>
      </c>
      <c r="B761" s="178">
        <v>7693</v>
      </c>
      <c r="C761" s="251" t="s">
        <v>928</v>
      </c>
      <c r="D761" s="43"/>
      <c r="E761" s="49">
        <v>810</v>
      </c>
      <c r="F761" s="45">
        <f t="shared" si="23"/>
        <v>13367513.950000007</v>
      </c>
    </row>
    <row r="762" spans="1:6" ht="28.5">
      <c r="A762" s="175">
        <v>40057</v>
      </c>
      <c r="B762" s="176">
        <v>7694</v>
      </c>
      <c r="C762" s="114" t="s">
        <v>185</v>
      </c>
      <c r="D762" s="43"/>
      <c r="E762" s="49">
        <v>7549.08</v>
      </c>
      <c r="F762" s="45">
        <f t="shared" si="23"/>
        <v>13359964.870000007</v>
      </c>
    </row>
    <row r="763" spans="1:6">
      <c r="A763" s="175">
        <v>40057</v>
      </c>
      <c r="B763" s="178">
        <v>7695</v>
      </c>
      <c r="C763" s="164" t="s">
        <v>1804</v>
      </c>
      <c r="D763" s="43"/>
      <c r="E763" s="234">
        <v>0.01</v>
      </c>
      <c r="F763" s="45">
        <f t="shared" si="23"/>
        <v>13359964.860000007</v>
      </c>
    </row>
    <row r="764" spans="1:6" ht="28.5">
      <c r="A764" s="175">
        <v>40057</v>
      </c>
      <c r="B764" s="176">
        <v>7696</v>
      </c>
      <c r="C764" s="318" t="s">
        <v>186</v>
      </c>
      <c r="D764" s="43"/>
      <c r="E764" s="48">
        <v>39004</v>
      </c>
      <c r="F764" s="45">
        <f t="shared" si="23"/>
        <v>13320960.860000007</v>
      </c>
    </row>
    <row r="765" spans="1:6">
      <c r="A765" s="175">
        <v>40057</v>
      </c>
      <c r="B765" s="178">
        <v>7697</v>
      </c>
      <c r="C765" s="251" t="s">
        <v>187</v>
      </c>
      <c r="D765" s="43"/>
      <c r="E765" s="321">
        <v>7120.8</v>
      </c>
      <c r="F765" s="45">
        <f t="shared" si="23"/>
        <v>13313840.060000006</v>
      </c>
    </row>
    <row r="766" spans="1:6" ht="28.5">
      <c r="A766" s="175">
        <v>40057</v>
      </c>
      <c r="B766" s="176">
        <v>7698</v>
      </c>
      <c r="C766" s="114" t="s">
        <v>1751</v>
      </c>
      <c r="D766" s="43"/>
      <c r="E766" s="48">
        <v>32711</v>
      </c>
      <c r="F766" s="45">
        <f t="shared" si="23"/>
        <v>13281129.060000006</v>
      </c>
    </row>
    <row r="767" spans="1:6">
      <c r="A767" s="175">
        <v>40057</v>
      </c>
      <c r="B767" s="178">
        <v>7699</v>
      </c>
      <c r="C767" s="251" t="s">
        <v>1752</v>
      </c>
      <c r="D767" s="43"/>
      <c r="E767" s="48">
        <v>20287.240000000002</v>
      </c>
      <c r="F767" s="45">
        <f t="shared" si="23"/>
        <v>13260841.820000006</v>
      </c>
    </row>
    <row r="768" spans="1:6" ht="28.5">
      <c r="A768" s="175"/>
      <c r="B768" s="176">
        <v>7700</v>
      </c>
      <c r="C768" s="114" t="s">
        <v>2112</v>
      </c>
      <c r="D768" s="43"/>
      <c r="E768" s="48">
        <v>8906.91</v>
      </c>
      <c r="F768" s="45">
        <f t="shared" si="23"/>
        <v>13251934.910000006</v>
      </c>
    </row>
    <row r="769" spans="1:6">
      <c r="A769" s="175">
        <v>40058</v>
      </c>
      <c r="B769" s="178">
        <v>7701</v>
      </c>
      <c r="C769" s="251" t="s">
        <v>1487</v>
      </c>
      <c r="D769" s="43"/>
      <c r="E769" s="48">
        <v>3931.67</v>
      </c>
      <c r="F769" s="45">
        <f t="shared" si="23"/>
        <v>13248003.240000006</v>
      </c>
    </row>
    <row r="770" spans="1:6">
      <c r="A770" s="175">
        <v>40058</v>
      </c>
      <c r="B770" s="176">
        <v>7702</v>
      </c>
      <c r="C770" s="114" t="s">
        <v>46</v>
      </c>
      <c r="D770" s="43"/>
      <c r="E770" s="48">
        <v>7048.28</v>
      </c>
      <c r="F770" s="45">
        <f t="shared" si="23"/>
        <v>13240954.960000006</v>
      </c>
    </row>
    <row r="771" spans="1:6" ht="28.5">
      <c r="A771" s="175"/>
      <c r="B771" s="178">
        <v>7703</v>
      </c>
      <c r="C771" s="161" t="s">
        <v>1486</v>
      </c>
      <c r="D771" s="232"/>
      <c r="E771" s="48">
        <v>12098.06</v>
      </c>
      <c r="F771" s="45">
        <f t="shared" si="23"/>
        <v>13228856.900000006</v>
      </c>
    </row>
    <row r="772" spans="1:6" ht="28.5">
      <c r="A772" s="175">
        <v>40059</v>
      </c>
      <c r="B772" s="176">
        <v>7704</v>
      </c>
      <c r="C772" s="114" t="s">
        <v>1485</v>
      </c>
      <c r="D772" s="43"/>
      <c r="E772" s="48">
        <v>20559</v>
      </c>
      <c r="F772" s="45">
        <f t="shared" si="23"/>
        <v>13208297.900000006</v>
      </c>
    </row>
    <row r="773" spans="1:6" ht="28.5">
      <c r="A773" s="175">
        <v>40059</v>
      </c>
      <c r="B773" s="176">
        <v>7705</v>
      </c>
      <c r="C773" s="114" t="s">
        <v>1488</v>
      </c>
      <c r="D773" s="43"/>
      <c r="E773" s="48">
        <v>234270.7</v>
      </c>
      <c r="F773" s="45">
        <f t="shared" si="23"/>
        <v>12974027.200000007</v>
      </c>
    </row>
    <row r="774" spans="1:6" ht="28.5">
      <c r="A774" s="175">
        <v>40059</v>
      </c>
      <c r="B774" s="73" t="s">
        <v>1027</v>
      </c>
      <c r="C774" s="114" t="s">
        <v>1028</v>
      </c>
      <c r="D774" s="232">
        <v>1113</v>
      </c>
      <c r="E774" s="48"/>
      <c r="F774" s="45">
        <f t="shared" si="23"/>
        <v>12975140.200000007</v>
      </c>
    </row>
    <row r="775" spans="1:6" ht="44.25" customHeight="1">
      <c r="A775" s="175">
        <v>40060</v>
      </c>
      <c r="B775" s="176">
        <v>7706</v>
      </c>
      <c r="C775" s="114" t="s">
        <v>681</v>
      </c>
      <c r="D775" s="43"/>
      <c r="E775" s="48">
        <v>30000</v>
      </c>
      <c r="F775" s="45">
        <f t="shared" si="23"/>
        <v>12945140.200000007</v>
      </c>
    </row>
    <row r="776" spans="1:6">
      <c r="A776" s="175">
        <v>38599</v>
      </c>
      <c r="B776" s="176">
        <v>7707</v>
      </c>
      <c r="C776" s="114" t="s">
        <v>680</v>
      </c>
      <c r="D776" s="43"/>
      <c r="E776" s="48">
        <v>43683.6</v>
      </c>
      <c r="F776" s="45">
        <f t="shared" si="23"/>
        <v>12901456.600000007</v>
      </c>
    </row>
    <row r="777" spans="1:6" ht="42.75">
      <c r="A777" s="175">
        <v>40060</v>
      </c>
      <c r="B777" s="176">
        <v>7708</v>
      </c>
      <c r="C777" s="114" t="s">
        <v>341</v>
      </c>
      <c r="D777" s="43"/>
      <c r="E777" s="48">
        <v>10000</v>
      </c>
      <c r="F777" s="45">
        <f t="shared" si="23"/>
        <v>12891456.600000007</v>
      </c>
    </row>
    <row r="778" spans="1:6">
      <c r="A778" s="175"/>
      <c r="B778" s="176">
        <v>7709</v>
      </c>
      <c r="C778" s="114" t="s">
        <v>1503</v>
      </c>
      <c r="D778" s="43"/>
      <c r="E778" s="48">
        <v>1600</v>
      </c>
      <c r="F778" s="45">
        <f t="shared" si="23"/>
        <v>12889856.600000007</v>
      </c>
    </row>
    <row r="779" spans="1:6">
      <c r="A779" s="175">
        <v>40063</v>
      </c>
      <c r="B779" s="176">
        <v>7710</v>
      </c>
      <c r="C779" s="114" t="s">
        <v>1502</v>
      </c>
      <c r="D779" s="43"/>
      <c r="E779" s="48">
        <v>1600</v>
      </c>
      <c r="F779" s="45">
        <f t="shared" si="23"/>
        <v>12888256.600000007</v>
      </c>
    </row>
    <row r="780" spans="1:6">
      <c r="A780" s="175">
        <v>40063</v>
      </c>
      <c r="B780" s="176">
        <v>7711</v>
      </c>
      <c r="C780" s="114" t="s">
        <v>1501</v>
      </c>
      <c r="D780" s="43"/>
      <c r="E780" s="48">
        <v>1600</v>
      </c>
      <c r="F780" s="45">
        <f t="shared" si="23"/>
        <v>12886656.600000007</v>
      </c>
    </row>
    <row r="781" spans="1:6" ht="28.5">
      <c r="A781" s="175">
        <v>40063</v>
      </c>
      <c r="B781" s="176">
        <v>7712</v>
      </c>
      <c r="C781" s="114" t="s">
        <v>1504</v>
      </c>
      <c r="D781" s="43"/>
      <c r="E781" s="48">
        <v>20374.2</v>
      </c>
      <c r="F781" s="45">
        <f t="shared" si="23"/>
        <v>12866282.400000008</v>
      </c>
    </row>
    <row r="782" spans="1:6" ht="28.5">
      <c r="A782" s="175">
        <v>40064</v>
      </c>
      <c r="B782" s="176">
        <v>7713</v>
      </c>
      <c r="C782" s="114" t="s">
        <v>218</v>
      </c>
      <c r="D782" s="43"/>
      <c r="E782" s="48">
        <v>5982.19</v>
      </c>
      <c r="F782" s="45">
        <f t="shared" si="23"/>
        <v>12860300.210000008</v>
      </c>
    </row>
    <row r="783" spans="1:6">
      <c r="A783" s="175">
        <v>40065</v>
      </c>
      <c r="B783" s="176">
        <v>7714</v>
      </c>
      <c r="C783" s="114" t="s">
        <v>1804</v>
      </c>
      <c r="D783" s="43"/>
      <c r="E783" s="159">
        <v>0.01</v>
      </c>
      <c r="F783" s="45">
        <f t="shared" si="23"/>
        <v>12860300.200000009</v>
      </c>
    </row>
    <row r="784" spans="1:6">
      <c r="A784" s="175">
        <v>40065</v>
      </c>
      <c r="B784" s="176">
        <v>7715</v>
      </c>
      <c r="C784" s="114" t="s">
        <v>2732</v>
      </c>
      <c r="D784" s="43"/>
      <c r="E784" s="48">
        <v>100000</v>
      </c>
      <c r="F784" s="45">
        <f t="shared" si="23"/>
        <v>12760300.200000009</v>
      </c>
    </row>
    <row r="785" spans="1:6" ht="28.5">
      <c r="A785" s="175">
        <v>40065</v>
      </c>
      <c r="B785" s="176">
        <v>7716</v>
      </c>
      <c r="C785" s="114" t="s">
        <v>2731</v>
      </c>
      <c r="D785" s="43"/>
      <c r="E785" s="48">
        <v>116725.44</v>
      </c>
      <c r="F785" s="45">
        <f t="shared" si="23"/>
        <v>12643574.760000009</v>
      </c>
    </row>
    <row r="786" spans="1:6" ht="28.5">
      <c r="A786" s="175">
        <v>40065</v>
      </c>
      <c r="B786" s="73" t="s">
        <v>1387</v>
      </c>
      <c r="C786" s="114" t="s">
        <v>2733</v>
      </c>
      <c r="D786" s="43"/>
      <c r="E786" s="319">
        <v>8000000</v>
      </c>
      <c r="F786" s="45">
        <f t="shared" si="23"/>
        <v>4643574.7600000091</v>
      </c>
    </row>
    <row r="787" spans="1:6" ht="28.5">
      <c r="A787" s="175">
        <v>40065</v>
      </c>
      <c r="B787" s="73" t="s">
        <v>1027</v>
      </c>
      <c r="C787" s="114" t="s">
        <v>1754</v>
      </c>
      <c r="D787" s="232">
        <v>250</v>
      </c>
      <c r="E787" s="319"/>
      <c r="F787" s="45">
        <f t="shared" si="23"/>
        <v>4643824.7600000091</v>
      </c>
    </row>
    <row r="788" spans="1:6" ht="28.5">
      <c r="A788" s="175">
        <v>40066</v>
      </c>
      <c r="B788" s="178">
        <v>7717</v>
      </c>
      <c r="C788" s="114" t="s">
        <v>291</v>
      </c>
      <c r="D788" s="43"/>
      <c r="E788" s="48">
        <v>881</v>
      </c>
      <c r="F788" s="45">
        <f t="shared" si="23"/>
        <v>4642943.7600000091</v>
      </c>
    </row>
    <row r="789" spans="1:6" ht="28.5">
      <c r="A789" s="175">
        <v>40067</v>
      </c>
      <c r="B789" s="178">
        <v>7718</v>
      </c>
      <c r="C789" s="114" t="s">
        <v>1506</v>
      </c>
      <c r="D789" s="43"/>
      <c r="E789" s="48">
        <v>1551</v>
      </c>
      <c r="F789" s="45">
        <f t="shared" si="23"/>
        <v>4641392.7600000091</v>
      </c>
    </row>
    <row r="790" spans="1:6" ht="15.75">
      <c r="A790" s="175">
        <v>40067</v>
      </c>
      <c r="B790" s="73" t="s">
        <v>1823</v>
      </c>
      <c r="C790" s="180" t="s">
        <v>944</v>
      </c>
      <c r="D790" s="232">
        <v>3980266.04</v>
      </c>
      <c r="E790" s="48"/>
      <c r="F790" s="45">
        <f t="shared" si="23"/>
        <v>8621658.8000000082</v>
      </c>
    </row>
    <row r="791" spans="1:6" ht="28.5">
      <c r="A791" s="175">
        <v>40067</v>
      </c>
      <c r="B791" s="73" t="s">
        <v>952</v>
      </c>
      <c r="C791" s="114" t="s">
        <v>951</v>
      </c>
      <c r="D791" s="232">
        <v>20000000</v>
      </c>
      <c r="E791" s="48"/>
      <c r="F791" s="45">
        <f t="shared" si="23"/>
        <v>28621658.800000008</v>
      </c>
    </row>
    <row r="792" spans="1:6" ht="15.75">
      <c r="A792" s="175">
        <v>40067</v>
      </c>
      <c r="B792" s="73" t="s">
        <v>1387</v>
      </c>
      <c r="C792" s="180" t="s">
        <v>953</v>
      </c>
      <c r="D792" s="232"/>
      <c r="E792" s="159">
        <v>20000000</v>
      </c>
      <c r="F792" s="45">
        <f t="shared" si="23"/>
        <v>8621658.8000000082</v>
      </c>
    </row>
    <row r="793" spans="1:6" ht="30" customHeight="1">
      <c r="A793" s="175">
        <v>40070</v>
      </c>
      <c r="B793" s="178">
        <v>7719</v>
      </c>
      <c r="C793" s="114" t="s">
        <v>1753</v>
      </c>
      <c r="D793" s="43"/>
      <c r="E793" s="48">
        <v>3101</v>
      </c>
      <c r="F793" s="45">
        <f t="shared" si="23"/>
        <v>8618557.8000000082</v>
      </c>
    </row>
    <row r="794" spans="1:6" ht="28.5">
      <c r="A794" s="175">
        <v>40070</v>
      </c>
      <c r="B794" s="178">
        <v>7720</v>
      </c>
      <c r="C794" s="114" t="s">
        <v>82</v>
      </c>
      <c r="D794" s="43"/>
      <c r="E794" s="48">
        <v>2489.2199999999998</v>
      </c>
      <c r="F794" s="45">
        <f t="shared" si="23"/>
        <v>8616068.5800000075</v>
      </c>
    </row>
    <row r="795" spans="1:6" ht="42.75">
      <c r="A795" s="175">
        <v>40072</v>
      </c>
      <c r="B795" s="178">
        <v>7721</v>
      </c>
      <c r="C795" s="114" t="s">
        <v>2310</v>
      </c>
      <c r="D795" s="43"/>
      <c r="E795" s="48">
        <v>10652.8</v>
      </c>
      <c r="F795" s="45">
        <f t="shared" si="23"/>
        <v>8605415.7800000068</v>
      </c>
    </row>
    <row r="796" spans="1:6">
      <c r="A796" s="175">
        <v>40072</v>
      </c>
      <c r="B796" s="178">
        <v>7722</v>
      </c>
      <c r="C796" s="114" t="s">
        <v>1212</v>
      </c>
      <c r="D796" s="43"/>
      <c r="E796" s="48">
        <v>6769.2</v>
      </c>
      <c r="F796" s="45">
        <f t="shared" si="23"/>
        <v>8598646.5800000075</v>
      </c>
    </row>
    <row r="797" spans="1:6" ht="42.75">
      <c r="A797" s="175">
        <v>40074</v>
      </c>
      <c r="B797" s="178">
        <v>7723</v>
      </c>
      <c r="C797" s="114" t="s">
        <v>1755</v>
      </c>
      <c r="D797" s="322"/>
      <c r="E797" s="48">
        <v>1796</v>
      </c>
      <c r="F797" s="45">
        <f t="shared" si="23"/>
        <v>8596850.5800000075</v>
      </c>
    </row>
    <row r="798" spans="1:6" ht="42.75">
      <c r="A798" s="175">
        <v>40074</v>
      </c>
      <c r="B798" s="176">
        <v>7724</v>
      </c>
      <c r="C798" s="114" t="s">
        <v>265</v>
      </c>
      <c r="D798" s="43"/>
      <c r="E798" s="48">
        <v>2093.77</v>
      </c>
      <c r="F798" s="45">
        <f t="shared" si="23"/>
        <v>8594756.810000008</v>
      </c>
    </row>
    <row r="799" spans="1:6" ht="15.75">
      <c r="A799" s="175">
        <v>40074</v>
      </c>
      <c r="B799" s="178">
        <v>7725</v>
      </c>
      <c r="C799" s="161" t="s">
        <v>1472</v>
      </c>
      <c r="D799" s="232"/>
      <c r="E799" s="48">
        <v>15000</v>
      </c>
      <c r="F799" s="45">
        <f t="shared" si="23"/>
        <v>8579756.810000008</v>
      </c>
    </row>
    <row r="800" spans="1:6">
      <c r="A800" s="175">
        <v>40074</v>
      </c>
      <c r="B800" s="176">
        <v>7726</v>
      </c>
      <c r="C800" s="114" t="s">
        <v>1473</v>
      </c>
      <c r="D800" s="43"/>
      <c r="E800" s="48">
        <v>15000</v>
      </c>
      <c r="F800" s="45">
        <f t="shared" si="23"/>
        <v>8564756.810000008</v>
      </c>
    </row>
    <row r="801" spans="1:6" ht="15.75">
      <c r="A801" s="175">
        <v>40074</v>
      </c>
      <c r="B801" s="178">
        <v>7727</v>
      </c>
      <c r="C801" s="114" t="s">
        <v>2547</v>
      </c>
      <c r="D801" s="232"/>
      <c r="E801" s="48">
        <v>23000</v>
      </c>
      <c r="F801" s="45">
        <f t="shared" si="23"/>
        <v>8541756.810000008</v>
      </c>
    </row>
    <row r="802" spans="1:6" ht="15.75">
      <c r="A802" s="175">
        <v>40074</v>
      </c>
      <c r="B802" s="178">
        <v>7728</v>
      </c>
      <c r="C802" s="114" t="s">
        <v>2548</v>
      </c>
      <c r="D802" s="232"/>
      <c r="E802" s="48">
        <v>18000</v>
      </c>
      <c r="F802" s="45">
        <f t="shared" si="23"/>
        <v>8523756.810000008</v>
      </c>
    </row>
    <row r="803" spans="1:6" ht="15.75">
      <c r="A803" s="175">
        <v>40074</v>
      </c>
      <c r="B803" s="176">
        <v>7729</v>
      </c>
      <c r="C803" s="161" t="s">
        <v>2549</v>
      </c>
      <c r="D803" s="232"/>
      <c r="E803" s="48">
        <v>20357</v>
      </c>
      <c r="F803" s="45">
        <f t="shared" si="23"/>
        <v>8503399.810000008</v>
      </c>
    </row>
    <row r="804" spans="1:6" ht="28.5">
      <c r="A804" s="175">
        <v>40074</v>
      </c>
      <c r="B804" s="178">
        <v>7730</v>
      </c>
      <c r="C804" s="161" t="s">
        <v>2550</v>
      </c>
      <c r="D804" s="43"/>
      <c r="E804" s="246">
        <v>10000</v>
      </c>
      <c r="F804" s="45">
        <f t="shared" si="23"/>
        <v>8493399.810000008</v>
      </c>
    </row>
    <row r="805" spans="1:6">
      <c r="A805" s="175">
        <v>40074</v>
      </c>
      <c r="B805" s="176">
        <v>7731</v>
      </c>
      <c r="C805" s="161" t="s">
        <v>2551</v>
      </c>
      <c r="D805" s="43"/>
      <c r="E805" s="49">
        <v>23000</v>
      </c>
      <c r="F805" s="45">
        <f t="shared" si="23"/>
        <v>8470399.810000008</v>
      </c>
    </row>
    <row r="806" spans="1:6">
      <c r="A806" s="175">
        <v>40074</v>
      </c>
      <c r="B806" s="178">
        <v>7732</v>
      </c>
      <c r="C806" s="161" t="s">
        <v>2651</v>
      </c>
      <c r="D806" s="42"/>
      <c r="E806" s="246">
        <v>6001</v>
      </c>
      <c r="F806" s="45">
        <f t="shared" si="23"/>
        <v>8464398.810000008</v>
      </c>
    </row>
    <row r="807" spans="1:6">
      <c r="A807" s="175">
        <v>40074</v>
      </c>
      <c r="B807" s="176">
        <v>7733</v>
      </c>
      <c r="C807" s="161" t="s">
        <v>2652</v>
      </c>
      <c r="D807" s="42"/>
      <c r="E807" s="48">
        <v>17899.990000000002</v>
      </c>
      <c r="F807" s="45">
        <f t="shared" si="23"/>
        <v>8446498.8200000077</v>
      </c>
    </row>
    <row r="808" spans="1:6" ht="28.5">
      <c r="A808" s="175">
        <v>40074</v>
      </c>
      <c r="B808" s="178">
        <v>7734</v>
      </c>
      <c r="C808" s="161" t="s">
        <v>466</v>
      </c>
      <c r="D808" s="42"/>
      <c r="E808" s="48">
        <v>6300</v>
      </c>
      <c r="F808" s="45">
        <f t="shared" si="23"/>
        <v>8440198.8200000077</v>
      </c>
    </row>
    <row r="809" spans="1:6" ht="28.5">
      <c r="A809" s="175">
        <v>40074</v>
      </c>
      <c r="B809" s="176">
        <v>7735</v>
      </c>
      <c r="C809" s="161" t="s">
        <v>467</v>
      </c>
      <c r="D809" s="42"/>
      <c r="E809" s="48">
        <v>5000</v>
      </c>
      <c r="F809" s="45">
        <f t="shared" si="23"/>
        <v>8435198.8200000077</v>
      </c>
    </row>
    <row r="810" spans="1:6">
      <c r="A810" s="175">
        <v>40077</v>
      </c>
      <c r="B810" s="178">
        <v>7736</v>
      </c>
      <c r="C810" s="161" t="s">
        <v>80</v>
      </c>
      <c r="D810" s="42"/>
      <c r="E810" s="48">
        <v>30386.799999999999</v>
      </c>
      <c r="F810" s="45">
        <f t="shared" si="23"/>
        <v>8404812.020000007</v>
      </c>
    </row>
    <row r="811" spans="1:6">
      <c r="A811" s="175">
        <v>40077</v>
      </c>
      <c r="B811" s="176">
        <v>7737</v>
      </c>
      <c r="C811" s="161" t="s">
        <v>81</v>
      </c>
      <c r="D811" s="42"/>
      <c r="E811" s="48">
        <v>20630.5</v>
      </c>
      <c r="F811" s="45">
        <f t="shared" si="23"/>
        <v>8384181.520000007</v>
      </c>
    </row>
    <row r="812" spans="1:6">
      <c r="A812" s="175">
        <v>40077</v>
      </c>
      <c r="B812" s="178">
        <v>7738</v>
      </c>
      <c r="C812" s="161" t="s">
        <v>1203</v>
      </c>
      <c r="D812" s="42"/>
      <c r="E812" s="48">
        <v>17521.75</v>
      </c>
      <c r="F812" s="45">
        <f t="shared" si="23"/>
        <v>8366659.770000007</v>
      </c>
    </row>
    <row r="813" spans="1:6">
      <c r="A813" s="175">
        <v>40077</v>
      </c>
      <c r="B813" s="176">
        <v>7739</v>
      </c>
      <c r="C813" s="161" t="s">
        <v>1960</v>
      </c>
      <c r="D813" s="42"/>
      <c r="E813" s="48">
        <v>8500</v>
      </c>
      <c r="F813" s="45">
        <f t="shared" si="23"/>
        <v>8358159.770000007</v>
      </c>
    </row>
    <row r="814" spans="1:6">
      <c r="A814" s="175">
        <v>40077</v>
      </c>
      <c r="B814" s="178">
        <v>7740</v>
      </c>
      <c r="C814" s="161" t="s">
        <v>1961</v>
      </c>
      <c r="D814" s="42"/>
      <c r="E814" s="48">
        <v>3662.49</v>
      </c>
      <c r="F814" s="45">
        <f t="shared" si="23"/>
        <v>8354497.2800000068</v>
      </c>
    </row>
    <row r="815" spans="1:6">
      <c r="A815" s="175">
        <v>40077</v>
      </c>
      <c r="B815" s="176">
        <v>7741</v>
      </c>
      <c r="C815" s="161" t="s">
        <v>1804</v>
      </c>
      <c r="D815" s="42"/>
      <c r="E815" s="234">
        <v>0.01</v>
      </c>
      <c r="F815" s="45">
        <f t="shared" si="23"/>
        <v>8354497.270000007</v>
      </c>
    </row>
    <row r="816" spans="1:6">
      <c r="A816" s="175">
        <v>40077</v>
      </c>
      <c r="B816" s="178">
        <v>7742</v>
      </c>
      <c r="C816" s="161" t="s">
        <v>1804</v>
      </c>
      <c r="D816" s="42"/>
      <c r="E816" s="234">
        <v>0.01</v>
      </c>
      <c r="F816" s="45">
        <f t="shared" si="23"/>
        <v>8354497.2600000072</v>
      </c>
    </row>
    <row r="817" spans="1:6">
      <c r="A817" s="175">
        <v>40077</v>
      </c>
      <c r="B817" s="176">
        <v>7743</v>
      </c>
      <c r="C817" s="161" t="s">
        <v>1962</v>
      </c>
      <c r="D817" s="42"/>
      <c r="E817" s="48">
        <v>5822.79</v>
      </c>
      <c r="F817" s="45">
        <f t="shared" si="23"/>
        <v>8348674.4700000072</v>
      </c>
    </row>
    <row r="818" spans="1:6" ht="28.5">
      <c r="A818" s="175">
        <v>40077</v>
      </c>
      <c r="B818" s="178">
        <v>7744</v>
      </c>
      <c r="C818" s="161" t="s">
        <v>1963</v>
      </c>
      <c r="D818" s="42"/>
      <c r="E818" s="246">
        <v>27000</v>
      </c>
      <c r="F818" s="45">
        <f t="shared" si="23"/>
        <v>8321674.4700000072</v>
      </c>
    </row>
    <row r="819" spans="1:6">
      <c r="A819" s="175">
        <v>40077</v>
      </c>
      <c r="B819" s="176">
        <v>7745</v>
      </c>
      <c r="C819" s="161" t="s">
        <v>33</v>
      </c>
      <c r="D819" s="42"/>
      <c r="E819" s="48">
        <v>5775.65</v>
      </c>
      <c r="F819" s="45">
        <f t="shared" si="23"/>
        <v>8315898.8200000068</v>
      </c>
    </row>
    <row r="820" spans="1:6" ht="28.5">
      <c r="A820" s="175">
        <v>40077</v>
      </c>
      <c r="B820" s="178">
        <v>7746</v>
      </c>
      <c r="C820" s="161" t="s">
        <v>34</v>
      </c>
      <c r="D820" s="42"/>
      <c r="E820" s="48">
        <v>27000</v>
      </c>
      <c r="F820" s="45">
        <f t="shared" si="23"/>
        <v>8288898.8200000068</v>
      </c>
    </row>
    <row r="821" spans="1:6">
      <c r="A821" s="175">
        <v>40077</v>
      </c>
      <c r="B821" s="176">
        <v>7747</v>
      </c>
      <c r="C821" s="161" t="s">
        <v>35</v>
      </c>
      <c r="D821" s="42"/>
      <c r="E821" s="48">
        <v>7052.25</v>
      </c>
      <c r="F821" s="45">
        <f t="shared" si="23"/>
        <v>8281846.5700000068</v>
      </c>
    </row>
    <row r="822" spans="1:6">
      <c r="A822" s="175">
        <v>40077</v>
      </c>
      <c r="B822" s="178">
        <v>7748</v>
      </c>
      <c r="C822" s="161" t="s">
        <v>769</v>
      </c>
      <c r="D822" s="42"/>
      <c r="E822" s="48">
        <v>5400</v>
      </c>
      <c r="F822" s="45">
        <f t="shared" si="23"/>
        <v>8276446.5700000068</v>
      </c>
    </row>
    <row r="823" spans="1:6">
      <c r="A823" s="175">
        <v>40077</v>
      </c>
      <c r="B823" s="176">
        <v>7749</v>
      </c>
      <c r="C823" s="161" t="s">
        <v>770</v>
      </c>
      <c r="D823" s="42"/>
      <c r="E823" s="48">
        <v>5400</v>
      </c>
      <c r="F823" s="45">
        <f t="shared" si="23"/>
        <v>8271046.5700000068</v>
      </c>
    </row>
    <row r="824" spans="1:6" ht="28.5">
      <c r="A824" s="175">
        <v>40077</v>
      </c>
      <c r="B824" s="178">
        <v>7750</v>
      </c>
      <c r="C824" s="161" t="s">
        <v>1546</v>
      </c>
      <c r="D824" s="42"/>
      <c r="E824" s="48">
        <v>8146.55</v>
      </c>
      <c r="F824" s="45">
        <f t="shared" ref="F824:F858" si="24">F823+D824-E824</f>
        <v>8262900.020000007</v>
      </c>
    </row>
    <row r="825" spans="1:6" ht="28.5">
      <c r="A825" s="175">
        <v>40077</v>
      </c>
      <c r="B825" s="176">
        <v>7751</v>
      </c>
      <c r="C825" s="161" t="s">
        <v>2653</v>
      </c>
      <c r="D825" s="42"/>
      <c r="E825" s="48">
        <v>20000</v>
      </c>
      <c r="F825" s="45">
        <f t="shared" si="24"/>
        <v>8242900.020000007</v>
      </c>
    </row>
    <row r="826" spans="1:6">
      <c r="A826" s="175">
        <v>40077</v>
      </c>
      <c r="B826" s="178">
        <v>7752</v>
      </c>
      <c r="C826" s="161" t="s">
        <v>1547</v>
      </c>
      <c r="D826" s="42"/>
      <c r="E826" s="48">
        <v>828</v>
      </c>
      <c r="F826" s="45">
        <f t="shared" si="24"/>
        <v>8242072.020000007</v>
      </c>
    </row>
    <row r="827" spans="1:6" ht="28.5">
      <c r="A827" s="175">
        <v>40077</v>
      </c>
      <c r="B827" s="178">
        <v>7753</v>
      </c>
      <c r="C827" s="161" t="s">
        <v>1548</v>
      </c>
      <c r="D827" s="42"/>
      <c r="E827" s="48">
        <v>50197.75</v>
      </c>
      <c r="F827" s="45">
        <f t="shared" si="24"/>
        <v>8191874.270000007</v>
      </c>
    </row>
    <row r="828" spans="1:6">
      <c r="A828" s="175">
        <v>40077</v>
      </c>
      <c r="B828" s="176">
        <v>7754</v>
      </c>
      <c r="C828" s="161" t="s">
        <v>1549</v>
      </c>
      <c r="D828" s="42"/>
      <c r="E828" s="48">
        <v>42012.93</v>
      </c>
      <c r="F828" s="45">
        <f t="shared" si="24"/>
        <v>8149861.3400000073</v>
      </c>
    </row>
    <row r="829" spans="1:6">
      <c r="A829" s="175">
        <v>40078</v>
      </c>
      <c r="B829" s="178">
        <v>7755</v>
      </c>
      <c r="C829" s="161" t="s">
        <v>267</v>
      </c>
      <c r="D829" s="42"/>
      <c r="E829" s="48">
        <v>2000</v>
      </c>
      <c r="F829" s="45">
        <f t="shared" si="24"/>
        <v>8147861.3400000073</v>
      </c>
    </row>
    <row r="830" spans="1:6">
      <c r="A830" s="175">
        <v>40078</v>
      </c>
      <c r="B830" s="178">
        <v>7756</v>
      </c>
      <c r="C830" s="161" t="s">
        <v>268</v>
      </c>
      <c r="D830" s="42"/>
      <c r="E830" s="48">
        <v>600</v>
      </c>
      <c r="F830" s="45">
        <f t="shared" si="24"/>
        <v>8147261.3400000073</v>
      </c>
    </row>
    <row r="831" spans="1:6">
      <c r="A831" s="175">
        <v>40078</v>
      </c>
      <c r="B831" s="178">
        <v>7757</v>
      </c>
      <c r="C831" s="161" t="s">
        <v>269</v>
      </c>
      <c r="D831" s="42"/>
      <c r="E831" s="246">
        <v>600</v>
      </c>
      <c r="F831" s="45">
        <f t="shared" si="24"/>
        <v>8146661.3400000073</v>
      </c>
    </row>
    <row r="832" spans="1:6">
      <c r="A832" s="175">
        <v>40078</v>
      </c>
      <c r="B832" s="178">
        <v>7758</v>
      </c>
      <c r="C832" s="161" t="s">
        <v>340</v>
      </c>
      <c r="D832" s="42"/>
      <c r="E832" s="48">
        <v>2000</v>
      </c>
      <c r="F832" s="45">
        <f t="shared" si="24"/>
        <v>8144661.3400000073</v>
      </c>
    </row>
    <row r="833" spans="1:6" ht="28.5">
      <c r="A833" s="175">
        <v>40078</v>
      </c>
      <c r="B833" s="178">
        <v>7759</v>
      </c>
      <c r="C833" s="161" t="s">
        <v>1058</v>
      </c>
      <c r="D833" s="42"/>
      <c r="E833" s="48">
        <v>30000</v>
      </c>
      <c r="F833" s="45">
        <f t="shared" si="24"/>
        <v>8114661.3400000073</v>
      </c>
    </row>
    <row r="834" spans="1:6">
      <c r="A834" s="175">
        <v>40078</v>
      </c>
      <c r="B834" s="178">
        <v>7760</v>
      </c>
      <c r="C834" s="161" t="s">
        <v>1059</v>
      </c>
      <c r="D834" s="42"/>
      <c r="E834" s="48">
        <v>16822.259999999998</v>
      </c>
      <c r="F834" s="45">
        <f t="shared" si="24"/>
        <v>8097839.0800000075</v>
      </c>
    </row>
    <row r="835" spans="1:6">
      <c r="A835" s="175">
        <v>40078</v>
      </c>
      <c r="B835" s="178">
        <v>7761</v>
      </c>
      <c r="C835" s="161" t="s">
        <v>1060</v>
      </c>
      <c r="D835" s="42"/>
      <c r="E835" s="246">
        <v>22087.06</v>
      </c>
      <c r="F835" s="45">
        <f t="shared" si="24"/>
        <v>8075752.0200000079</v>
      </c>
    </row>
    <row r="836" spans="1:6" ht="28.5">
      <c r="A836" s="175">
        <v>40047</v>
      </c>
      <c r="B836" s="178">
        <v>7762</v>
      </c>
      <c r="C836" s="163" t="s">
        <v>1758</v>
      </c>
      <c r="D836" s="42"/>
      <c r="E836" s="48">
        <v>13582.8</v>
      </c>
      <c r="F836" s="45">
        <f t="shared" si="24"/>
        <v>8062169.2200000081</v>
      </c>
    </row>
    <row r="837" spans="1:6">
      <c r="A837" s="175">
        <v>40078</v>
      </c>
      <c r="B837" s="178">
        <v>7763</v>
      </c>
      <c r="C837" s="161" t="s">
        <v>1804</v>
      </c>
      <c r="D837" s="42"/>
      <c r="E837" s="234">
        <v>0.01</v>
      </c>
      <c r="F837" s="45">
        <f t="shared" si="24"/>
        <v>8062169.2100000083</v>
      </c>
    </row>
    <row r="838" spans="1:6" ht="28.5">
      <c r="A838" s="175">
        <v>40078</v>
      </c>
      <c r="B838" s="178">
        <v>7764</v>
      </c>
      <c r="C838" s="161" t="s">
        <v>266</v>
      </c>
      <c r="D838" s="42"/>
      <c r="E838" s="246">
        <v>4944.7</v>
      </c>
      <c r="F838" s="45">
        <f t="shared" si="24"/>
        <v>8057224.5100000082</v>
      </c>
    </row>
    <row r="839" spans="1:6">
      <c r="A839" s="175">
        <v>40078</v>
      </c>
      <c r="B839" s="178">
        <v>7765</v>
      </c>
      <c r="C839" s="161" t="s">
        <v>2334</v>
      </c>
      <c r="D839" s="42"/>
      <c r="E839" s="48">
        <v>505681</v>
      </c>
      <c r="F839" s="45">
        <f t="shared" si="24"/>
        <v>7551543.5100000082</v>
      </c>
    </row>
    <row r="840" spans="1:6">
      <c r="A840" s="175">
        <v>40078</v>
      </c>
      <c r="B840" s="178">
        <v>7766</v>
      </c>
      <c r="C840" s="161" t="s">
        <v>1804</v>
      </c>
      <c r="D840" s="42"/>
      <c r="E840" s="234">
        <v>0.01</v>
      </c>
      <c r="F840" s="45">
        <f t="shared" si="24"/>
        <v>7551543.5000000084</v>
      </c>
    </row>
    <row r="841" spans="1:6" ht="28.5">
      <c r="A841" s="175">
        <v>40078</v>
      </c>
      <c r="B841" s="178">
        <v>7767</v>
      </c>
      <c r="C841" s="161" t="s">
        <v>1061</v>
      </c>
      <c r="D841" s="42"/>
      <c r="E841" s="48">
        <v>10937.5</v>
      </c>
      <c r="F841" s="45">
        <f t="shared" si="24"/>
        <v>7540606.0000000084</v>
      </c>
    </row>
    <row r="842" spans="1:6" ht="28.5">
      <c r="A842" s="175">
        <v>40079</v>
      </c>
      <c r="B842" s="178">
        <v>7768</v>
      </c>
      <c r="C842" s="161" t="s">
        <v>1023</v>
      </c>
      <c r="D842" s="42"/>
      <c r="E842" s="246">
        <v>58920</v>
      </c>
      <c r="F842" s="45">
        <f t="shared" si="24"/>
        <v>7481686.0000000084</v>
      </c>
    </row>
    <row r="843" spans="1:6" ht="28.5">
      <c r="A843" s="175">
        <v>40079</v>
      </c>
      <c r="B843" s="178">
        <v>7769</v>
      </c>
      <c r="C843" s="161" t="s">
        <v>1024</v>
      </c>
      <c r="D843" s="42"/>
      <c r="E843" s="48">
        <v>1956.96</v>
      </c>
      <c r="F843" s="45">
        <f t="shared" si="24"/>
        <v>7479729.0400000084</v>
      </c>
    </row>
    <row r="844" spans="1:6" ht="28.5">
      <c r="A844" s="175">
        <v>40079</v>
      </c>
      <c r="B844" s="178">
        <v>7770</v>
      </c>
      <c r="C844" s="161" t="s">
        <v>1025</v>
      </c>
      <c r="D844" s="42"/>
      <c r="E844" s="48">
        <v>50000</v>
      </c>
      <c r="F844" s="45">
        <f t="shared" si="24"/>
        <v>7429729.0400000084</v>
      </c>
    </row>
    <row r="845" spans="1:6" ht="28.5">
      <c r="A845" s="175">
        <v>40079</v>
      </c>
      <c r="B845" s="178">
        <v>7771</v>
      </c>
      <c r="C845" s="161" t="s">
        <v>1026</v>
      </c>
      <c r="D845" s="42"/>
      <c r="E845" s="246">
        <v>4632.82</v>
      </c>
      <c r="F845" s="45">
        <f t="shared" si="24"/>
        <v>7425096.2200000081</v>
      </c>
    </row>
    <row r="846" spans="1:6" ht="15.75">
      <c r="A846" s="175">
        <v>40079</v>
      </c>
      <c r="B846" s="73" t="s">
        <v>1823</v>
      </c>
      <c r="C846" s="158" t="s">
        <v>1029</v>
      </c>
      <c r="D846" s="109">
        <v>599235.63</v>
      </c>
      <c r="E846" s="48"/>
      <c r="F846" s="45">
        <f t="shared" si="24"/>
        <v>8024331.850000008</v>
      </c>
    </row>
    <row r="847" spans="1:6" ht="15.75">
      <c r="A847" s="175">
        <v>40080</v>
      </c>
      <c r="B847" s="73" t="s">
        <v>1823</v>
      </c>
      <c r="C847" s="180" t="s">
        <v>2111</v>
      </c>
      <c r="D847" s="109"/>
      <c r="E847" s="159">
        <v>610931.74</v>
      </c>
      <c r="F847" s="45">
        <f t="shared" si="24"/>
        <v>7413400.1100000078</v>
      </c>
    </row>
    <row r="848" spans="1:6" ht="28.5">
      <c r="A848" s="175">
        <v>40084</v>
      </c>
      <c r="B848" s="178">
        <v>7772</v>
      </c>
      <c r="C848" s="114" t="s">
        <v>1231</v>
      </c>
      <c r="D848" s="109"/>
      <c r="E848" s="279">
        <v>2776.62</v>
      </c>
      <c r="F848" s="45">
        <f t="shared" si="24"/>
        <v>7410623.4900000077</v>
      </c>
    </row>
    <row r="849" spans="1:6" ht="15.75">
      <c r="A849" s="175">
        <v>40084</v>
      </c>
      <c r="B849" s="178">
        <v>7773</v>
      </c>
      <c r="C849" s="115" t="s">
        <v>1804</v>
      </c>
      <c r="D849" s="109"/>
      <c r="E849" s="234">
        <v>0.01</v>
      </c>
      <c r="F849" s="45">
        <f t="shared" si="24"/>
        <v>7410623.4800000079</v>
      </c>
    </row>
    <row r="850" spans="1:6" ht="15.75">
      <c r="A850" s="175">
        <v>40084</v>
      </c>
      <c r="B850" s="178">
        <v>7774</v>
      </c>
      <c r="C850" s="115" t="s">
        <v>1804</v>
      </c>
      <c r="D850" s="109"/>
      <c r="E850" s="234">
        <v>0.01</v>
      </c>
      <c r="F850" s="45">
        <f t="shared" si="24"/>
        <v>7410623.4700000081</v>
      </c>
    </row>
    <row r="851" spans="1:6" ht="28.5">
      <c r="A851" s="175">
        <v>40084</v>
      </c>
      <c r="B851" s="178">
        <v>7775</v>
      </c>
      <c r="C851" s="114" t="s">
        <v>1232</v>
      </c>
      <c r="D851" s="109"/>
      <c r="E851" s="279">
        <v>3818.78</v>
      </c>
      <c r="F851" s="45">
        <f t="shared" si="24"/>
        <v>7406804.6900000079</v>
      </c>
    </row>
    <row r="852" spans="1:6" ht="15.75">
      <c r="A852" s="175">
        <v>40085</v>
      </c>
      <c r="B852" s="178">
        <v>7776</v>
      </c>
      <c r="C852" s="115" t="s">
        <v>1077</v>
      </c>
      <c r="D852" s="109"/>
      <c r="E852" s="279">
        <v>1834.27</v>
      </c>
      <c r="F852" s="45">
        <f t="shared" si="24"/>
        <v>7404970.4200000083</v>
      </c>
    </row>
    <row r="853" spans="1:6" ht="15.75">
      <c r="A853" s="175">
        <v>40086</v>
      </c>
      <c r="B853" s="178">
        <v>7777</v>
      </c>
      <c r="C853" s="114" t="s">
        <v>1804</v>
      </c>
      <c r="D853" s="109"/>
      <c r="E853" s="234">
        <v>0.01</v>
      </c>
      <c r="F853" s="45">
        <f t="shared" si="24"/>
        <v>7404970.4100000085</v>
      </c>
    </row>
    <row r="854" spans="1:6" ht="28.5">
      <c r="A854" s="175">
        <v>40086</v>
      </c>
      <c r="B854" s="178">
        <v>7778</v>
      </c>
      <c r="C854" s="114" t="s">
        <v>2336</v>
      </c>
      <c r="D854" s="109"/>
      <c r="E854" s="279">
        <v>6000</v>
      </c>
      <c r="F854" s="45">
        <f t="shared" si="24"/>
        <v>7398970.4100000085</v>
      </c>
    </row>
    <row r="855" spans="1:6" ht="28.5">
      <c r="A855" s="175">
        <v>40086</v>
      </c>
      <c r="B855" s="178">
        <v>7779</v>
      </c>
      <c r="C855" s="114" t="s">
        <v>2335</v>
      </c>
      <c r="D855" s="109"/>
      <c r="E855" s="279">
        <v>29402.25</v>
      </c>
      <c r="F855" s="45">
        <f t="shared" si="24"/>
        <v>7369568.1600000085</v>
      </c>
    </row>
    <row r="856" spans="1:6" ht="28.5">
      <c r="A856" s="175">
        <v>40086</v>
      </c>
      <c r="B856" s="178">
        <v>7780</v>
      </c>
      <c r="C856" s="161" t="s">
        <v>2337</v>
      </c>
      <c r="D856" s="42"/>
      <c r="E856" s="279">
        <v>1700</v>
      </c>
      <c r="F856" s="45">
        <f t="shared" si="24"/>
        <v>7367868.1600000085</v>
      </c>
    </row>
    <row r="857" spans="1:6" ht="15.75">
      <c r="A857" s="107"/>
      <c r="B857" s="178"/>
      <c r="C857" s="158" t="s">
        <v>1204</v>
      </c>
      <c r="D857" s="109">
        <f>66246.55+8055.56+8055.56+8055.56+8069.44+25069.44+25069.44+15041.67+15050+25416.66+23041.67+26458.33+45875+15000+23222.22+69444.44+14833.33+9562.5+9062.5</f>
        <v>440629.87</v>
      </c>
      <c r="E857" s="49"/>
      <c r="F857" s="45">
        <f t="shared" si="24"/>
        <v>7808498.0300000086</v>
      </c>
    </row>
    <row r="858" spans="1:6" ht="15.75">
      <c r="A858" s="175">
        <v>40086</v>
      </c>
      <c r="B858" s="73" t="s">
        <v>1823</v>
      </c>
      <c r="C858" s="115" t="s">
        <v>2110</v>
      </c>
      <c r="D858" s="99"/>
      <c r="E858" s="159">
        <f>3726.9-E853-E850-E849-E840-E837-E816-E815-E783-E763</f>
        <v>3726.8099999999981</v>
      </c>
      <c r="F858" s="45">
        <f t="shared" si="24"/>
        <v>7804771.2200000091</v>
      </c>
    </row>
    <row r="859" spans="1:6" ht="15.75">
      <c r="A859" s="86"/>
      <c r="B859" s="101"/>
      <c r="C859" s="88" t="s">
        <v>1983</v>
      </c>
      <c r="D859" s="89">
        <f>SUM(D759:D858)</f>
        <v>25021494.539999999</v>
      </c>
      <c r="E859" s="90">
        <f>SUM(E759:E858)</f>
        <v>30606297.270000003</v>
      </c>
      <c r="F859" s="92">
        <f>F758+D859-E859</f>
        <v>7804771.2200000063</v>
      </c>
    </row>
    <row r="860" spans="1:6">
      <c r="A860" s="62"/>
      <c r="B860" s="63"/>
      <c r="C860" s="36"/>
      <c r="D860" s="36"/>
      <c r="E860" s="96"/>
      <c r="F860" s="100"/>
    </row>
    <row r="861" spans="1:6" ht="15.75">
      <c r="A861" s="62"/>
      <c r="B861" s="63"/>
      <c r="C861" s="64" t="s">
        <v>1550</v>
      </c>
      <c r="D861" s="36"/>
      <c r="E861" s="81">
        <f>E859</f>
        <v>30606297.270000003</v>
      </c>
      <c r="F861" s="100"/>
    </row>
    <row r="862" spans="1:6" ht="15.75">
      <c r="A862" s="62"/>
      <c r="B862" s="64"/>
      <c r="C862" s="64" t="s">
        <v>2058</v>
      </c>
      <c r="D862" s="36"/>
      <c r="E862" s="81">
        <f>E859-E858-E847-E792-E786</f>
        <v>1991638.7200000063</v>
      </c>
      <c r="F862" s="65"/>
    </row>
    <row r="864" spans="1:6" ht="15.75">
      <c r="A864" s="82"/>
      <c r="B864" s="29"/>
      <c r="C864" s="317" t="s">
        <v>289</v>
      </c>
      <c r="D864" s="83"/>
      <c r="E864" s="84"/>
      <c r="F864" s="65"/>
    </row>
    <row r="865" spans="1:6" ht="15.75">
      <c r="A865" s="934" t="s">
        <v>2520</v>
      </c>
      <c r="B865" s="269" t="s">
        <v>1831</v>
      </c>
      <c r="C865" s="936" t="s">
        <v>1981</v>
      </c>
      <c r="D865" s="938" t="s">
        <v>1827</v>
      </c>
      <c r="E865" s="940" t="s">
        <v>1828</v>
      </c>
      <c r="F865" s="942" t="s">
        <v>1829</v>
      </c>
    </row>
    <row r="866" spans="1:6" ht="15.75">
      <c r="A866" s="935"/>
      <c r="B866" s="270" t="s">
        <v>1832</v>
      </c>
      <c r="C866" s="937"/>
      <c r="D866" s="939"/>
      <c r="E866" s="941"/>
      <c r="F866" s="943"/>
    </row>
    <row r="867" spans="1:6" ht="15.75">
      <c r="A867" s="75"/>
      <c r="C867" s="59" t="s">
        <v>3222</v>
      </c>
      <c r="D867" s="78"/>
      <c r="E867" s="79"/>
      <c r="F867" s="252">
        <f>F859</f>
        <v>7804771.2200000063</v>
      </c>
    </row>
    <row r="868" spans="1:6">
      <c r="A868" s="175">
        <v>40087</v>
      </c>
      <c r="B868" s="178">
        <v>7781</v>
      </c>
      <c r="C868" s="114" t="s">
        <v>1612</v>
      </c>
      <c r="D868" s="43"/>
      <c r="E868" s="246">
        <v>1600</v>
      </c>
      <c r="F868" s="45">
        <f t="shared" ref="F868:F874" si="25">F867+D868-E868</f>
        <v>7803171.2200000063</v>
      </c>
    </row>
    <row r="869" spans="1:6">
      <c r="A869" s="175">
        <v>40087</v>
      </c>
      <c r="B869" s="176">
        <v>7782</v>
      </c>
      <c r="C869" s="114" t="s">
        <v>1613</v>
      </c>
      <c r="D869" s="43"/>
      <c r="E869" s="246">
        <v>1600</v>
      </c>
      <c r="F869" s="45">
        <f t="shared" si="25"/>
        <v>7801571.2200000063</v>
      </c>
    </row>
    <row r="870" spans="1:6">
      <c r="A870" s="175">
        <v>40087</v>
      </c>
      <c r="B870" s="178">
        <v>7783</v>
      </c>
      <c r="C870" s="114" t="s">
        <v>1614</v>
      </c>
      <c r="D870" s="43"/>
      <c r="E870" s="279">
        <v>1600</v>
      </c>
      <c r="F870" s="45">
        <f t="shared" si="25"/>
        <v>7799971.2200000063</v>
      </c>
    </row>
    <row r="871" spans="1:6" ht="28.5">
      <c r="A871" s="175">
        <v>40087</v>
      </c>
      <c r="B871" s="176">
        <v>7784</v>
      </c>
      <c r="C871" s="114" t="s">
        <v>558</v>
      </c>
      <c r="D871" s="43"/>
      <c r="E871" s="279">
        <v>19000</v>
      </c>
      <c r="F871" s="45">
        <f t="shared" si="25"/>
        <v>7780971.2200000063</v>
      </c>
    </row>
    <row r="872" spans="1:6">
      <c r="A872" s="175">
        <v>40087</v>
      </c>
      <c r="B872" s="178">
        <v>7785</v>
      </c>
      <c r="C872" s="164" t="s">
        <v>559</v>
      </c>
      <c r="D872" s="43"/>
      <c r="E872" s="279">
        <v>21825.17</v>
      </c>
      <c r="F872" s="45">
        <f t="shared" si="25"/>
        <v>7759146.0500000063</v>
      </c>
    </row>
    <row r="873" spans="1:6" ht="28.5">
      <c r="A873" s="175">
        <v>40087</v>
      </c>
      <c r="B873" s="176">
        <v>7786</v>
      </c>
      <c r="C873" s="318" t="s">
        <v>1213</v>
      </c>
      <c r="D873" s="43"/>
      <c r="E873" s="246">
        <v>149504</v>
      </c>
      <c r="F873" s="45">
        <f t="shared" si="25"/>
        <v>7609642.0500000063</v>
      </c>
    </row>
    <row r="874" spans="1:6" ht="15.75">
      <c r="A874" s="175">
        <v>40087</v>
      </c>
      <c r="B874" s="73" t="s">
        <v>1027</v>
      </c>
      <c r="C874" s="180" t="s">
        <v>2655</v>
      </c>
      <c r="D874" s="232">
        <v>3980266.04</v>
      </c>
      <c r="E874" s="48"/>
      <c r="F874" s="45">
        <f t="shared" si="25"/>
        <v>11589908.090000007</v>
      </c>
    </row>
    <row r="875" spans="1:6" ht="28.5">
      <c r="A875" s="175">
        <v>40088</v>
      </c>
      <c r="B875" s="178">
        <v>7787</v>
      </c>
      <c r="C875" s="251" t="s">
        <v>1545</v>
      </c>
      <c r="D875" s="43"/>
      <c r="E875" s="321">
        <v>2857</v>
      </c>
      <c r="F875" s="45">
        <f t="shared" ref="F875:F940" si="26">F874+D875-E875</f>
        <v>11587051.090000007</v>
      </c>
    </row>
    <row r="876" spans="1:6">
      <c r="A876" s="175"/>
      <c r="B876" s="176">
        <v>7788</v>
      </c>
      <c r="C876" s="114" t="s">
        <v>1804</v>
      </c>
      <c r="D876" s="43"/>
      <c r="E876" s="159">
        <v>0.01</v>
      </c>
      <c r="F876" s="45">
        <f t="shared" si="26"/>
        <v>11587051.080000008</v>
      </c>
    </row>
    <row r="877" spans="1:6">
      <c r="A877" s="175"/>
      <c r="B877" s="178">
        <v>7789</v>
      </c>
      <c r="C877" s="251" t="s">
        <v>1804</v>
      </c>
      <c r="D877" s="43"/>
      <c r="E877" s="159">
        <v>0.01</v>
      </c>
      <c r="F877" s="45">
        <f t="shared" si="26"/>
        <v>11587051.070000008</v>
      </c>
    </row>
    <row r="878" spans="1:6" ht="28.5">
      <c r="A878" s="175">
        <v>40091</v>
      </c>
      <c r="B878" s="176">
        <v>7790</v>
      </c>
      <c r="C878" s="114" t="s">
        <v>383</v>
      </c>
      <c r="D878" s="43"/>
      <c r="E878" s="246">
        <v>32587</v>
      </c>
      <c r="F878" s="45">
        <f t="shared" si="26"/>
        <v>11554464.070000008</v>
      </c>
    </row>
    <row r="879" spans="1:6" ht="28.5">
      <c r="A879" s="175">
        <v>40091</v>
      </c>
      <c r="B879" s="178">
        <v>7791</v>
      </c>
      <c r="C879" s="251" t="s">
        <v>384</v>
      </c>
      <c r="D879" s="43"/>
      <c r="E879" s="246">
        <v>9563.66</v>
      </c>
      <c r="F879" s="45">
        <f t="shared" si="26"/>
        <v>11544900.410000008</v>
      </c>
    </row>
    <row r="880" spans="1:6">
      <c r="A880" s="175"/>
      <c r="B880" s="176">
        <v>7792</v>
      </c>
      <c r="C880" s="114" t="s">
        <v>1542</v>
      </c>
      <c r="D880" s="43"/>
      <c r="E880" s="246">
        <v>1448.28</v>
      </c>
      <c r="F880" s="45">
        <f t="shared" si="26"/>
        <v>11543452.130000008</v>
      </c>
    </row>
    <row r="881" spans="1:6" ht="15.75">
      <c r="A881" s="175">
        <v>40091</v>
      </c>
      <c r="B881" s="178">
        <v>7793</v>
      </c>
      <c r="C881" s="161" t="s">
        <v>1543</v>
      </c>
      <c r="D881" s="232"/>
      <c r="E881" s="246">
        <v>42211.48</v>
      </c>
      <c r="F881" s="45">
        <f t="shared" si="26"/>
        <v>11501240.650000008</v>
      </c>
    </row>
    <row r="882" spans="1:6">
      <c r="A882" s="175">
        <v>40091</v>
      </c>
      <c r="B882" s="176">
        <v>7794</v>
      </c>
      <c r="C882" s="114" t="s">
        <v>378</v>
      </c>
      <c r="D882" s="43"/>
      <c r="E882" s="246">
        <v>3856.67</v>
      </c>
      <c r="F882" s="45">
        <f t="shared" si="26"/>
        <v>11497383.980000008</v>
      </c>
    </row>
    <row r="883" spans="1:6">
      <c r="A883" s="175">
        <v>40091</v>
      </c>
      <c r="B883" s="178">
        <v>7795</v>
      </c>
      <c r="C883" s="114" t="s">
        <v>1544</v>
      </c>
      <c r="D883" s="43"/>
      <c r="E883" s="246">
        <v>114822</v>
      </c>
      <c r="F883" s="45">
        <f t="shared" si="26"/>
        <v>11382561.980000008</v>
      </c>
    </row>
    <row r="884" spans="1:6" ht="15.75">
      <c r="A884" s="175">
        <v>40091</v>
      </c>
      <c r="B884" s="178" t="s">
        <v>1027</v>
      </c>
      <c r="C884" s="180" t="s">
        <v>1750</v>
      </c>
      <c r="D884" s="232">
        <v>1460</v>
      </c>
      <c r="E884" s="48"/>
      <c r="F884" s="45">
        <f t="shared" si="26"/>
        <v>11384021.980000008</v>
      </c>
    </row>
    <row r="885" spans="1:6" ht="28.5">
      <c r="A885" s="175">
        <v>40092</v>
      </c>
      <c r="B885" s="178">
        <v>7796</v>
      </c>
      <c r="C885" s="164" t="s">
        <v>49</v>
      </c>
      <c r="D885" s="331"/>
      <c r="E885" s="246">
        <v>752252.63</v>
      </c>
      <c r="F885" s="45">
        <f t="shared" si="26"/>
        <v>10631769.350000007</v>
      </c>
    </row>
    <row r="886" spans="1:6">
      <c r="A886" s="175">
        <v>40094</v>
      </c>
      <c r="B886" s="176">
        <v>7797</v>
      </c>
      <c r="C886" s="114" t="s">
        <v>1804</v>
      </c>
      <c r="D886" s="43"/>
      <c r="E886" s="159">
        <v>0.01</v>
      </c>
      <c r="F886" s="45">
        <f t="shared" si="26"/>
        <v>10631769.340000007</v>
      </c>
    </row>
    <row r="887" spans="1:6">
      <c r="A887" s="175">
        <v>40094</v>
      </c>
      <c r="B887" s="176">
        <v>7798</v>
      </c>
      <c r="C887" s="114" t="s">
        <v>1804</v>
      </c>
      <c r="D887" s="43"/>
      <c r="E887" s="159">
        <v>0.01</v>
      </c>
      <c r="F887" s="45">
        <f t="shared" si="26"/>
        <v>10631769.330000008</v>
      </c>
    </row>
    <row r="888" spans="1:6" ht="28.5">
      <c r="A888" s="175">
        <v>40094</v>
      </c>
      <c r="B888" s="176">
        <v>7799</v>
      </c>
      <c r="C888" s="114" t="s">
        <v>2738</v>
      </c>
      <c r="D888" s="43"/>
      <c r="E888" s="246">
        <v>30000</v>
      </c>
      <c r="F888" s="45">
        <f t="shared" si="26"/>
        <v>10601769.330000008</v>
      </c>
    </row>
    <row r="889" spans="1:6" ht="42.75" customHeight="1">
      <c r="A889" s="175">
        <v>40094</v>
      </c>
      <c r="B889" s="176">
        <v>7800</v>
      </c>
      <c r="C889" s="114" t="s">
        <v>3151</v>
      </c>
      <c r="D889" s="43"/>
      <c r="E889" s="246">
        <v>6000</v>
      </c>
      <c r="F889" s="45">
        <f t="shared" si="26"/>
        <v>10595769.330000008</v>
      </c>
    </row>
    <row r="890" spans="1:6" ht="28.5">
      <c r="A890" s="175">
        <v>40098</v>
      </c>
      <c r="B890" s="176">
        <v>7801</v>
      </c>
      <c r="C890" s="114" t="s">
        <v>367</v>
      </c>
      <c r="D890" s="43"/>
      <c r="E890" s="246">
        <v>881</v>
      </c>
      <c r="F890" s="45">
        <f t="shared" si="26"/>
        <v>10594888.330000008</v>
      </c>
    </row>
    <row r="891" spans="1:6" ht="27.75" customHeight="1">
      <c r="A891" s="175">
        <v>40099</v>
      </c>
      <c r="B891" s="176">
        <v>7802</v>
      </c>
      <c r="C891" s="164" t="s">
        <v>2493</v>
      </c>
      <c r="D891" s="329"/>
      <c r="E891" s="246">
        <v>287669.32</v>
      </c>
      <c r="F891" s="45">
        <f t="shared" si="26"/>
        <v>10307219.010000007</v>
      </c>
    </row>
    <row r="892" spans="1:6" ht="28.5" customHeight="1">
      <c r="A892" s="175">
        <v>40100</v>
      </c>
      <c r="B892" s="176">
        <v>7803</v>
      </c>
      <c r="C892" s="251" t="s">
        <v>1142</v>
      </c>
      <c r="D892" s="43"/>
      <c r="E892" s="246">
        <v>1796</v>
      </c>
      <c r="F892" s="45">
        <f t="shared" si="26"/>
        <v>10305423.010000007</v>
      </c>
    </row>
    <row r="893" spans="1:6">
      <c r="A893" s="175">
        <v>40102</v>
      </c>
      <c r="B893" s="176">
        <v>7804</v>
      </c>
      <c r="C893" s="114" t="s">
        <v>705</v>
      </c>
      <c r="D893" s="43"/>
      <c r="E893" s="246">
        <v>15000</v>
      </c>
      <c r="F893" s="45">
        <f t="shared" si="26"/>
        <v>10290423.010000007</v>
      </c>
    </row>
    <row r="894" spans="1:6">
      <c r="A894" s="175">
        <v>40102</v>
      </c>
      <c r="B894" s="176">
        <v>7805</v>
      </c>
      <c r="C894" s="114" t="s">
        <v>2201</v>
      </c>
      <c r="D894" s="43"/>
      <c r="E894" s="246">
        <v>15000</v>
      </c>
      <c r="F894" s="45">
        <f t="shared" si="26"/>
        <v>10275423.010000007</v>
      </c>
    </row>
    <row r="895" spans="1:6">
      <c r="A895" s="175">
        <v>40102</v>
      </c>
      <c r="B895" s="176">
        <v>7806</v>
      </c>
      <c r="C895" s="114" t="s">
        <v>2202</v>
      </c>
      <c r="D895" s="43"/>
      <c r="E895" s="246">
        <v>23000</v>
      </c>
      <c r="F895" s="45">
        <f t="shared" si="26"/>
        <v>10252423.010000007</v>
      </c>
    </row>
    <row r="896" spans="1:6">
      <c r="A896" s="175">
        <v>40102</v>
      </c>
      <c r="B896" s="176">
        <v>7807</v>
      </c>
      <c r="C896" s="114" t="s">
        <v>1577</v>
      </c>
      <c r="D896" s="43"/>
      <c r="E896" s="246">
        <v>18000</v>
      </c>
      <c r="F896" s="45">
        <f t="shared" si="26"/>
        <v>10234423.010000007</v>
      </c>
    </row>
    <row r="897" spans="1:6">
      <c r="A897" s="175">
        <v>40102</v>
      </c>
      <c r="B897" s="176">
        <v>7808</v>
      </c>
      <c r="C897" s="114" t="s">
        <v>1578</v>
      </c>
      <c r="D897" s="43"/>
      <c r="E897" s="279">
        <v>20357</v>
      </c>
      <c r="F897" s="45">
        <f t="shared" si="26"/>
        <v>10214066.010000007</v>
      </c>
    </row>
    <row r="898" spans="1:6" ht="15.75">
      <c r="A898" s="175">
        <v>40102</v>
      </c>
      <c r="B898" s="176">
        <v>7809</v>
      </c>
      <c r="C898" s="114" t="s">
        <v>1579</v>
      </c>
      <c r="D898" s="232"/>
      <c r="E898" s="279">
        <v>10000</v>
      </c>
      <c r="F898" s="45">
        <f t="shared" si="26"/>
        <v>10204066.010000007</v>
      </c>
    </row>
    <row r="899" spans="1:6">
      <c r="A899" s="175">
        <v>40102</v>
      </c>
      <c r="B899" s="176">
        <v>7810</v>
      </c>
      <c r="C899" s="114" t="s">
        <v>1580</v>
      </c>
      <c r="D899" s="43"/>
      <c r="E899" s="246">
        <v>23000</v>
      </c>
      <c r="F899" s="45">
        <f t="shared" si="26"/>
        <v>10181066.010000007</v>
      </c>
    </row>
    <row r="900" spans="1:6">
      <c r="A900" s="175">
        <v>40102</v>
      </c>
      <c r="B900" s="176">
        <v>7811</v>
      </c>
      <c r="C900" s="114" t="s">
        <v>804</v>
      </c>
      <c r="D900" s="43"/>
      <c r="E900" s="246">
        <v>6001</v>
      </c>
      <c r="F900" s="45">
        <f t="shared" si="26"/>
        <v>10175065.010000007</v>
      </c>
    </row>
    <row r="901" spans="1:6">
      <c r="A901" s="175">
        <v>40102</v>
      </c>
      <c r="B901" s="176">
        <v>7812</v>
      </c>
      <c r="C901" s="251" t="s">
        <v>805</v>
      </c>
      <c r="D901" s="2"/>
      <c r="E901" s="246">
        <v>17895</v>
      </c>
      <c r="F901" s="45">
        <f t="shared" si="26"/>
        <v>10157170.010000007</v>
      </c>
    </row>
    <row r="902" spans="1:6" ht="15.75">
      <c r="A902" s="175">
        <v>40103</v>
      </c>
      <c r="B902" s="73" t="s">
        <v>1027</v>
      </c>
      <c r="C902" s="180" t="s">
        <v>550</v>
      </c>
      <c r="D902" s="109">
        <v>3582266.37</v>
      </c>
      <c r="E902" s="48"/>
      <c r="F902" s="45">
        <f t="shared" si="26"/>
        <v>13739436.380000006</v>
      </c>
    </row>
    <row r="903" spans="1:6">
      <c r="A903" s="175">
        <v>40106</v>
      </c>
      <c r="B903" s="176">
        <v>7813</v>
      </c>
      <c r="C903" s="114" t="s">
        <v>1804</v>
      </c>
      <c r="D903" s="43"/>
      <c r="E903" s="159">
        <v>0.01</v>
      </c>
      <c r="F903" s="45">
        <f t="shared" si="26"/>
        <v>13739436.370000007</v>
      </c>
    </row>
    <row r="904" spans="1:6">
      <c r="A904" s="175">
        <v>40106</v>
      </c>
      <c r="B904" s="176">
        <v>7814</v>
      </c>
      <c r="C904" s="114" t="s">
        <v>763</v>
      </c>
      <c r="D904" s="43"/>
      <c r="E904" s="246">
        <v>30386.799999999999</v>
      </c>
      <c r="F904" s="45">
        <f t="shared" si="26"/>
        <v>13709049.570000006</v>
      </c>
    </row>
    <row r="905" spans="1:6">
      <c r="A905" s="175">
        <v>40106</v>
      </c>
      <c r="B905" s="176">
        <v>7815</v>
      </c>
      <c r="C905" s="114" t="s">
        <v>764</v>
      </c>
      <c r="D905" s="43"/>
      <c r="E905" s="246">
        <v>20630.5</v>
      </c>
      <c r="F905" s="45">
        <f t="shared" si="26"/>
        <v>13688419.070000006</v>
      </c>
    </row>
    <row r="906" spans="1:6" ht="28.5">
      <c r="A906" s="175">
        <v>40106</v>
      </c>
      <c r="B906" s="176">
        <v>7816</v>
      </c>
      <c r="C906" s="114" t="s">
        <v>765</v>
      </c>
      <c r="D906" s="43"/>
      <c r="E906" s="246">
        <v>8500</v>
      </c>
      <c r="F906" s="45">
        <f t="shared" si="26"/>
        <v>13679919.070000006</v>
      </c>
    </row>
    <row r="907" spans="1:6" ht="28.5">
      <c r="A907" s="175">
        <v>40106</v>
      </c>
      <c r="B907" s="176">
        <v>7817</v>
      </c>
      <c r="C907" s="114" t="s">
        <v>1567</v>
      </c>
      <c r="D907" s="322"/>
      <c r="E907" s="246">
        <v>3669.51</v>
      </c>
      <c r="F907" s="45">
        <f t="shared" si="26"/>
        <v>13676249.560000006</v>
      </c>
    </row>
    <row r="908" spans="1:6">
      <c r="A908" s="175">
        <v>40106</v>
      </c>
      <c r="B908" s="176">
        <v>7818</v>
      </c>
      <c r="C908" s="114" t="s">
        <v>1568</v>
      </c>
      <c r="D908" s="43"/>
      <c r="E908" s="246">
        <v>5787.35</v>
      </c>
      <c r="F908" s="45">
        <f t="shared" si="26"/>
        <v>13670462.210000006</v>
      </c>
    </row>
    <row r="909" spans="1:6" ht="15.75">
      <c r="A909" s="175">
        <v>40106</v>
      </c>
      <c r="B909" s="176">
        <v>7819</v>
      </c>
      <c r="C909" s="161" t="s">
        <v>1569</v>
      </c>
      <c r="D909" s="232"/>
      <c r="E909" s="246">
        <v>5835.21</v>
      </c>
      <c r="F909" s="45">
        <f t="shared" si="26"/>
        <v>13664627.000000006</v>
      </c>
    </row>
    <row r="910" spans="1:6" ht="28.5">
      <c r="A910" s="175">
        <v>40106</v>
      </c>
      <c r="B910" s="176">
        <v>7820</v>
      </c>
      <c r="C910" s="114" t="s">
        <v>1570</v>
      </c>
      <c r="D910" s="43"/>
      <c r="E910" s="246">
        <v>27000</v>
      </c>
      <c r="F910" s="45">
        <f t="shared" si="26"/>
        <v>13637627.000000006</v>
      </c>
    </row>
    <row r="911" spans="1:6" ht="28.5">
      <c r="A911" s="175">
        <v>40106</v>
      </c>
      <c r="B911" s="176">
        <v>7821</v>
      </c>
      <c r="C911" s="114" t="s">
        <v>1571</v>
      </c>
      <c r="D911" s="232"/>
      <c r="E911" s="246">
        <v>27000</v>
      </c>
      <c r="F911" s="45">
        <f t="shared" si="26"/>
        <v>13610627.000000006</v>
      </c>
    </row>
    <row r="912" spans="1:6" ht="15" customHeight="1">
      <c r="A912" s="175">
        <v>40106</v>
      </c>
      <c r="B912" s="176">
        <v>7822</v>
      </c>
      <c r="C912" s="114" t="s">
        <v>176</v>
      </c>
      <c r="D912" s="232"/>
      <c r="E912" s="246">
        <v>7052.25</v>
      </c>
      <c r="F912" s="45">
        <f t="shared" si="26"/>
        <v>13603574.750000006</v>
      </c>
    </row>
    <row r="913" spans="1:6" ht="15.75">
      <c r="A913" s="175">
        <v>40106</v>
      </c>
      <c r="B913" s="176">
        <v>7823</v>
      </c>
      <c r="C913" s="161" t="s">
        <v>1572</v>
      </c>
      <c r="D913" s="232"/>
      <c r="E913" s="246">
        <v>5400</v>
      </c>
      <c r="F913" s="45">
        <f t="shared" si="26"/>
        <v>13598174.750000006</v>
      </c>
    </row>
    <row r="914" spans="1:6">
      <c r="A914" s="175">
        <v>40106</v>
      </c>
      <c r="B914" s="176">
        <v>7824</v>
      </c>
      <c r="C914" s="161" t="s">
        <v>498</v>
      </c>
      <c r="D914" s="43"/>
      <c r="E914" s="246">
        <v>5400</v>
      </c>
      <c r="F914" s="45">
        <f t="shared" si="26"/>
        <v>13592774.750000006</v>
      </c>
    </row>
    <row r="915" spans="1:6">
      <c r="A915" s="175">
        <v>40106</v>
      </c>
      <c r="B915" s="176">
        <v>7825</v>
      </c>
      <c r="C915" s="161" t="s">
        <v>499</v>
      </c>
      <c r="D915" s="43"/>
      <c r="E915" s="279">
        <v>2000</v>
      </c>
      <c r="F915" s="45">
        <f t="shared" si="26"/>
        <v>13590774.750000006</v>
      </c>
    </row>
    <row r="916" spans="1:6">
      <c r="A916" s="175">
        <v>40106</v>
      </c>
      <c r="B916" s="176">
        <v>7826</v>
      </c>
      <c r="C916" s="161" t="s">
        <v>500</v>
      </c>
      <c r="D916" s="42"/>
      <c r="E916" s="246">
        <v>2000</v>
      </c>
      <c r="F916" s="45">
        <f t="shared" si="26"/>
        <v>13588774.750000006</v>
      </c>
    </row>
    <row r="917" spans="1:6">
      <c r="A917" s="175">
        <v>40106</v>
      </c>
      <c r="B917" s="176">
        <v>7827</v>
      </c>
      <c r="C917" s="161" t="s">
        <v>501</v>
      </c>
      <c r="D917" s="42"/>
      <c r="E917" s="246">
        <v>600</v>
      </c>
      <c r="F917" s="45">
        <f t="shared" si="26"/>
        <v>13588174.750000006</v>
      </c>
    </row>
    <row r="918" spans="1:6">
      <c r="A918" s="175">
        <v>40106</v>
      </c>
      <c r="B918" s="176">
        <v>7828</v>
      </c>
      <c r="C918" s="161" t="s">
        <v>502</v>
      </c>
      <c r="D918" s="42"/>
      <c r="E918" s="246">
        <v>600</v>
      </c>
      <c r="F918" s="45">
        <f t="shared" si="26"/>
        <v>13587574.750000006</v>
      </c>
    </row>
    <row r="919" spans="1:6">
      <c r="A919" s="175">
        <v>40106</v>
      </c>
      <c r="B919" s="176">
        <v>7829</v>
      </c>
      <c r="C919" s="161" t="s">
        <v>503</v>
      </c>
      <c r="D919" s="42"/>
      <c r="E919" s="246">
        <v>554.4</v>
      </c>
      <c r="F919" s="45">
        <f t="shared" si="26"/>
        <v>13587020.350000005</v>
      </c>
    </row>
    <row r="920" spans="1:6">
      <c r="A920" s="175">
        <v>40106</v>
      </c>
      <c r="B920" s="176">
        <v>7830</v>
      </c>
      <c r="C920" s="161" t="s">
        <v>504</v>
      </c>
      <c r="D920" s="42"/>
      <c r="E920" s="246">
        <v>34825</v>
      </c>
      <c r="F920" s="45">
        <f t="shared" si="26"/>
        <v>13552195.350000005</v>
      </c>
    </row>
    <row r="921" spans="1:6">
      <c r="A921" s="175">
        <v>40106</v>
      </c>
      <c r="B921" s="176">
        <v>7831</v>
      </c>
      <c r="C921" s="161" t="s">
        <v>505</v>
      </c>
      <c r="D921" s="42"/>
      <c r="E921" s="246">
        <v>1854.27</v>
      </c>
      <c r="F921" s="45">
        <f t="shared" si="26"/>
        <v>13550341.080000006</v>
      </c>
    </row>
    <row r="922" spans="1:6">
      <c r="A922" s="175">
        <v>40106</v>
      </c>
      <c r="B922" s="176">
        <v>7832</v>
      </c>
      <c r="C922" s="161" t="s">
        <v>506</v>
      </c>
      <c r="D922" s="42"/>
      <c r="E922" s="48">
        <v>12936</v>
      </c>
      <c r="F922" s="45">
        <f t="shared" si="26"/>
        <v>13537405.080000006</v>
      </c>
    </row>
    <row r="923" spans="1:6">
      <c r="A923" s="175">
        <v>40106</v>
      </c>
      <c r="B923" s="176">
        <v>7833</v>
      </c>
      <c r="C923" s="161" t="s">
        <v>507</v>
      </c>
      <c r="D923" s="42"/>
      <c r="E923" s="246">
        <v>8330.4599999999991</v>
      </c>
      <c r="F923" s="45">
        <f t="shared" si="26"/>
        <v>13529074.620000005</v>
      </c>
    </row>
    <row r="924" spans="1:6" ht="28.5">
      <c r="A924" s="175">
        <v>40106</v>
      </c>
      <c r="B924" s="176">
        <v>7834</v>
      </c>
      <c r="C924" s="161" t="s">
        <v>511</v>
      </c>
      <c r="D924" s="42"/>
      <c r="E924" s="48">
        <v>6300</v>
      </c>
      <c r="F924" s="45">
        <f t="shared" si="26"/>
        <v>13522774.620000005</v>
      </c>
    </row>
    <row r="925" spans="1:6" ht="28.5">
      <c r="A925" s="175">
        <v>40106</v>
      </c>
      <c r="B925" s="176">
        <v>7835</v>
      </c>
      <c r="C925" s="161" t="s">
        <v>510</v>
      </c>
      <c r="D925" s="42"/>
      <c r="E925" s="279">
        <v>17400</v>
      </c>
      <c r="F925" s="45">
        <f t="shared" si="26"/>
        <v>13505374.620000005</v>
      </c>
    </row>
    <row r="926" spans="1:6" ht="28.5">
      <c r="A926" s="330">
        <v>40106</v>
      </c>
      <c r="B926" s="292">
        <v>7836</v>
      </c>
      <c r="C926" s="291" t="s">
        <v>508</v>
      </c>
      <c r="D926" s="275"/>
      <c r="E926" s="279">
        <v>906250</v>
      </c>
      <c r="F926" s="45">
        <f t="shared" si="26"/>
        <v>12599124.620000005</v>
      </c>
    </row>
    <row r="927" spans="1:6" ht="28.5">
      <c r="A927" s="330">
        <v>40106</v>
      </c>
      <c r="B927" s="292">
        <v>7837</v>
      </c>
      <c r="C927" s="291" t="s">
        <v>509</v>
      </c>
      <c r="D927" s="275"/>
      <c r="E927" s="246">
        <v>82184</v>
      </c>
      <c r="F927" s="45">
        <f t="shared" si="26"/>
        <v>12516940.620000005</v>
      </c>
    </row>
    <row r="928" spans="1:6" ht="28.5">
      <c r="A928" s="175">
        <v>40106</v>
      </c>
      <c r="B928" s="176">
        <v>7838</v>
      </c>
      <c r="C928" s="161" t="s">
        <v>2714</v>
      </c>
      <c r="D928" s="42"/>
      <c r="E928" s="246">
        <v>8146.55</v>
      </c>
      <c r="F928" s="45">
        <f t="shared" si="26"/>
        <v>12508794.070000004</v>
      </c>
    </row>
    <row r="929" spans="1:6">
      <c r="A929" s="175">
        <v>40106</v>
      </c>
      <c r="B929" s="176">
        <v>7839</v>
      </c>
      <c r="C929" s="161" t="s">
        <v>1804</v>
      </c>
      <c r="D929" s="42"/>
      <c r="E929" s="159">
        <v>0.01</v>
      </c>
      <c r="F929" s="45">
        <f t="shared" si="26"/>
        <v>12508794.060000004</v>
      </c>
    </row>
    <row r="930" spans="1:6">
      <c r="A930" s="175">
        <v>40107</v>
      </c>
      <c r="B930" s="176">
        <v>7840</v>
      </c>
      <c r="C930" s="161" t="s">
        <v>1030</v>
      </c>
      <c r="D930" s="42"/>
      <c r="E930" s="246">
        <v>828</v>
      </c>
      <c r="F930" s="45">
        <f t="shared" si="26"/>
        <v>12507966.060000004</v>
      </c>
    </row>
    <row r="931" spans="1:6">
      <c r="A931" s="175">
        <v>40107</v>
      </c>
      <c r="B931" s="176">
        <v>7841</v>
      </c>
      <c r="C931" s="161" t="s">
        <v>1759</v>
      </c>
      <c r="D931" s="42"/>
      <c r="E931" s="246">
        <v>31500</v>
      </c>
      <c r="F931" s="45">
        <f t="shared" si="26"/>
        <v>12476466.060000004</v>
      </c>
    </row>
    <row r="932" spans="1:6" ht="42.75">
      <c r="A932" s="175">
        <v>40107</v>
      </c>
      <c r="B932" s="176">
        <v>7842</v>
      </c>
      <c r="C932" s="161" t="s">
        <v>551</v>
      </c>
      <c r="D932" s="42"/>
      <c r="E932" s="246">
        <v>29000</v>
      </c>
      <c r="F932" s="45">
        <f t="shared" si="26"/>
        <v>12447466.060000004</v>
      </c>
    </row>
    <row r="933" spans="1:6" ht="15.75">
      <c r="A933" s="175">
        <v>40107</v>
      </c>
      <c r="B933" s="73" t="s">
        <v>1027</v>
      </c>
      <c r="C933" s="180" t="s">
        <v>2382</v>
      </c>
      <c r="D933" s="232">
        <v>599235.63</v>
      </c>
      <c r="E933" s="49"/>
      <c r="F933" s="45">
        <f t="shared" si="26"/>
        <v>13046701.690000005</v>
      </c>
    </row>
    <row r="934" spans="1:6" ht="28.5">
      <c r="A934" s="175">
        <v>40108</v>
      </c>
      <c r="B934" s="176">
        <v>7843</v>
      </c>
      <c r="C934" s="161" t="s">
        <v>552</v>
      </c>
      <c r="D934" s="42"/>
      <c r="E934" s="48">
        <v>26091.05</v>
      </c>
      <c r="F934" s="45">
        <f t="shared" si="26"/>
        <v>13020610.640000004</v>
      </c>
    </row>
    <row r="935" spans="1:6" ht="28.5">
      <c r="A935" s="175">
        <v>40108</v>
      </c>
      <c r="B935" s="176">
        <v>7844</v>
      </c>
      <c r="C935" s="161" t="s">
        <v>553</v>
      </c>
      <c r="D935" s="42"/>
      <c r="E935" s="246">
        <v>10937.5</v>
      </c>
      <c r="F935" s="45">
        <f t="shared" si="26"/>
        <v>13009673.140000004</v>
      </c>
    </row>
    <row r="936" spans="1:6" ht="28.5">
      <c r="A936" s="175">
        <v>40108</v>
      </c>
      <c r="B936" s="176">
        <v>7845</v>
      </c>
      <c r="C936" s="161" t="s">
        <v>2715</v>
      </c>
      <c r="D936" s="42"/>
      <c r="E936" s="48">
        <v>881</v>
      </c>
      <c r="F936" s="45">
        <f t="shared" si="26"/>
        <v>13008792.140000004</v>
      </c>
    </row>
    <row r="937" spans="1:6">
      <c r="A937" s="175">
        <v>40108</v>
      </c>
      <c r="B937" s="176">
        <v>7846</v>
      </c>
      <c r="C937" s="161" t="s">
        <v>1804</v>
      </c>
      <c r="D937" s="42"/>
      <c r="E937" s="159">
        <v>0.01</v>
      </c>
      <c r="F937" s="45">
        <f t="shared" si="26"/>
        <v>13008792.130000005</v>
      </c>
    </row>
    <row r="938" spans="1:6" ht="28.5">
      <c r="A938" s="175">
        <v>40108</v>
      </c>
      <c r="B938" s="176">
        <v>7847</v>
      </c>
      <c r="C938" s="161" t="s">
        <v>405</v>
      </c>
      <c r="D938" s="42"/>
      <c r="E938" s="246">
        <v>7936.48</v>
      </c>
      <c r="F938" s="45">
        <f t="shared" si="26"/>
        <v>13000855.650000004</v>
      </c>
    </row>
    <row r="939" spans="1:6" ht="15.75">
      <c r="A939" s="175">
        <v>40109</v>
      </c>
      <c r="B939" s="73" t="s">
        <v>1823</v>
      </c>
      <c r="C939" s="180" t="s">
        <v>2654</v>
      </c>
      <c r="D939" s="42"/>
      <c r="E939" s="159">
        <v>637700.64</v>
      </c>
      <c r="F939" s="45">
        <f t="shared" si="26"/>
        <v>12363155.010000004</v>
      </c>
    </row>
    <row r="940" spans="1:6" ht="15.75">
      <c r="A940" s="175">
        <v>40109</v>
      </c>
      <c r="B940" s="73" t="s">
        <v>1027</v>
      </c>
      <c r="C940" s="158" t="s">
        <v>1204</v>
      </c>
      <c r="D940" s="109">
        <f>64109.6+25000+25000+15000+15000+25416.67+17083.34+26458.33+43750+15000+28000+104166.67+14833.33+9562.5+9062.5</f>
        <v>437442.94</v>
      </c>
      <c r="E940" s="159"/>
      <c r="F940" s="45">
        <f t="shared" si="26"/>
        <v>12800597.950000003</v>
      </c>
    </row>
    <row r="941" spans="1:6" ht="28.5">
      <c r="A941" s="175">
        <v>40112</v>
      </c>
      <c r="B941" s="176">
        <v>7848</v>
      </c>
      <c r="C941" s="161" t="s">
        <v>575</v>
      </c>
      <c r="D941" s="42"/>
      <c r="E941" s="246">
        <v>1960</v>
      </c>
      <c r="F941" s="45">
        <f>F940+D941-E941</f>
        <v>12798637.950000003</v>
      </c>
    </row>
    <row r="942" spans="1:6" ht="28.5">
      <c r="A942" s="175">
        <v>40112</v>
      </c>
      <c r="B942" s="176">
        <v>7849</v>
      </c>
      <c r="C942" s="161" t="s">
        <v>981</v>
      </c>
      <c r="D942" s="42"/>
      <c r="E942" s="246">
        <v>1796</v>
      </c>
      <c r="F942" s="45">
        <f>F941+D942-E942</f>
        <v>12796841.950000003</v>
      </c>
    </row>
    <row r="943" spans="1:6">
      <c r="A943" s="175">
        <v>40115</v>
      </c>
      <c r="B943" s="176">
        <v>7850</v>
      </c>
      <c r="C943" s="161" t="s">
        <v>1804</v>
      </c>
      <c r="D943" s="42"/>
      <c r="E943" s="159">
        <v>0.01</v>
      </c>
      <c r="F943" s="45">
        <f>F942+D943-E943</f>
        <v>12796841.940000003</v>
      </c>
    </row>
    <row r="944" spans="1:6" ht="28.5">
      <c r="A944" s="175">
        <v>40115</v>
      </c>
      <c r="B944" s="176">
        <v>7851</v>
      </c>
      <c r="C944" s="161" t="s">
        <v>287</v>
      </c>
      <c r="D944" s="42"/>
      <c r="E944" s="48">
        <v>6121.5</v>
      </c>
      <c r="F944" s="45">
        <f>F943+D944-E944</f>
        <v>12790720.440000003</v>
      </c>
    </row>
    <row r="945" spans="1:8" ht="15.75">
      <c r="A945" s="175">
        <v>40117</v>
      </c>
      <c r="B945" s="73" t="s">
        <v>1823</v>
      </c>
      <c r="C945" s="115" t="s">
        <v>1749</v>
      </c>
      <c r="D945" s="99"/>
      <c r="E945" s="159">
        <f>4867.3-E943-E937-E929-E903-E887-E886-E877-E876</f>
        <v>4867.2199999999984</v>
      </c>
      <c r="F945" s="45">
        <f>F944+D945-E945</f>
        <v>12785853.220000003</v>
      </c>
    </row>
    <row r="946" spans="1:8" ht="15.75">
      <c r="A946" s="86"/>
      <c r="B946" s="101"/>
      <c r="C946" s="88" t="s">
        <v>1983</v>
      </c>
      <c r="D946" s="89">
        <f>SUM(D868:D945)</f>
        <v>8600670.9800000004</v>
      </c>
      <c r="E946" s="90">
        <f>SUM(E868:E945)</f>
        <v>3619588.9799999991</v>
      </c>
      <c r="F946" s="92">
        <f>F867+D946-E946</f>
        <v>12785853.220000008</v>
      </c>
    </row>
    <row r="947" spans="1:8">
      <c r="A947" s="62"/>
      <c r="B947" s="63"/>
      <c r="C947" s="36"/>
      <c r="D947" s="36"/>
      <c r="E947" s="96"/>
      <c r="F947" s="100"/>
    </row>
    <row r="948" spans="1:8">
      <c r="A948" s="62"/>
      <c r="B948" s="63"/>
      <c r="C948" s="36"/>
      <c r="D948" s="108"/>
      <c r="F948" s="100"/>
      <c r="H948" s="326"/>
    </row>
    <row r="949" spans="1:8" ht="15.75">
      <c r="A949" s="62"/>
      <c r="B949" s="63"/>
      <c r="C949" s="64" t="s">
        <v>1550</v>
      </c>
      <c r="D949" s="36"/>
      <c r="E949" s="81">
        <f>E946</f>
        <v>3619588.9799999991</v>
      </c>
      <c r="F949" s="100"/>
      <c r="H949" s="51"/>
    </row>
    <row r="950" spans="1:8" ht="15.75">
      <c r="A950" s="62"/>
      <c r="B950" s="64"/>
      <c r="C950" s="64" t="s">
        <v>2058</v>
      </c>
      <c r="D950" s="36"/>
      <c r="E950" s="81">
        <f>E946-E945-E939</f>
        <v>2977021.1199999987</v>
      </c>
      <c r="F950" s="65"/>
      <c r="H950" s="327"/>
    </row>
    <row r="951" spans="1:8">
      <c r="H951" s="51"/>
    </row>
    <row r="952" spans="1:8">
      <c r="H952" s="51"/>
    </row>
    <row r="953" spans="1:8" ht="15.75">
      <c r="A953" s="82"/>
      <c r="B953" s="29"/>
      <c r="C953" s="317" t="s">
        <v>970</v>
      </c>
      <c r="D953" s="83"/>
      <c r="E953" s="84"/>
      <c r="F953" s="65"/>
    </row>
    <row r="954" spans="1:8" ht="15.75">
      <c r="A954" s="934" t="s">
        <v>2520</v>
      </c>
      <c r="B954" s="269" t="s">
        <v>1831</v>
      </c>
      <c r="C954" s="936" t="s">
        <v>1981</v>
      </c>
      <c r="D954" s="938" t="s">
        <v>1827</v>
      </c>
      <c r="E954" s="940" t="s">
        <v>1828</v>
      </c>
      <c r="F954" s="942" t="s">
        <v>1829</v>
      </c>
    </row>
    <row r="955" spans="1:8" ht="15.75">
      <c r="A955" s="935"/>
      <c r="B955" s="270" t="s">
        <v>1832</v>
      </c>
      <c r="C955" s="937"/>
      <c r="D955" s="939"/>
      <c r="E955" s="941"/>
      <c r="F955" s="943"/>
    </row>
    <row r="956" spans="1:8" ht="15.75">
      <c r="A956" s="75"/>
      <c r="C956" s="59" t="s">
        <v>971</v>
      </c>
      <c r="D956" s="78"/>
      <c r="E956" s="79"/>
      <c r="F956" s="252">
        <f>F946</f>
        <v>12785853.220000008</v>
      </c>
    </row>
    <row r="957" spans="1:8">
      <c r="A957" s="175">
        <v>40119</v>
      </c>
      <c r="B957" s="178">
        <v>7852</v>
      </c>
      <c r="C957" s="114" t="s">
        <v>972</v>
      </c>
      <c r="D957" s="43"/>
      <c r="E957" s="48">
        <v>150417.37</v>
      </c>
      <c r="F957" s="45">
        <f>F956+D957-E957</f>
        <v>12635435.850000009</v>
      </c>
    </row>
    <row r="958" spans="1:8" ht="28.5">
      <c r="A958" s="175">
        <v>40119</v>
      </c>
      <c r="B958" s="176">
        <v>7853</v>
      </c>
      <c r="C958" s="114" t="s">
        <v>771</v>
      </c>
      <c r="D958" s="43"/>
      <c r="E958" s="48">
        <v>32410</v>
      </c>
      <c r="F958" s="45">
        <f t="shared" ref="F958:F1021" si="27">F957+D958-E958</f>
        <v>12603025.850000009</v>
      </c>
    </row>
    <row r="959" spans="1:8">
      <c r="A959" s="175">
        <v>40119</v>
      </c>
      <c r="B959" s="178">
        <v>7854</v>
      </c>
      <c r="C959" s="114" t="s">
        <v>772</v>
      </c>
      <c r="D959" s="43"/>
      <c r="E959" s="49">
        <v>3856.67</v>
      </c>
      <c r="F959" s="45">
        <f t="shared" si="27"/>
        <v>12599169.180000009</v>
      </c>
    </row>
    <row r="960" spans="1:8">
      <c r="A960" s="175">
        <v>40119</v>
      </c>
      <c r="B960" s="176">
        <v>7855</v>
      </c>
      <c r="C960" s="114" t="s">
        <v>2494</v>
      </c>
      <c r="D960" s="43"/>
      <c r="E960" s="49">
        <v>1600</v>
      </c>
      <c r="F960" s="45">
        <f t="shared" si="27"/>
        <v>12597569.180000009</v>
      </c>
    </row>
    <row r="961" spans="1:6">
      <c r="A961" s="175">
        <v>40119</v>
      </c>
      <c r="B961" s="178">
        <v>7856</v>
      </c>
      <c r="C961" s="164" t="s">
        <v>773</v>
      </c>
      <c r="D961" s="43"/>
      <c r="E961" s="49">
        <v>1600</v>
      </c>
      <c r="F961" s="45">
        <f t="shared" si="27"/>
        <v>12595969.180000009</v>
      </c>
    </row>
    <row r="962" spans="1:6">
      <c r="A962" s="175">
        <v>40119</v>
      </c>
      <c r="B962" s="176">
        <v>7857</v>
      </c>
      <c r="C962" s="318" t="s">
        <v>774</v>
      </c>
      <c r="D962" s="43"/>
      <c r="E962" s="48">
        <v>1600</v>
      </c>
      <c r="F962" s="45">
        <f t="shared" si="27"/>
        <v>12594369.180000009</v>
      </c>
    </row>
    <row r="963" spans="1:6">
      <c r="A963" s="175">
        <v>40119</v>
      </c>
      <c r="B963" s="178">
        <v>7858</v>
      </c>
      <c r="C963" s="114" t="s">
        <v>775</v>
      </c>
      <c r="D963" s="322"/>
      <c r="E963" s="48">
        <v>18567.419999999998</v>
      </c>
      <c r="F963" s="45">
        <f t="shared" si="27"/>
        <v>12575801.760000009</v>
      </c>
    </row>
    <row r="964" spans="1:6">
      <c r="A964" s="175">
        <v>40119</v>
      </c>
      <c r="B964" s="176">
        <v>7859</v>
      </c>
      <c r="C964" s="251" t="s">
        <v>1804</v>
      </c>
      <c r="D964" s="43"/>
      <c r="E964" s="234">
        <v>0.01</v>
      </c>
      <c r="F964" s="45">
        <f t="shared" si="27"/>
        <v>12575801.750000009</v>
      </c>
    </row>
    <row r="965" spans="1:6" ht="28.5">
      <c r="A965" s="330">
        <v>40119</v>
      </c>
      <c r="B965" s="290">
        <v>7860</v>
      </c>
      <c r="C965" s="164" t="s">
        <v>776</v>
      </c>
      <c r="D965" s="329"/>
      <c r="E965" s="279">
        <v>58000</v>
      </c>
      <c r="F965" s="45">
        <f t="shared" si="27"/>
        <v>12517801.750000009</v>
      </c>
    </row>
    <row r="966" spans="1:6" ht="28.5">
      <c r="A966" s="175">
        <v>40119</v>
      </c>
      <c r="B966" s="176">
        <v>7861</v>
      </c>
      <c r="C966" s="251" t="s">
        <v>2468</v>
      </c>
      <c r="D966" s="43"/>
      <c r="E966" s="49">
        <v>34825</v>
      </c>
      <c r="F966" s="45">
        <f t="shared" si="27"/>
        <v>12482976.750000009</v>
      </c>
    </row>
    <row r="967" spans="1:6" ht="28.5">
      <c r="A967" s="175">
        <v>40119</v>
      </c>
      <c r="B967" s="178">
        <v>7862</v>
      </c>
      <c r="C967" s="114" t="s">
        <v>1263</v>
      </c>
      <c r="D967" s="43"/>
      <c r="E967" s="48">
        <v>22200</v>
      </c>
      <c r="F967" s="45">
        <f t="shared" si="27"/>
        <v>12460776.750000009</v>
      </c>
    </row>
    <row r="968" spans="1:6">
      <c r="A968" s="175">
        <v>40119</v>
      </c>
      <c r="B968" s="176">
        <v>7863</v>
      </c>
      <c r="C968" s="251" t="s">
        <v>1264</v>
      </c>
      <c r="D968" s="43"/>
      <c r="E968" s="48">
        <v>122435.74</v>
      </c>
      <c r="F968" s="45">
        <f t="shared" si="27"/>
        <v>12338341.010000009</v>
      </c>
    </row>
    <row r="969" spans="1:6">
      <c r="A969" s="175">
        <v>40120</v>
      </c>
      <c r="B969" s="176">
        <v>7864</v>
      </c>
      <c r="C969" s="114" t="s">
        <v>1097</v>
      </c>
      <c r="D969" s="43"/>
      <c r="E969" s="48">
        <v>24875</v>
      </c>
      <c r="F969" s="45">
        <f t="shared" si="27"/>
        <v>12313466.010000009</v>
      </c>
    </row>
    <row r="970" spans="1:6" ht="15.75">
      <c r="A970" s="175">
        <v>40120</v>
      </c>
      <c r="B970" s="178">
        <v>7865</v>
      </c>
      <c r="C970" s="161" t="s">
        <v>1804</v>
      </c>
      <c r="D970" s="232"/>
      <c r="E970" s="159">
        <v>0.01</v>
      </c>
      <c r="F970" s="45">
        <f t="shared" si="27"/>
        <v>12313466.000000009</v>
      </c>
    </row>
    <row r="971" spans="1:6" ht="28.5">
      <c r="A971" s="175">
        <v>40120</v>
      </c>
      <c r="B971" s="176">
        <v>7866</v>
      </c>
      <c r="C971" s="114" t="s">
        <v>399</v>
      </c>
      <c r="D971" s="43"/>
      <c r="E971" s="48">
        <v>10937.5</v>
      </c>
      <c r="F971" s="45">
        <f t="shared" si="27"/>
        <v>12302528.500000009</v>
      </c>
    </row>
    <row r="972" spans="1:6" ht="28.5">
      <c r="A972" s="175">
        <v>40121</v>
      </c>
      <c r="B972" s="176">
        <v>7867</v>
      </c>
      <c r="C972" s="161" t="s">
        <v>1098</v>
      </c>
      <c r="D972" s="43"/>
      <c r="E972" s="48">
        <v>5000</v>
      </c>
      <c r="F972" s="45">
        <f t="shared" si="27"/>
        <v>12297528.500000009</v>
      </c>
    </row>
    <row r="973" spans="1:6" ht="42.75">
      <c r="A973" s="175">
        <v>40121</v>
      </c>
      <c r="B973" s="178">
        <v>7868</v>
      </c>
      <c r="C973" s="114" t="s">
        <v>975</v>
      </c>
      <c r="D973" s="232"/>
      <c r="E973" s="48">
        <v>13630</v>
      </c>
      <c r="F973" s="45">
        <f t="shared" si="27"/>
        <v>12283898.500000009</v>
      </c>
    </row>
    <row r="974" spans="1:6" ht="28.5">
      <c r="A974" s="175">
        <v>40121</v>
      </c>
      <c r="B974" s="176">
        <v>7869</v>
      </c>
      <c r="C974" s="114" t="s">
        <v>976</v>
      </c>
      <c r="D974" s="232"/>
      <c r="E974" s="48">
        <v>9464.49</v>
      </c>
      <c r="F974" s="45">
        <f t="shared" si="27"/>
        <v>12274434.010000009</v>
      </c>
    </row>
    <row r="975" spans="1:6">
      <c r="A975" s="175">
        <v>40121</v>
      </c>
      <c r="B975" s="178">
        <v>7870</v>
      </c>
      <c r="C975" s="114" t="s">
        <v>977</v>
      </c>
      <c r="D975" s="43"/>
      <c r="E975" s="49">
        <v>2551.73</v>
      </c>
      <c r="F975" s="45">
        <f t="shared" si="27"/>
        <v>12271882.280000009</v>
      </c>
    </row>
    <row r="976" spans="1:6">
      <c r="A976" s="175">
        <v>40122</v>
      </c>
      <c r="B976" s="176">
        <v>7871</v>
      </c>
      <c r="C976" s="161" t="s">
        <v>1804</v>
      </c>
      <c r="D976" s="43"/>
      <c r="E976" s="159">
        <v>0.01</v>
      </c>
      <c r="F976" s="45">
        <f t="shared" si="27"/>
        <v>12271882.270000009</v>
      </c>
    </row>
    <row r="977" spans="1:6" ht="28.5">
      <c r="A977" s="175">
        <v>40122</v>
      </c>
      <c r="B977" s="178">
        <v>7872</v>
      </c>
      <c r="C977" s="114" t="s">
        <v>2100</v>
      </c>
      <c r="D977" s="43"/>
      <c r="E977" s="48">
        <v>2541</v>
      </c>
      <c r="F977" s="45">
        <f t="shared" si="27"/>
        <v>12269341.270000009</v>
      </c>
    </row>
    <row r="978" spans="1:6" ht="28.5">
      <c r="A978" s="175">
        <v>40122</v>
      </c>
      <c r="B978" s="176">
        <v>7873</v>
      </c>
      <c r="C978" s="161" t="s">
        <v>1257</v>
      </c>
      <c r="D978" s="43"/>
      <c r="E978" s="49">
        <v>6206.9</v>
      </c>
      <c r="F978" s="45">
        <f t="shared" si="27"/>
        <v>12263134.370000008</v>
      </c>
    </row>
    <row r="979" spans="1:6" ht="28.5">
      <c r="A979" s="330">
        <v>40122</v>
      </c>
      <c r="B979" s="290">
        <v>7874</v>
      </c>
      <c r="C979" s="164" t="s">
        <v>581</v>
      </c>
      <c r="D979" s="329"/>
      <c r="E979" s="246">
        <v>1466669.7</v>
      </c>
      <c r="F979" s="45">
        <f t="shared" si="27"/>
        <v>10796464.670000009</v>
      </c>
    </row>
    <row r="980" spans="1:6" ht="28.5">
      <c r="A980" s="175">
        <v>40127</v>
      </c>
      <c r="B980" s="176">
        <v>7875</v>
      </c>
      <c r="C980" s="164" t="s">
        <v>339</v>
      </c>
      <c r="D980" s="43"/>
      <c r="E980" s="321">
        <v>28875</v>
      </c>
      <c r="F980" s="45">
        <f t="shared" si="27"/>
        <v>10767589.670000009</v>
      </c>
    </row>
    <row r="981" spans="1:6" ht="28.5">
      <c r="A981" s="175">
        <v>40127</v>
      </c>
      <c r="B981" s="178">
        <v>7876</v>
      </c>
      <c r="C981" s="251" t="s">
        <v>254</v>
      </c>
      <c r="D981" s="43"/>
      <c r="E981" s="48">
        <v>17783.23</v>
      </c>
      <c r="F981" s="45">
        <f t="shared" si="27"/>
        <v>10749806.440000009</v>
      </c>
    </row>
    <row r="982" spans="1:6">
      <c r="A982" s="175">
        <v>40127</v>
      </c>
      <c r="B982" s="176">
        <v>7877</v>
      </c>
      <c r="C982" s="114" t="s">
        <v>255</v>
      </c>
      <c r="D982" s="43"/>
      <c r="E982" s="48">
        <v>39493.06</v>
      </c>
      <c r="F982" s="45">
        <f t="shared" si="27"/>
        <v>10710313.380000008</v>
      </c>
    </row>
    <row r="983" spans="1:6">
      <c r="A983" s="175">
        <v>40127</v>
      </c>
      <c r="B983" s="178">
        <v>7878</v>
      </c>
      <c r="C983" s="114" t="s">
        <v>256</v>
      </c>
      <c r="D983" s="43"/>
      <c r="E983" s="48">
        <v>9165.44</v>
      </c>
      <c r="F983" s="45">
        <f t="shared" si="27"/>
        <v>10701147.940000009</v>
      </c>
    </row>
    <row r="984" spans="1:6">
      <c r="A984" s="175">
        <v>40127</v>
      </c>
      <c r="B984" s="176">
        <v>7879</v>
      </c>
      <c r="C984" s="114" t="s">
        <v>257</v>
      </c>
      <c r="D984" s="43"/>
      <c r="E984" s="48">
        <v>2079</v>
      </c>
      <c r="F984" s="45">
        <f t="shared" si="27"/>
        <v>10699068.940000009</v>
      </c>
    </row>
    <row r="985" spans="1:6" ht="28.5">
      <c r="A985" s="175">
        <v>40127</v>
      </c>
      <c r="B985" s="178">
        <v>7880</v>
      </c>
      <c r="C985" s="114" t="s">
        <v>969</v>
      </c>
      <c r="D985" s="43"/>
      <c r="E985" s="48">
        <v>17594</v>
      </c>
      <c r="F985" s="45">
        <f t="shared" si="27"/>
        <v>10681474.940000009</v>
      </c>
    </row>
    <row r="986" spans="1:6" ht="29.25" customHeight="1">
      <c r="A986" s="175">
        <v>40127</v>
      </c>
      <c r="B986" s="176">
        <v>7881</v>
      </c>
      <c r="C986" s="251" t="s">
        <v>1593</v>
      </c>
      <c r="D986" s="43"/>
      <c r="E986" s="49">
        <v>17783.23</v>
      </c>
      <c r="F986" s="45">
        <f t="shared" si="27"/>
        <v>10663691.710000008</v>
      </c>
    </row>
    <row r="987" spans="1:6" ht="42.75">
      <c r="A987" s="175">
        <v>40128</v>
      </c>
      <c r="B987" s="178">
        <v>7882</v>
      </c>
      <c r="C987" s="114" t="s">
        <v>1214</v>
      </c>
      <c r="D987" s="232"/>
      <c r="E987" s="49">
        <v>881</v>
      </c>
      <c r="F987" s="45">
        <f t="shared" si="27"/>
        <v>10662810.710000008</v>
      </c>
    </row>
    <row r="988" spans="1:6">
      <c r="A988" s="175">
        <v>40128</v>
      </c>
      <c r="B988" s="176">
        <v>7883</v>
      </c>
      <c r="C988" s="114" t="s">
        <v>1804</v>
      </c>
      <c r="D988" s="43"/>
      <c r="E988" s="159">
        <v>0.01</v>
      </c>
      <c r="F988" s="45">
        <f t="shared" si="27"/>
        <v>10662810.700000009</v>
      </c>
    </row>
    <row r="989" spans="1:6" ht="42.75">
      <c r="A989" s="175">
        <v>40128</v>
      </c>
      <c r="B989" s="178">
        <v>7884</v>
      </c>
      <c r="C989" s="114" t="s">
        <v>2536</v>
      </c>
      <c r="D989" s="43"/>
      <c r="E989" s="48">
        <v>11814.17</v>
      </c>
      <c r="F989" s="45">
        <f t="shared" si="27"/>
        <v>10650996.530000009</v>
      </c>
    </row>
    <row r="990" spans="1:6">
      <c r="A990" s="175">
        <v>40128</v>
      </c>
      <c r="B990" s="176">
        <v>7885</v>
      </c>
      <c r="C990" s="251" t="s">
        <v>2537</v>
      </c>
      <c r="D990" s="2"/>
      <c r="E990" s="48">
        <v>1443.75</v>
      </c>
      <c r="F990" s="45">
        <f t="shared" si="27"/>
        <v>10649552.780000009</v>
      </c>
    </row>
    <row r="991" spans="1:6" ht="57">
      <c r="A991" s="330">
        <v>40129</v>
      </c>
      <c r="B991" s="290">
        <v>7886</v>
      </c>
      <c r="C991" s="164" t="s">
        <v>177</v>
      </c>
      <c r="D991" s="324"/>
      <c r="E991" s="246">
        <v>29181.25</v>
      </c>
      <c r="F991" s="45">
        <f t="shared" si="27"/>
        <v>10620371.530000009</v>
      </c>
    </row>
    <row r="992" spans="1:6" ht="28.5">
      <c r="A992" s="175">
        <v>40129</v>
      </c>
      <c r="B992" s="176">
        <v>7887</v>
      </c>
      <c r="C992" s="114" t="s">
        <v>334</v>
      </c>
      <c r="D992" s="43"/>
      <c r="E992" s="49">
        <v>4343.25</v>
      </c>
      <c r="F992" s="45">
        <f t="shared" si="27"/>
        <v>10616028.280000009</v>
      </c>
    </row>
    <row r="993" spans="1:6" ht="28.5">
      <c r="A993" s="175">
        <v>40130</v>
      </c>
      <c r="B993" s="176">
        <v>7888</v>
      </c>
      <c r="C993" s="114" t="s">
        <v>2495</v>
      </c>
      <c r="D993" s="43"/>
      <c r="E993" s="48">
        <v>27008.080000000002</v>
      </c>
      <c r="F993" s="45">
        <f t="shared" si="27"/>
        <v>10589020.200000009</v>
      </c>
    </row>
    <row r="994" spans="1:6" ht="15.75">
      <c r="A994" s="175">
        <v>40130</v>
      </c>
      <c r="B994" s="73" t="s">
        <v>332</v>
      </c>
      <c r="C994" s="180" t="s">
        <v>333</v>
      </c>
      <c r="D994" s="43"/>
      <c r="E994" s="159">
        <v>6000000</v>
      </c>
      <c r="F994" s="45">
        <f t="shared" si="27"/>
        <v>4589020.2000000086</v>
      </c>
    </row>
    <row r="995" spans="1:6" ht="28.5">
      <c r="A995" s="175">
        <v>40133</v>
      </c>
      <c r="B995" s="176">
        <v>7889</v>
      </c>
      <c r="C995" s="114" t="s">
        <v>103</v>
      </c>
      <c r="D995" s="43"/>
      <c r="E995" s="48">
        <v>1800</v>
      </c>
      <c r="F995" s="45">
        <f t="shared" si="27"/>
        <v>4587220.2000000086</v>
      </c>
    </row>
    <row r="996" spans="1:6" ht="57">
      <c r="A996" s="175">
        <v>40133</v>
      </c>
      <c r="B996" s="176">
        <v>7890</v>
      </c>
      <c r="C996" s="114" t="s">
        <v>790</v>
      </c>
      <c r="D996" s="322"/>
      <c r="E996" s="48">
        <v>8490.5</v>
      </c>
      <c r="F996" s="45">
        <f t="shared" si="27"/>
        <v>4578729.7000000086</v>
      </c>
    </row>
    <row r="997" spans="1:6" ht="28.5">
      <c r="A997" s="175">
        <v>40133</v>
      </c>
      <c r="B997" s="176">
        <v>7891</v>
      </c>
      <c r="C997" s="114" t="s">
        <v>486</v>
      </c>
      <c r="D997" s="43"/>
      <c r="E997" s="48">
        <v>20202</v>
      </c>
      <c r="F997" s="45">
        <f t="shared" si="27"/>
        <v>4558527.7000000086</v>
      </c>
    </row>
    <row r="998" spans="1:6" ht="15.75">
      <c r="A998" s="175">
        <v>40134</v>
      </c>
      <c r="B998" s="176">
        <v>7892</v>
      </c>
      <c r="C998" s="161" t="s">
        <v>43</v>
      </c>
      <c r="D998" s="232"/>
      <c r="E998" s="48">
        <v>15000</v>
      </c>
      <c r="F998" s="45">
        <f t="shared" si="27"/>
        <v>4543527.7000000086</v>
      </c>
    </row>
    <row r="999" spans="1:6">
      <c r="A999" s="175">
        <v>40134</v>
      </c>
      <c r="B999" s="176">
        <v>7893</v>
      </c>
      <c r="C999" s="161" t="s">
        <v>44</v>
      </c>
      <c r="D999" s="43"/>
      <c r="E999" s="48">
        <v>15000</v>
      </c>
      <c r="F999" s="45">
        <f t="shared" si="27"/>
        <v>4528527.7000000086</v>
      </c>
    </row>
    <row r="1000" spans="1:6" ht="15.75">
      <c r="A1000" s="175">
        <v>40134</v>
      </c>
      <c r="B1000" s="176">
        <v>7894</v>
      </c>
      <c r="C1000" s="114" t="s">
        <v>45</v>
      </c>
      <c r="D1000" s="232"/>
      <c r="E1000" s="48">
        <v>23000</v>
      </c>
      <c r="F1000" s="45">
        <f t="shared" si="27"/>
        <v>4505527.7000000086</v>
      </c>
    </row>
    <row r="1001" spans="1:6">
      <c r="A1001" s="175">
        <v>40134</v>
      </c>
      <c r="B1001" s="176">
        <v>7895</v>
      </c>
      <c r="C1001" s="251" t="s">
        <v>1990</v>
      </c>
      <c r="E1001" s="49">
        <v>18000</v>
      </c>
      <c r="F1001" s="45">
        <f t="shared" si="27"/>
        <v>4487527.7000000086</v>
      </c>
    </row>
    <row r="1002" spans="1:6" ht="15.75">
      <c r="A1002" s="175">
        <v>40134</v>
      </c>
      <c r="B1002" s="176">
        <v>7896</v>
      </c>
      <c r="C1002" s="114" t="s">
        <v>1448</v>
      </c>
      <c r="D1002" s="232"/>
      <c r="E1002" s="48">
        <v>20357</v>
      </c>
      <c r="F1002" s="45">
        <f t="shared" si="27"/>
        <v>4467170.7000000086</v>
      </c>
    </row>
    <row r="1003" spans="1:6" ht="15.75">
      <c r="A1003" s="175">
        <v>40134</v>
      </c>
      <c r="B1003" s="176">
        <v>7897</v>
      </c>
      <c r="C1003" s="161" t="s">
        <v>1987</v>
      </c>
      <c r="D1003" s="232"/>
      <c r="E1003" s="48">
        <v>10000</v>
      </c>
      <c r="F1003" s="45">
        <f t="shared" si="27"/>
        <v>4457170.7000000086</v>
      </c>
    </row>
    <row r="1004" spans="1:6">
      <c r="A1004" s="175">
        <v>40134</v>
      </c>
      <c r="B1004" s="176">
        <v>7898</v>
      </c>
      <c r="C1004" s="161" t="s">
        <v>1988</v>
      </c>
      <c r="D1004" s="43"/>
      <c r="E1004" s="48">
        <v>23000</v>
      </c>
      <c r="F1004" s="45">
        <f t="shared" si="27"/>
        <v>4434170.7000000086</v>
      </c>
    </row>
    <row r="1005" spans="1:6">
      <c r="A1005" s="175">
        <v>40134</v>
      </c>
      <c r="B1005" s="176">
        <v>7899</v>
      </c>
      <c r="C1005" s="161" t="s">
        <v>1989</v>
      </c>
      <c r="D1005" s="43"/>
      <c r="E1005" s="49">
        <v>6001</v>
      </c>
      <c r="F1005" s="45">
        <f t="shared" si="27"/>
        <v>4428169.7000000086</v>
      </c>
    </row>
    <row r="1006" spans="1:6">
      <c r="A1006" s="175">
        <v>40134</v>
      </c>
      <c r="B1006" s="176">
        <v>7900</v>
      </c>
      <c r="C1006" s="161" t="s">
        <v>1991</v>
      </c>
      <c r="D1006" s="42"/>
      <c r="E1006" s="48">
        <v>17895</v>
      </c>
      <c r="F1006" s="45">
        <f t="shared" si="27"/>
        <v>4410274.7000000086</v>
      </c>
    </row>
    <row r="1007" spans="1:6" ht="28.5">
      <c r="A1007" s="175">
        <v>40134</v>
      </c>
      <c r="B1007" s="176">
        <v>7901</v>
      </c>
      <c r="C1007" s="161" t="s">
        <v>1993</v>
      </c>
      <c r="D1007" s="42"/>
      <c r="E1007" s="48">
        <v>43282.5</v>
      </c>
      <c r="F1007" s="45">
        <f t="shared" si="27"/>
        <v>4366992.2000000086</v>
      </c>
    </row>
    <row r="1008" spans="1:6" ht="42.75">
      <c r="A1008" s="175">
        <v>40134</v>
      </c>
      <c r="B1008" s="176">
        <v>7902</v>
      </c>
      <c r="C1008" s="114" t="s">
        <v>1992</v>
      </c>
      <c r="D1008" s="42"/>
      <c r="E1008" s="48">
        <v>490</v>
      </c>
      <c r="F1008" s="45">
        <f t="shared" si="27"/>
        <v>4366502.2000000086</v>
      </c>
    </row>
    <row r="1009" spans="1:6" ht="42.75">
      <c r="A1009" s="330">
        <v>40134</v>
      </c>
      <c r="B1009" s="292">
        <v>7903</v>
      </c>
      <c r="C1009" s="291" t="s">
        <v>1994</v>
      </c>
      <c r="D1009" s="275"/>
      <c r="E1009" s="246">
        <v>310082.5</v>
      </c>
      <c r="F1009" s="45">
        <f t="shared" si="27"/>
        <v>4056419.7000000086</v>
      </c>
    </row>
    <row r="1010" spans="1:6" ht="42.75">
      <c r="A1010" s="175">
        <v>40135</v>
      </c>
      <c r="B1010" s="176">
        <v>7904</v>
      </c>
      <c r="C1010" s="114" t="s">
        <v>1121</v>
      </c>
      <c r="D1010" s="42"/>
      <c r="E1010" s="48">
        <v>881</v>
      </c>
      <c r="F1010" s="45">
        <f t="shared" si="27"/>
        <v>4055538.7000000086</v>
      </c>
    </row>
    <row r="1011" spans="1:6" ht="28.5">
      <c r="A1011" s="330">
        <v>40135</v>
      </c>
      <c r="B1011" s="292">
        <v>7905</v>
      </c>
      <c r="C1011" s="291" t="s">
        <v>2545</v>
      </c>
      <c r="D1011" s="275"/>
      <c r="E1011" s="246">
        <v>279221.25</v>
      </c>
      <c r="F1011" s="45">
        <f t="shared" si="27"/>
        <v>3776317.4500000086</v>
      </c>
    </row>
    <row r="1012" spans="1:6" ht="15.75">
      <c r="A1012" s="175">
        <v>40135</v>
      </c>
      <c r="B1012" s="73" t="s">
        <v>1027</v>
      </c>
      <c r="C1012" s="180" t="s">
        <v>1205</v>
      </c>
      <c r="D1012" s="109">
        <v>3582266.37</v>
      </c>
      <c r="E1012" s="48"/>
      <c r="F1012" s="45">
        <f t="shared" si="27"/>
        <v>7358583.8200000087</v>
      </c>
    </row>
    <row r="1013" spans="1:6">
      <c r="A1013" s="175">
        <v>40137</v>
      </c>
      <c r="B1013" s="176">
        <v>7906</v>
      </c>
      <c r="C1013" s="161" t="s">
        <v>636</v>
      </c>
      <c r="D1013" s="42"/>
      <c r="E1013" s="48">
        <v>30386.799999999999</v>
      </c>
      <c r="F1013" s="45">
        <f t="shared" si="27"/>
        <v>7328197.0200000089</v>
      </c>
    </row>
    <row r="1014" spans="1:6">
      <c r="A1014" s="175">
        <v>40137</v>
      </c>
      <c r="B1014" s="176">
        <v>7907</v>
      </c>
      <c r="C1014" s="161" t="s">
        <v>864</v>
      </c>
      <c r="D1014" s="42"/>
      <c r="E1014" s="48">
        <v>20630.5</v>
      </c>
      <c r="F1014" s="45">
        <f t="shared" si="27"/>
        <v>7307566.5200000089</v>
      </c>
    </row>
    <row r="1015" spans="1:6">
      <c r="A1015" s="175">
        <v>40137</v>
      </c>
      <c r="B1015" s="176">
        <v>7908</v>
      </c>
      <c r="C1015" s="161" t="s">
        <v>865</v>
      </c>
      <c r="D1015" s="42"/>
      <c r="E1015" s="49">
        <v>8500</v>
      </c>
      <c r="F1015" s="45">
        <f t="shared" si="27"/>
        <v>7299066.5200000089</v>
      </c>
    </row>
    <row r="1016" spans="1:6">
      <c r="A1016" s="175">
        <v>40137</v>
      </c>
      <c r="B1016" s="176">
        <v>7909</v>
      </c>
      <c r="C1016" s="161" t="s">
        <v>866</v>
      </c>
      <c r="D1016" s="42"/>
      <c r="E1016" s="49">
        <v>3669.51</v>
      </c>
      <c r="F1016" s="45">
        <f t="shared" si="27"/>
        <v>7295397.0100000091</v>
      </c>
    </row>
    <row r="1017" spans="1:6" ht="28.5">
      <c r="A1017" s="175">
        <v>40137</v>
      </c>
      <c r="B1017" s="176">
        <v>7910</v>
      </c>
      <c r="C1017" s="161" t="s">
        <v>867</v>
      </c>
      <c r="D1017" s="42"/>
      <c r="E1017" s="48">
        <v>27000</v>
      </c>
      <c r="F1017" s="45">
        <f t="shared" si="27"/>
        <v>7268397.0100000091</v>
      </c>
    </row>
    <row r="1018" spans="1:6">
      <c r="A1018" s="175">
        <v>40137</v>
      </c>
      <c r="B1018" s="176">
        <v>7911</v>
      </c>
      <c r="C1018" s="161" t="s">
        <v>868</v>
      </c>
      <c r="D1018" s="42"/>
      <c r="E1018" s="48">
        <v>27000</v>
      </c>
      <c r="F1018" s="45">
        <f t="shared" si="27"/>
        <v>7241397.0100000091</v>
      </c>
    </row>
    <row r="1019" spans="1:6">
      <c r="A1019" s="175">
        <v>40137</v>
      </c>
      <c r="B1019" s="176">
        <v>7912</v>
      </c>
      <c r="C1019" s="161" t="s">
        <v>1804</v>
      </c>
      <c r="D1019" s="42"/>
      <c r="E1019" s="159">
        <v>0.01</v>
      </c>
      <c r="F1019" s="45">
        <f t="shared" si="27"/>
        <v>7241397.0000000093</v>
      </c>
    </row>
    <row r="1020" spans="1:6">
      <c r="A1020" s="175">
        <v>40137</v>
      </c>
      <c r="B1020" s="176">
        <v>7913</v>
      </c>
      <c r="C1020" s="161" t="s">
        <v>870</v>
      </c>
      <c r="D1020" s="42"/>
      <c r="E1020" s="48">
        <v>5400</v>
      </c>
      <c r="F1020" s="45">
        <f t="shared" si="27"/>
        <v>7235997.0000000093</v>
      </c>
    </row>
    <row r="1021" spans="1:6">
      <c r="A1021" s="175">
        <v>40137</v>
      </c>
      <c r="B1021" s="176">
        <v>7914</v>
      </c>
      <c r="C1021" s="161" t="s">
        <v>871</v>
      </c>
      <c r="D1021" s="42"/>
      <c r="E1021" s="48">
        <v>5400</v>
      </c>
      <c r="F1021" s="45">
        <f t="shared" si="27"/>
        <v>7230597.0000000093</v>
      </c>
    </row>
    <row r="1022" spans="1:6">
      <c r="A1022" s="175">
        <v>40137</v>
      </c>
      <c r="B1022" s="176">
        <v>7915</v>
      </c>
      <c r="C1022" s="161" t="s">
        <v>872</v>
      </c>
      <c r="D1022" s="42"/>
      <c r="E1022" s="48">
        <v>5835.21</v>
      </c>
      <c r="F1022" s="45">
        <f t="shared" ref="F1022:F1036" si="28">F1021+D1022-E1022</f>
        <v>7224761.7900000094</v>
      </c>
    </row>
    <row r="1023" spans="1:6" ht="15.75">
      <c r="A1023" s="175">
        <v>40137</v>
      </c>
      <c r="B1023" s="176">
        <v>7916</v>
      </c>
      <c r="C1023" s="114" t="s">
        <v>873</v>
      </c>
      <c r="D1023" s="232"/>
      <c r="E1023" s="49">
        <v>5787.35</v>
      </c>
      <c r="F1023" s="45">
        <f t="shared" si="28"/>
        <v>7218974.4400000097</v>
      </c>
    </row>
    <row r="1024" spans="1:6" ht="28.5">
      <c r="A1024" s="175">
        <v>40137</v>
      </c>
      <c r="B1024" s="176">
        <v>7917</v>
      </c>
      <c r="C1024" s="161" t="s">
        <v>938</v>
      </c>
      <c r="D1024" s="42"/>
      <c r="E1024" s="48">
        <v>2000</v>
      </c>
      <c r="F1024" s="45">
        <f t="shared" si="28"/>
        <v>7216974.4400000097</v>
      </c>
    </row>
    <row r="1025" spans="1:6" ht="28.5">
      <c r="A1025" s="175">
        <v>40137</v>
      </c>
      <c r="B1025" s="176">
        <v>7918</v>
      </c>
      <c r="C1025" s="161" t="s">
        <v>939</v>
      </c>
      <c r="D1025" s="42"/>
      <c r="E1025" s="48">
        <v>2000</v>
      </c>
      <c r="F1025" s="45">
        <f t="shared" si="28"/>
        <v>7214974.4400000097</v>
      </c>
    </row>
    <row r="1026" spans="1:6" ht="28.5">
      <c r="A1026" s="175">
        <v>40137</v>
      </c>
      <c r="B1026" s="176">
        <v>7919</v>
      </c>
      <c r="C1026" s="161" t="s">
        <v>940</v>
      </c>
      <c r="D1026" s="42"/>
      <c r="E1026" s="48">
        <v>600</v>
      </c>
      <c r="F1026" s="45">
        <f t="shared" si="28"/>
        <v>7214374.4400000097</v>
      </c>
    </row>
    <row r="1027" spans="1:6" ht="28.5">
      <c r="A1027" s="175">
        <v>40137</v>
      </c>
      <c r="B1027" s="176">
        <v>7920</v>
      </c>
      <c r="C1027" s="161" t="s">
        <v>941</v>
      </c>
      <c r="D1027" s="42"/>
      <c r="E1027" s="48">
        <v>600</v>
      </c>
      <c r="F1027" s="45">
        <f t="shared" si="28"/>
        <v>7213774.4400000097</v>
      </c>
    </row>
    <row r="1028" spans="1:6" ht="28.5">
      <c r="A1028" s="175">
        <v>40137</v>
      </c>
      <c r="B1028" s="176">
        <v>7921</v>
      </c>
      <c r="C1028" s="161" t="s">
        <v>942</v>
      </c>
      <c r="D1028" s="42"/>
      <c r="E1028" s="48">
        <v>8146.55</v>
      </c>
      <c r="F1028" s="45">
        <f t="shared" si="28"/>
        <v>7205627.8900000099</v>
      </c>
    </row>
    <row r="1029" spans="1:6" ht="28.5">
      <c r="A1029" s="175">
        <v>40137</v>
      </c>
      <c r="B1029" s="176">
        <v>7922</v>
      </c>
      <c r="C1029" s="161" t="s">
        <v>943</v>
      </c>
      <c r="D1029" s="42"/>
      <c r="E1029" s="48">
        <v>6300</v>
      </c>
      <c r="F1029" s="45">
        <f t="shared" si="28"/>
        <v>7199327.8900000099</v>
      </c>
    </row>
    <row r="1030" spans="1:6" ht="28.5">
      <c r="A1030" s="175">
        <v>40137</v>
      </c>
      <c r="B1030" s="176">
        <v>7923</v>
      </c>
      <c r="C1030" s="161" t="s">
        <v>1423</v>
      </c>
      <c r="D1030" s="42"/>
      <c r="E1030" s="48">
        <v>6206.9</v>
      </c>
      <c r="F1030" s="45">
        <f t="shared" si="28"/>
        <v>7193120.9900000095</v>
      </c>
    </row>
    <row r="1031" spans="1:6" ht="15.75">
      <c r="A1031" s="175">
        <v>40109</v>
      </c>
      <c r="B1031" s="176" t="s">
        <v>1027</v>
      </c>
      <c r="C1031" s="180" t="s">
        <v>2383</v>
      </c>
      <c r="D1031" s="109">
        <v>599235.63</v>
      </c>
      <c r="E1031" s="48"/>
      <c r="F1031" s="45">
        <f t="shared" si="28"/>
        <v>7792356.6200000094</v>
      </c>
    </row>
    <row r="1032" spans="1:6">
      <c r="A1032" s="175">
        <v>40141</v>
      </c>
      <c r="B1032" s="176">
        <v>7924</v>
      </c>
      <c r="C1032" s="161" t="s">
        <v>1804</v>
      </c>
      <c r="D1032" s="42"/>
      <c r="E1032" s="159">
        <v>0.01</v>
      </c>
      <c r="F1032" s="45">
        <f t="shared" si="28"/>
        <v>7792356.6100000096</v>
      </c>
    </row>
    <row r="1033" spans="1:6">
      <c r="A1033" s="175">
        <v>40141</v>
      </c>
      <c r="B1033" s="176">
        <v>7925</v>
      </c>
      <c r="C1033" s="161" t="s">
        <v>869</v>
      </c>
      <c r="D1033" s="42"/>
      <c r="E1033" s="48">
        <v>5727.25</v>
      </c>
      <c r="F1033" s="45">
        <f t="shared" si="28"/>
        <v>7786629.3600000096</v>
      </c>
    </row>
    <row r="1034" spans="1:6">
      <c r="A1034" s="175">
        <v>40141</v>
      </c>
      <c r="B1034" s="176">
        <v>7926</v>
      </c>
      <c r="C1034" s="161" t="s">
        <v>2384</v>
      </c>
      <c r="D1034" s="42"/>
      <c r="E1034" s="48">
        <v>828</v>
      </c>
      <c r="F1034" s="45">
        <f t="shared" si="28"/>
        <v>7785801.3600000096</v>
      </c>
    </row>
    <row r="1035" spans="1:6" ht="28.5">
      <c r="A1035" s="175">
        <v>40141</v>
      </c>
      <c r="B1035" s="176">
        <v>7927</v>
      </c>
      <c r="C1035" s="161" t="s">
        <v>2385</v>
      </c>
      <c r="D1035" s="42"/>
      <c r="E1035" s="48">
        <v>3320</v>
      </c>
      <c r="F1035" s="45">
        <f t="shared" si="28"/>
        <v>7782481.3600000096</v>
      </c>
    </row>
    <row r="1036" spans="1:6" ht="28.5">
      <c r="A1036" s="175">
        <v>40141</v>
      </c>
      <c r="B1036" s="176">
        <v>7928</v>
      </c>
      <c r="C1036" s="161" t="s">
        <v>2612</v>
      </c>
      <c r="D1036" s="42"/>
      <c r="E1036" s="48">
        <v>438190.04</v>
      </c>
      <c r="F1036" s="45">
        <f t="shared" si="28"/>
        <v>7344291.3200000096</v>
      </c>
    </row>
    <row r="1037" spans="1:6" ht="28.5">
      <c r="A1037" s="175">
        <v>40141</v>
      </c>
      <c r="B1037" s="176">
        <v>7929</v>
      </c>
      <c r="C1037" s="114" t="s">
        <v>2613</v>
      </c>
      <c r="D1037" s="42"/>
      <c r="E1037" s="48">
        <v>2100</v>
      </c>
      <c r="F1037" s="45">
        <f>F1036+D1037-E1037</f>
        <v>7342191.3200000096</v>
      </c>
    </row>
    <row r="1038" spans="1:6" ht="15.75">
      <c r="A1038" s="175">
        <v>40141</v>
      </c>
      <c r="B1038" s="73" t="s">
        <v>1823</v>
      </c>
      <c r="C1038" s="180" t="s">
        <v>258</v>
      </c>
      <c r="D1038" s="42"/>
      <c r="E1038" s="159">
        <v>631167.64</v>
      </c>
      <c r="F1038" s="45">
        <f t="shared" ref="F1038:F1056" si="29">F1037+D1038-E1038</f>
        <v>6711023.6800000099</v>
      </c>
    </row>
    <row r="1039" spans="1:6">
      <c r="A1039" s="175">
        <v>40142</v>
      </c>
      <c r="B1039" s="176">
        <v>7930</v>
      </c>
      <c r="C1039" s="161" t="s">
        <v>1804</v>
      </c>
      <c r="D1039" s="42"/>
      <c r="E1039" s="159">
        <v>0.01</v>
      </c>
      <c r="F1039" s="45">
        <f t="shared" si="29"/>
        <v>6711023.6700000102</v>
      </c>
    </row>
    <row r="1040" spans="1:6" ht="28.5">
      <c r="A1040" s="175">
        <v>40142</v>
      </c>
      <c r="B1040" s="176">
        <v>7931</v>
      </c>
      <c r="C1040" s="161" t="s">
        <v>2252</v>
      </c>
      <c r="D1040" s="42"/>
      <c r="E1040" s="48">
        <v>21392.5</v>
      </c>
      <c r="F1040" s="45">
        <f t="shared" si="29"/>
        <v>6689631.1700000102</v>
      </c>
    </row>
    <row r="1041" spans="1:6" ht="28.5">
      <c r="A1041" s="175">
        <v>40142</v>
      </c>
      <c r="B1041" s="176">
        <v>7932</v>
      </c>
      <c r="C1041" s="161" t="s">
        <v>2253</v>
      </c>
      <c r="D1041" s="42"/>
      <c r="E1041" s="48">
        <v>5845.56</v>
      </c>
      <c r="F1041" s="45">
        <f t="shared" si="29"/>
        <v>6683785.6100000106</v>
      </c>
    </row>
    <row r="1042" spans="1:6" ht="28.5">
      <c r="A1042" s="175">
        <v>40143</v>
      </c>
      <c r="B1042" s="176">
        <v>7933</v>
      </c>
      <c r="C1042" s="161" t="s">
        <v>400</v>
      </c>
      <c r="D1042" s="42"/>
      <c r="E1042" s="48">
        <v>5325</v>
      </c>
      <c r="F1042" s="45">
        <f t="shared" si="29"/>
        <v>6678460.6100000106</v>
      </c>
    </row>
    <row r="1043" spans="1:6">
      <c r="A1043" s="175">
        <v>40143</v>
      </c>
      <c r="B1043" s="176">
        <v>7934</v>
      </c>
      <c r="C1043" s="161" t="s">
        <v>2544</v>
      </c>
      <c r="D1043" s="42"/>
      <c r="E1043" s="48">
        <v>150417.37</v>
      </c>
      <c r="F1043" s="45">
        <f t="shared" si="29"/>
        <v>6528043.2400000105</v>
      </c>
    </row>
    <row r="1044" spans="1:6" ht="28.5">
      <c r="A1044" s="175">
        <v>40143</v>
      </c>
      <c r="B1044" s="176">
        <v>7935</v>
      </c>
      <c r="C1044" s="161" t="s">
        <v>401</v>
      </c>
      <c r="D1044" s="42"/>
      <c r="E1044" s="48">
        <v>32410</v>
      </c>
      <c r="F1044" s="45">
        <f t="shared" si="29"/>
        <v>6495633.2400000105</v>
      </c>
    </row>
    <row r="1045" spans="1:6" ht="28.5">
      <c r="A1045" s="175">
        <v>40143</v>
      </c>
      <c r="B1045" s="176">
        <v>7936</v>
      </c>
      <c r="C1045" s="161" t="s">
        <v>2712</v>
      </c>
      <c r="D1045" s="42"/>
      <c r="E1045" s="48">
        <v>3880</v>
      </c>
      <c r="F1045" s="45">
        <f t="shared" si="29"/>
        <v>6491753.2400000105</v>
      </c>
    </row>
    <row r="1046" spans="1:6">
      <c r="A1046" s="175">
        <v>40143</v>
      </c>
      <c r="B1046" s="176">
        <v>7937</v>
      </c>
      <c r="C1046" s="161" t="s">
        <v>1804</v>
      </c>
      <c r="D1046" s="42"/>
      <c r="E1046" s="159">
        <v>0.01</v>
      </c>
      <c r="F1046" s="45">
        <f t="shared" si="29"/>
        <v>6491753.2300000107</v>
      </c>
    </row>
    <row r="1047" spans="1:6" ht="42.75">
      <c r="A1047" s="175">
        <v>40143</v>
      </c>
      <c r="B1047" s="176">
        <v>7938</v>
      </c>
      <c r="C1047" s="161" t="s">
        <v>2145</v>
      </c>
      <c r="D1047" s="42"/>
      <c r="E1047" s="48">
        <v>25000</v>
      </c>
      <c r="F1047" s="45">
        <f t="shared" si="29"/>
        <v>6466753.2300000107</v>
      </c>
    </row>
    <row r="1048" spans="1:6" ht="28.5">
      <c r="A1048" s="175">
        <v>40143</v>
      </c>
      <c r="B1048" s="176">
        <v>7939</v>
      </c>
      <c r="C1048" s="161" t="s">
        <v>2146</v>
      </c>
      <c r="D1048" s="42"/>
      <c r="E1048" s="48">
        <v>3862.73</v>
      </c>
      <c r="F1048" s="45">
        <f t="shared" si="29"/>
        <v>6462890.5000000102</v>
      </c>
    </row>
    <row r="1049" spans="1:6" ht="28.5">
      <c r="A1049" s="175">
        <v>40143</v>
      </c>
      <c r="B1049" s="176">
        <v>7940</v>
      </c>
      <c r="C1049" s="161" t="s">
        <v>2147</v>
      </c>
      <c r="D1049" s="42"/>
      <c r="E1049" s="48">
        <v>20000</v>
      </c>
      <c r="F1049" s="45">
        <f t="shared" si="29"/>
        <v>6442890.5000000102</v>
      </c>
    </row>
    <row r="1050" spans="1:6" ht="15.75">
      <c r="A1050" s="175">
        <v>40143</v>
      </c>
      <c r="B1050" s="73" t="s">
        <v>1027</v>
      </c>
      <c r="C1050" s="158" t="s">
        <v>1204</v>
      </c>
      <c r="D1050" s="109">
        <f>66246.55+17777.77+17777.77+10666.67+10833.33+16958.33+14340.28+20680.56+36111.11+15000+24111.11+104166.67+12000+14833.33+9562.5+9062.5</f>
        <v>400128.48</v>
      </c>
      <c r="E1050" s="159"/>
      <c r="F1050" s="45">
        <f t="shared" si="29"/>
        <v>6843018.9800000098</v>
      </c>
    </row>
    <row r="1051" spans="1:6">
      <c r="A1051" s="175">
        <v>40144</v>
      </c>
      <c r="B1051" s="176">
        <v>7941</v>
      </c>
      <c r="C1051" s="161" t="s">
        <v>1804</v>
      </c>
      <c r="D1051" s="42"/>
      <c r="E1051" s="159">
        <v>0.01</v>
      </c>
      <c r="F1051" s="45">
        <f t="shared" si="29"/>
        <v>6843018.97000001</v>
      </c>
    </row>
    <row r="1052" spans="1:6">
      <c r="A1052" s="175">
        <v>40144</v>
      </c>
      <c r="B1052" s="176">
        <v>7942</v>
      </c>
      <c r="C1052" s="161" t="s">
        <v>173</v>
      </c>
      <c r="D1052" s="42"/>
      <c r="E1052" s="48">
        <v>4006.66</v>
      </c>
      <c r="F1052" s="45">
        <f t="shared" si="29"/>
        <v>6839012.3100000098</v>
      </c>
    </row>
    <row r="1053" spans="1:6" ht="28.5">
      <c r="A1053" s="175">
        <v>40144</v>
      </c>
      <c r="B1053" s="176">
        <v>7943</v>
      </c>
      <c r="C1053" s="161" t="s">
        <v>174</v>
      </c>
      <c r="D1053" s="42"/>
      <c r="E1053" s="49">
        <v>43338.75</v>
      </c>
      <c r="F1053" s="45">
        <f t="shared" si="29"/>
        <v>6795673.5600000098</v>
      </c>
    </row>
    <row r="1054" spans="1:6">
      <c r="A1054" s="175">
        <v>40144</v>
      </c>
      <c r="B1054" s="176">
        <v>7944</v>
      </c>
      <c r="C1054" s="161" t="s">
        <v>175</v>
      </c>
      <c r="D1054" s="42"/>
      <c r="E1054" s="48">
        <v>119936.3</v>
      </c>
      <c r="F1054" s="45">
        <f t="shared" si="29"/>
        <v>6675737.26000001</v>
      </c>
    </row>
    <row r="1055" spans="1:6" ht="28.5">
      <c r="A1055" s="175">
        <v>40147</v>
      </c>
      <c r="B1055" s="176">
        <v>7945</v>
      </c>
      <c r="C1055" s="161" t="s">
        <v>2538</v>
      </c>
      <c r="D1055" s="42"/>
      <c r="E1055" s="48">
        <v>20748</v>
      </c>
      <c r="F1055" s="45">
        <f t="shared" si="29"/>
        <v>6654989.26000001</v>
      </c>
    </row>
    <row r="1056" spans="1:6">
      <c r="A1056" s="175">
        <v>40147</v>
      </c>
      <c r="B1056" s="176">
        <v>7946</v>
      </c>
      <c r="C1056" s="161" t="s">
        <v>775</v>
      </c>
      <c r="D1056" s="42"/>
      <c r="E1056" s="48">
        <v>23720.54</v>
      </c>
      <c r="F1056" s="45">
        <f t="shared" si="29"/>
        <v>6631268.72000001</v>
      </c>
    </row>
    <row r="1057" spans="1:6" ht="15.75">
      <c r="A1057" s="175">
        <v>40147</v>
      </c>
      <c r="B1057" s="73" t="s">
        <v>1823</v>
      </c>
      <c r="C1057" s="115" t="s">
        <v>1265</v>
      </c>
      <c r="D1057" s="99"/>
      <c r="E1057" s="159">
        <f>5117.87-E1051-E1046-E1039-E1032-E1019-E988-E976-E970-E964</f>
        <v>5117.7799999999979</v>
      </c>
      <c r="F1057" s="45">
        <f>F1056+D1057-E1057</f>
        <v>6626150.9400000097</v>
      </c>
    </row>
    <row r="1058" spans="1:6" ht="15.75">
      <c r="A1058" s="86"/>
      <c r="B1058" s="101"/>
      <c r="C1058" s="88" t="s">
        <v>1983</v>
      </c>
      <c r="D1058" s="89">
        <f>SUM(D957:D1057)</f>
        <v>4581630.4800000004</v>
      </c>
      <c r="E1058" s="90">
        <f>SUM(E957:E1057)</f>
        <v>10741332.76</v>
      </c>
      <c r="F1058" s="92">
        <f>F956+D1058-E1058</f>
        <v>6626150.9400000107</v>
      </c>
    </row>
    <row r="1059" spans="1:6">
      <c r="A1059" s="62"/>
      <c r="B1059" s="63"/>
      <c r="C1059" s="36"/>
      <c r="D1059" s="36"/>
      <c r="E1059" s="96"/>
      <c r="F1059" s="100"/>
    </row>
    <row r="1060" spans="1:6">
      <c r="A1060" s="62"/>
      <c r="B1060" s="63"/>
      <c r="C1060" s="36"/>
      <c r="D1060" s="108"/>
      <c r="F1060" s="100"/>
    </row>
    <row r="1061" spans="1:6" ht="15.75">
      <c r="A1061" s="62"/>
      <c r="B1061" s="63"/>
      <c r="C1061" s="64" t="s">
        <v>1550</v>
      </c>
      <c r="D1061" s="36"/>
      <c r="E1061" s="81">
        <f>E1058</f>
        <v>10741332.76</v>
      </c>
      <c r="F1061" s="100"/>
    </row>
    <row r="1062" spans="1:6" ht="15.75">
      <c r="A1062" s="62"/>
      <c r="B1062" s="64"/>
      <c r="C1062" s="64" t="s">
        <v>2058</v>
      </c>
      <c r="D1062" s="36"/>
      <c r="E1062" s="81">
        <f>E1061-E1057-E1038-E994</f>
        <v>4105047.34</v>
      </c>
      <c r="F1062" s="65"/>
    </row>
    <row r="1063" spans="1:6">
      <c r="E1063" s="405"/>
    </row>
    <row r="1064" spans="1:6" ht="15.75">
      <c r="A1064" s="82"/>
      <c r="B1064" s="29"/>
      <c r="C1064" s="317" t="s">
        <v>2539</v>
      </c>
      <c r="D1064" s="83"/>
      <c r="E1064" s="84"/>
      <c r="F1064" s="65"/>
    </row>
    <row r="1065" spans="1:6" ht="15.75">
      <c r="A1065" s="934" t="s">
        <v>2520</v>
      </c>
      <c r="B1065" s="269" t="s">
        <v>1831</v>
      </c>
      <c r="C1065" s="936" t="s">
        <v>1981</v>
      </c>
      <c r="D1065" s="938" t="s">
        <v>1827</v>
      </c>
      <c r="E1065" s="940" t="s">
        <v>1828</v>
      </c>
      <c r="F1065" s="942" t="s">
        <v>1829</v>
      </c>
    </row>
    <row r="1066" spans="1:6" ht="15.75">
      <c r="A1066" s="935"/>
      <c r="B1066" s="270" t="s">
        <v>1832</v>
      </c>
      <c r="C1066" s="937"/>
      <c r="D1066" s="939"/>
      <c r="E1066" s="941"/>
      <c r="F1066" s="943"/>
    </row>
    <row r="1067" spans="1:6" ht="15.75">
      <c r="A1067" s="75"/>
      <c r="C1067" s="59" t="s">
        <v>2540</v>
      </c>
      <c r="D1067" s="78"/>
      <c r="E1067" s="79"/>
      <c r="F1067" s="252">
        <f>F1058</f>
        <v>6626150.9400000107</v>
      </c>
    </row>
    <row r="1068" spans="1:6">
      <c r="A1068" s="175">
        <v>40148</v>
      </c>
      <c r="B1068" s="178">
        <v>7947</v>
      </c>
      <c r="C1068" s="114" t="s">
        <v>826</v>
      </c>
      <c r="D1068" s="43"/>
      <c r="E1068" s="48">
        <v>23000</v>
      </c>
      <c r="F1068" s="45">
        <f>F1067+D1068-E1068</f>
        <v>6603150.9400000107</v>
      </c>
    </row>
    <row r="1069" spans="1:6">
      <c r="A1069" s="175">
        <v>40148</v>
      </c>
      <c r="B1069" s="176">
        <v>7948</v>
      </c>
      <c r="C1069" s="114" t="s">
        <v>1157</v>
      </c>
      <c r="D1069" s="43"/>
      <c r="E1069" s="48">
        <v>1600</v>
      </c>
      <c r="F1069" s="45">
        <f t="shared" ref="F1069:F1164" si="30">F1068+D1069-E1069</f>
        <v>6601550.9400000107</v>
      </c>
    </row>
    <row r="1070" spans="1:6">
      <c r="A1070" s="175">
        <v>40148</v>
      </c>
      <c r="B1070" s="178">
        <v>7949</v>
      </c>
      <c r="C1070" s="114" t="s">
        <v>1158</v>
      </c>
      <c r="D1070" s="43"/>
      <c r="E1070" s="49">
        <v>1600</v>
      </c>
      <c r="F1070" s="45">
        <f t="shared" si="30"/>
        <v>6599950.9400000107</v>
      </c>
    </row>
    <row r="1071" spans="1:6">
      <c r="A1071" s="175">
        <v>40148</v>
      </c>
      <c r="B1071" s="176">
        <v>7950</v>
      </c>
      <c r="C1071" s="114" t="s">
        <v>1159</v>
      </c>
      <c r="D1071" s="43"/>
      <c r="E1071" s="49">
        <v>1600</v>
      </c>
      <c r="F1071" s="45">
        <f t="shared" si="30"/>
        <v>6598350.9400000107</v>
      </c>
    </row>
    <row r="1072" spans="1:6" ht="28.5">
      <c r="A1072" s="175">
        <v>40148</v>
      </c>
      <c r="B1072" s="178">
        <v>7951</v>
      </c>
      <c r="C1072" s="164" t="s">
        <v>1160</v>
      </c>
      <c r="D1072" s="43"/>
      <c r="E1072" s="49">
        <v>24892.240000000002</v>
      </c>
      <c r="F1072" s="45">
        <f t="shared" si="30"/>
        <v>6573458.7000000104</v>
      </c>
    </row>
    <row r="1073" spans="1:6" ht="28.5">
      <c r="A1073" s="175">
        <v>40148</v>
      </c>
      <c r="B1073" s="176">
        <v>7952</v>
      </c>
      <c r="C1073" s="318" t="s">
        <v>1439</v>
      </c>
      <c r="D1073" s="43"/>
      <c r="E1073" s="48">
        <v>1731.48</v>
      </c>
      <c r="F1073" s="45">
        <f t="shared" si="30"/>
        <v>6571727.22000001</v>
      </c>
    </row>
    <row r="1074" spans="1:6" ht="28.5">
      <c r="A1074" s="175">
        <v>40148</v>
      </c>
      <c r="B1074" s="178">
        <v>7953</v>
      </c>
      <c r="C1074" s="318" t="s">
        <v>1437</v>
      </c>
      <c r="D1074" s="322"/>
      <c r="E1074" s="48">
        <v>72400</v>
      </c>
      <c r="F1074" s="45">
        <f t="shared" si="30"/>
        <v>6499327.22000001</v>
      </c>
    </row>
    <row r="1075" spans="1:6">
      <c r="A1075" s="175">
        <v>40149</v>
      </c>
      <c r="B1075" s="176">
        <v>7954</v>
      </c>
      <c r="C1075" s="251" t="s">
        <v>1438</v>
      </c>
      <c r="D1075" s="43"/>
      <c r="E1075" s="279">
        <v>5719.54</v>
      </c>
      <c r="F1075" s="45">
        <f t="shared" si="30"/>
        <v>6493607.6800000099</v>
      </c>
    </row>
    <row r="1076" spans="1:6" ht="28.5">
      <c r="A1076" s="175">
        <v>40149</v>
      </c>
      <c r="B1076" s="178">
        <v>7955</v>
      </c>
      <c r="C1076" s="114" t="s">
        <v>434</v>
      </c>
      <c r="D1076" s="43"/>
      <c r="E1076" s="49">
        <v>3676.52</v>
      </c>
      <c r="F1076" s="45">
        <f t="shared" si="30"/>
        <v>6489931.1600000104</v>
      </c>
    </row>
    <row r="1077" spans="1:6" ht="28.5">
      <c r="A1077" s="175">
        <v>40149</v>
      </c>
      <c r="B1077" s="176">
        <v>7956</v>
      </c>
      <c r="C1077" s="251" t="s">
        <v>435</v>
      </c>
      <c r="D1077" s="43"/>
      <c r="E1077" s="49">
        <v>18019.87</v>
      </c>
      <c r="F1077" s="45">
        <f t="shared" si="30"/>
        <v>6471911.2900000103</v>
      </c>
    </row>
    <row r="1078" spans="1:6" ht="28.5">
      <c r="A1078" s="175">
        <v>40149</v>
      </c>
      <c r="B1078" s="178">
        <v>7957</v>
      </c>
      <c r="C1078" s="114" t="s">
        <v>436</v>
      </c>
      <c r="D1078" s="43"/>
      <c r="E1078" s="48">
        <v>16535.18</v>
      </c>
      <c r="F1078" s="45">
        <f t="shared" si="30"/>
        <v>6455376.1100000106</v>
      </c>
    </row>
    <row r="1079" spans="1:6" ht="28.5">
      <c r="A1079" s="175">
        <v>40149</v>
      </c>
      <c r="B1079" s="176">
        <v>7958</v>
      </c>
      <c r="C1079" s="251" t="s">
        <v>437</v>
      </c>
      <c r="D1079" s="43"/>
      <c r="E1079" s="48">
        <v>26091.05</v>
      </c>
      <c r="F1079" s="45">
        <f t="shared" si="30"/>
        <v>6429285.0600000108</v>
      </c>
    </row>
    <row r="1080" spans="1:6">
      <c r="A1080" s="175">
        <v>40150</v>
      </c>
      <c r="B1080" s="178">
        <v>7959</v>
      </c>
      <c r="C1080" s="114" t="s">
        <v>675</v>
      </c>
      <c r="D1080" s="43"/>
      <c r="E1080" s="48">
        <v>20298</v>
      </c>
      <c r="F1080" s="45">
        <f t="shared" si="30"/>
        <v>6408987.0600000108</v>
      </c>
    </row>
    <row r="1081" spans="1:6" ht="15.75">
      <c r="A1081" s="175">
        <v>40150</v>
      </c>
      <c r="B1081" s="176">
        <v>7960</v>
      </c>
      <c r="C1081" s="161" t="s">
        <v>676</v>
      </c>
      <c r="D1081" s="232"/>
      <c r="E1081" s="49">
        <v>9655.7999999999993</v>
      </c>
      <c r="F1081" s="45">
        <f t="shared" si="30"/>
        <v>6399331.260000011</v>
      </c>
    </row>
    <row r="1082" spans="1:6">
      <c r="A1082" s="175">
        <v>40150</v>
      </c>
      <c r="B1082" s="176">
        <v>7961</v>
      </c>
      <c r="C1082" s="114" t="s">
        <v>677</v>
      </c>
      <c r="D1082" s="43"/>
      <c r="E1082" s="48">
        <v>3216.07</v>
      </c>
      <c r="F1082" s="45">
        <f t="shared" si="30"/>
        <v>6396115.1900000107</v>
      </c>
    </row>
    <row r="1083" spans="1:6" ht="28.5">
      <c r="A1083" s="175">
        <v>40150</v>
      </c>
      <c r="B1083" s="178">
        <v>7962</v>
      </c>
      <c r="C1083" s="161" t="s">
        <v>497</v>
      </c>
      <c r="D1083" s="43"/>
      <c r="E1083" s="48">
        <v>5000</v>
      </c>
      <c r="F1083" s="45">
        <f t="shared" si="30"/>
        <v>6391115.1900000107</v>
      </c>
    </row>
    <row r="1084" spans="1:6" ht="15.75">
      <c r="A1084" s="175">
        <v>40150</v>
      </c>
      <c r="B1084" s="176">
        <v>7963</v>
      </c>
      <c r="C1084" s="114" t="s">
        <v>91</v>
      </c>
      <c r="D1084" s="232"/>
      <c r="E1084" s="48">
        <v>33898.800000000003</v>
      </c>
      <c r="F1084" s="45">
        <f t="shared" si="30"/>
        <v>6357216.3900000108</v>
      </c>
    </row>
    <row r="1085" spans="1:6" ht="15.75">
      <c r="A1085" s="175">
        <v>40150</v>
      </c>
      <c r="B1085" s="178">
        <v>7964</v>
      </c>
      <c r="C1085" s="114" t="s">
        <v>92</v>
      </c>
      <c r="D1085" s="232"/>
      <c r="E1085" s="48">
        <v>23500</v>
      </c>
      <c r="F1085" s="45">
        <f t="shared" si="30"/>
        <v>6333716.3900000108</v>
      </c>
    </row>
    <row r="1086" spans="1:6">
      <c r="A1086" s="175">
        <v>40150</v>
      </c>
      <c r="B1086" s="176">
        <v>7965</v>
      </c>
      <c r="C1086" s="114" t="s">
        <v>93</v>
      </c>
      <c r="D1086" s="43"/>
      <c r="E1086" s="49">
        <v>8500</v>
      </c>
      <c r="F1086" s="45">
        <f t="shared" si="30"/>
        <v>6325216.3900000108</v>
      </c>
    </row>
    <row r="1087" spans="1:6">
      <c r="A1087" s="175">
        <v>40150</v>
      </c>
      <c r="B1087" s="178">
        <v>7966</v>
      </c>
      <c r="C1087" s="161" t="s">
        <v>94</v>
      </c>
      <c r="D1087" s="43"/>
      <c r="E1087" s="49">
        <v>6900</v>
      </c>
      <c r="F1087" s="45">
        <f t="shared" si="30"/>
        <v>6318316.3900000108</v>
      </c>
    </row>
    <row r="1088" spans="1:6">
      <c r="A1088" s="175">
        <v>40150</v>
      </c>
      <c r="B1088" s="176">
        <v>7967</v>
      </c>
      <c r="C1088" s="114" t="s">
        <v>2528</v>
      </c>
      <c r="D1088" s="43"/>
      <c r="E1088" s="48">
        <v>6500</v>
      </c>
      <c r="F1088" s="45">
        <f t="shared" si="30"/>
        <v>6311816.3900000108</v>
      </c>
    </row>
    <row r="1089" spans="1:6">
      <c r="A1089" s="175">
        <v>40150</v>
      </c>
      <c r="B1089" s="178">
        <v>7968</v>
      </c>
      <c r="C1089" s="161" t="s">
        <v>1404</v>
      </c>
      <c r="D1089" s="43"/>
      <c r="E1089" s="49">
        <v>3900</v>
      </c>
      <c r="F1089" s="45">
        <f t="shared" si="30"/>
        <v>6307916.3900000108</v>
      </c>
    </row>
    <row r="1090" spans="1:6">
      <c r="A1090" s="175">
        <v>40150</v>
      </c>
      <c r="B1090" s="176">
        <v>7969</v>
      </c>
      <c r="C1090" s="114" t="s">
        <v>2470</v>
      </c>
      <c r="D1090" s="43"/>
      <c r="E1090" s="48">
        <v>5400</v>
      </c>
      <c r="F1090" s="45">
        <f t="shared" si="30"/>
        <v>6302516.3900000108</v>
      </c>
    </row>
    <row r="1091" spans="1:6">
      <c r="A1091" s="175">
        <v>40150</v>
      </c>
      <c r="B1091" s="178">
        <v>7970</v>
      </c>
      <c r="C1091" s="164" t="s">
        <v>2471</v>
      </c>
      <c r="D1091" s="43"/>
      <c r="E1091" s="321">
        <v>5400</v>
      </c>
      <c r="F1091" s="45">
        <f t="shared" si="30"/>
        <v>6297116.3900000108</v>
      </c>
    </row>
    <row r="1092" spans="1:6">
      <c r="A1092" s="175">
        <v>40156</v>
      </c>
      <c r="B1092" s="176">
        <v>7971</v>
      </c>
      <c r="C1092" s="251" t="s">
        <v>1804</v>
      </c>
      <c r="D1092" s="43"/>
      <c r="E1092" s="159">
        <v>0.01</v>
      </c>
      <c r="F1092" s="45">
        <f t="shared" si="30"/>
        <v>6297116.3800000111</v>
      </c>
    </row>
    <row r="1093" spans="1:6">
      <c r="A1093" s="175">
        <v>40156</v>
      </c>
      <c r="B1093" s="178">
        <v>7972</v>
      </c>
      <c r="C1093" s="114" t="s">
        <v>1804</v>
      </c>
      <c r="D1093" s="43"/>
      <c r="E1093" s="159">
        <v>0.01</v>
      </c>
      <c r="F1093" s="45">
        <f t="shared" si="30"/>
        <v>6297116.3700000113</v>
      </c>
    </row>
    <row r="1094" spans="1:6" ht="28.5">
      <c r="A1094" s="175">
        <v>40156</v>
      </c>
      <c r="B1094" s="176">
        <v>7973</v>
      </c>
      <c r="C1094" s="114" t="s">
        <v>67</v>
      </c>
      <c r="D1094" s="43"/>
      <c r="E1094" s="48">
        <v>6264.48</v>
      </c>
      <c r="F1094" s="45">
        <f t="shared" si="30"/>
        <v>6290851.8900000108</v>
      </c>
    </row>
    <row r="1095" spans="1:6">
      <c r="A1095" s="175">
        <v>40156</v>
      </c>
      <c r="B1095" s="178">
        <v>7974</v>
      </c>
      <c r="C1095" s="114" t="s">
        <v>68</v>
      </c>
      <c r="D1095" s="43"/>
      <c r="E1095" s="48">
        <v>15000</v>
      </c>
      <c r="F1095" s="45">
        <f t="shared" si="30"/>
        <v>6275851.8900000108</v>
      </c>
    </row>
    <row r="1096" spans="1:6">
      <c r="A1096" s="175">
        <v>40156</v>
      </c>
      <c r="B1096" s="176">
        <v>7975</v>
      </c>
      <c r="C1096" s="114" t="s">
        <v>69</v>
      </c>
      <c r="D1096" s="43"/>
      <c r="E1096" s="48">
        <v>18000</v>
      </c>
      <c r="F1096" s="45">
        <f t="shared" si="30"/>
        <v>6257851.8900000108</v>
      </c>
    </row>
    <row r="1097" spans="1:6">
      <c r="A1097" s="175">
        <v>40156</v>
      </c>
      <c r="B1097" s="178">
        <v>7976</v>
      </c>
      <c r="C1097" s="114" t="s">
        <v>70</v>
      </c>
      <c r="D1097" s="43"/>
      <c r="E1097" s="49">
        <v>23000</v>
      </c>
      <c r="F1097" s="45">
        <f t="shared" si="30"/>
        <v>6234851.8900000108</v>
      </c>
    </row>
    <row r="1098" spans="1:6" ht="15.75">
      <c r="A1098" s="175">
        <v>40156</v>
      </c>
      <c r="B1098" s="176">
        <v>7977</v>
      </c>
      <c r="C1098" s="114" t="s">
        <v>2480</v>
      </c>
      <c r="D1098" s="232"/>
      <c r="E1098" s="49">
        <v>23000</v>
      </c>
      <c r="F1098" s="45">
        <f t="shared" si="30"/>
        <v>6211851.8900000108</v>
      </c>
    </row>
    <row r="1099" spans="1:6">
      <c r="A1099" s="175">
        <v>40156</v>
      </c>
      <c r="B1099" s="178">
        <v>7978</v>
      </c>
      <c r="C1099" s="114" t="s">
        <v>71</v>
      </c>
      <c r="D1099" s="43"/>
      <c r="E1099" s="49">
        <v>15000</v>
      </c>
      <c r="F1099" s="45">
        <f t="shared" si="30"/>
        <v>6196851.8900000108</v>
      </c>
    </row>
    <row r="1100" spans="1:6">
      <c r="A1100" s="175">
        <v>40156</v>
      </c>
      <c r="B1100" s="176">
        <v>7979</v>
      </c>
      <c r="C1100" s="114" t="s">
        <v>2399</v>
      </c>
      <c r="D1100" s="43"/>
      <c r="E1100" s="48">
        <v>20357</v>
      </c>
      <c r="F1100" s="45">
        <f t="shared" si="30"/>
        <v>6176494.8900000108</v>
      </c>
    </row>
    <row r="1101" spans="1:6">
      <c r="A1101" s="175">
        <v>40156</v>
      </c>
      <c r="B1101" s="178">
        <v>7980</v>
      </c>
      <c r="C1101" s="114" t="s">
        <v>2400</v>
      </c>
      <c r="D1101" s="2"/>
      <c r="E1101" s="48">
        <v>6001</v>
      </c>
      <c r="F1101" s="45">
        <f t="shared" si="30"/>
        <v>6170493.8900000108</v>
      </c>
    </row>
    <row r="1102" spans="1:6" ht="15.75">
      <c r="A1102" s="175">
        <v>40156</v>
      </c>
      <c r="B1102" s="176">
        <v>7981</v>
      </c>
      <c r="C1102" s="114" t="s">
        <v>2401</v>
      </c>
      <c r="D1102" s="109"/>
      <c r="E1102" s="48">
        <v>17895</v>
      </c>
      <c r="F1102" s="45">
        <f t="shared" si="30"/>
        <v>6152598.8900000108</v>
      </c>
    </row>
    <row r="1103" spans="1:6" ht="18" customHeight="1">
      <c r="A1103" s="175">
        <v>40156</v>
      </c>
      <c r="B1103" s="178">
        <v>7982</v>
      </c>
      <c r="C1103" s="114" t="s">
        <v>2257</v>
      </c>
      <c r="D1103" s="43"/>
      <c r="E1103" s="49">
        <v>31664.05</v>
      </c>
      <c r="F1103" s="45">
        <f t="shared" si="30"/>
        <v>6120934.840000011</v>
      </c>
    </row>
    <row r="1104" spans="1:6" ht="42.75">
      <c r="A1104" s="175">
        <v>40156</v>
      </c>
      <c r="B1104" s="176">
        <v>7983</v>
      </c>
      <c r="C1104" s="114" t="s">
        <v>2259</v>
      </c>
      <c r="D1104" s="43"/>
      <c r="E1104" s="48">
        <v>881</v>
      </c>
      <c r="F1104" s="45">
        <f t="shared" si="30"/>
        <v>6120053.840000011</v>
      </c>
    </row>
    <row r="1105" spans="1:6" ht="42.75">
      <c r="A1105" s="175">
        <v>40156</v>
      </c>
      <c r="B1105" s="178">
        <v>7984</v>
      </c>
      <c r="C1105" s="114" t="s">
        <v>2258</v>
      </c>
      <c r="D1105" s="43"/>
      <c r="E1105" s="48">
        <v>881</v>
      </c>
      <c r="F1105" s="45">
        <f t="shared" si="30"/>
        <v>6119172.840000011</v>
      </c>
    </row>
    <row r="1106" spans="1:6" ht="15.75">
      <c r="A1106" s="175">
        <v>40156</v>
      </c>
      <c r="B1106" s="73" t="s">
        <v>1823</v>
      </c>
      <c r="C1106" s="180" t="s">
        <v>2260</v>
      </c>
      <c r="D1106" s="43"/>
      <c r="E1106" s="159">
        <v>747785.63</v>
      </c>
      <c r="F1106" s="45">
        <f t="shared" si="30"/>
        <v>5371387.2100000111</v>
      </c>
    </row>
    <row r="1107" spans="1:6" ht="42.75">
      <c r="A1107" s="175">
        <v>40157</v>
      </c>
      <c r="B1107" s="176">
        <v>7985</v>
      </c>
      <c r="C1107" s="114" t="s">
        <v>1713</v>
      </c>
      <c r="D1107" s="43"/>
      <c r="E1107" s="48">
        <v>2765</v>
      </c>
      <c r="F1107" s="45">
        <f t="shared" si="30"/>
        <v>5368622.2100000111</v>
      </c>
    </row>
    <row r="1108" spans="1:6" ht="42.75">
      <c r="A1108" s="175">
        <v>40158</v>
      </c>
      <c r="B1108" s="178">
        <v>7986</v>
      </c>
      <c r="C1108" s="114" t="s">
        <v>2263</v>
      </c>
      <c r="D1108" s="43"/>
      <c r="E1108" s="48">
        <v>109547.86</v>
      </c>
      <c r="F1108" s="45">
        <f t="shared" si="30"/>
        <v>5259074.3500000108</v>
      </c>
    </row>
    <row r="1109" spans="1:6" ht="30.75" customHeight="1">
      <c r="A1109" s="175">
        <v>40158</v>
      </c>
      <c r="B1109" s="176">
        <v>7987</v>
      </c>
      <c r="C1109" s="114" t="s">
        <v>2543</v>
      </c>
      <c r="D1109" s="43"/>
      <c r="E1109" s="48">
        <v>46429.7</v>
      </c>
      <c r="F1109" s="45">
        <f t="shared" si="30"/>
        <v>5212644.6500000106</v>
      </c>
    </row>
    <row r="1110" spans="1:6" ht="42.75">
      <c r="A1110" s="175">
        <v>40158</v>
      </c>
      <c r="B1110" s="178">
        <v>7988</v>
      </c>
      <c r="C1110" s="114" t="s">
        <v>1594</v>
      </c>
      <c r="D1110" s="43"/>
      <c r="E1110" s="48">
        <v>11614.68</v>
      </c>
      <c r="F1110" s="45">
        <f t="shared" si="30"/>
        <v>5201029.9700000109</v>
      </c>
    </row>
    <row r="1111" spans="1:6" ht="28.5">
      <c r="A1111" s="175">
        <v>40158</v>
      </c>
      <c r="B1111" s="176">
        <v>7989</v>
      </c>
      <c r="C1111" s="114" t="s">
        <v>2405</v>
      </c>
      <c r="D1111" s="43"/>
      <c r="E1111" s="48">
        <v>8282.8700000000008</v>
      </c>
      <c r="F1111" s="45">
        <f t="shared" si="30"/>
        <v>5192747.1000000108</v>
      </c>
    </row>
    <row r="1112" spans="1:6" ht="28.5">
      <c r="A1112" s="175">
        <v>40162</v>
      </c>
      <c r="B1112" s="178">
        <v>7990</v>
      </c>
      <c r="C1112" s="114" t="s">
        <v>1312</v>
      </c>
      <c r="D1112" s="43"/>
      <c r="E1112" s="48">
        <v>2737.35</v>
      </c>
      <c r="F1112" s="45">
        <f t="shared" si="30"/>
        <v>5190009.7500000112</v>
      </c>
    </row>
    <row r="1113" spans="1:6">
      <c r="A1113" s="175"/>
      <c r="B1113" s="176">
        <v>7991</v>
      </c>
      <c r="C1113" s="114" t="s">
        <v>1804</v>
      </c>
      <c r="D1113" s="43"/>
      <c r="E1113" s="159">
        <v>0.01</v>
      </c>
      <c r="F1113" s="45">
        <f t="shared" si="30"/>
        <v>5190009.7400000114</v>
      </c>
    </row>
    <row r="1114" spans="1:6">
      <c r="A1114" s="175"/>
      <c r="B1114" s="178">
        <v>7992</v>
      </c>
      <c r="C1114" s="114" t="s">
        <v>1804</v>
      </c>
      <c r="D1114" s="43"/>
      <c r="E1114" s="159">
        <v>0.01</v>
      </c>
      <c r="F1114" s="45">
        <f t="shared" si="30"/>
        <v>5190009.7300000116</v>
      </c>
    </row>
    <row r="1115" spans="1:6" ht="28.5">
      <c r="A1115" s="175">
        <v>40162</v>
      </c>
      <c r="B1115" s="176">
        <v>7993</v>
      </c>
      <c r="C1115" s="114" t="s">
        <v>1313</v>
      </c>
      <c r="D1115" s="322"/>
      <c r="E1115" s="48">
        <v>9702.0499999999993</v>
      </c>
      <c r="F1115" s="45">
        <f t="shared" si="30"/>
        <v>5180307.6800000118</v>
      </c>
    </row>
    <row r="1116" spans="1:6" ht="28.5">
      <c r="A1116" s="175">
        <v>40163</v>
      </c>
      <c r="B1116" s="73" t="s">
        <v>1027</v>
      </c>
      <c r="C1116" s="114" t="s">
        <v>1436</v>
      </c>
      <c r="D1116" s="232">
        <v>2120</v>
      </c>
      <c r="E1116" s="48"/>
      <c r="F1116" s="45">
        <f t="shared" si="30"/>
        <v>5182427.6800000118</v>
      </c>
    </row>
    <row r="1117" spans="1:6" ht="28.5">
      <c r="A1117" s="175">
        <v>40163</v>
      </c>
      <c r="B1117" s="73" t="s">
        <v>1027</v>
      </c>
      <c r="C1117" s="114" t="s">
        <v>2089</v>
      </c>
      <c r="D1117" s="232">
        <v>1211</v>
      </c>
      <c r="E1117" s="48"/>
      <c r="F1117" s="45">
        <f t="shared" si="30"/>
        <v>5183638.6800000118</v>
      </c>
    </row>
    <row r="1118" spans="1:6" ht="28.5">
      <c r="A1118" s="175">
        <v>40163</v>
      </c>
      <c r="B1118" s="73" t="s">
        <v>1027</v>
      </c>
      <c r="C1118" s="114" t="s">
        <v>2090</v>
      </c>
      <c r="D1118" s="232">
        <v>5</v>
      </c>
      <c r="E1118" s="48"/>
      <c r="F1118" s="45">
        <f t="shared" si="30"/>
        <v>5183643.6800000118</v>
      </c>
    </row>
    <row r="1119" spans="1:6" ht="28.5">
      <c r="A1119" s="175">
        <v>40163</v>
      </c>
      <c r="B1119" s="73" t="s">
        <v>1027</v>
      </c>
      <c r="C1119" s="114" t="s">
        <v>2091</v>
      </c>
      <c r="D1119" s="232">
        <v>15020.29</v>
      </c>
      <c r="E1119" s="48"/>
      <c r="F1119" s="45">
        <f t="shared" si="30"/>
        <v>5198663.9700000118</v>
      </c>
    </row>
    <row r="1120" spans="1:6" ht="28.5">
      <c r="A1120" s="175">
        <v>40163</v>
      </c>
      <c r="B1120" s="178">
        <v>7994</v>
      </c>
      <c r="C1120" s="161" t="s">
        <v>40</v>
      </c>
      <c r="D1120" s="43"/>
      <c r="E1120" s="48">
        <v>60000</v>
      </c>
      <c r="F1120" s="45">
        <f t="shared" si="30"/>
        <v>5138663.9700000118</v>
      </c>
    </row>
    <row r="1121" spans="1:6" ht="28.5">
      <c r="A1121" s="175">
        <v>40164</v>
      </c>
      <c r="B1121" s="176">
        <v>7995</v>
      </c>
      <c r="C1121" s="114" t="s">
        <v>1011</v>
      </c>
      <c r="D1121" s="232"/>
      <c r="E1121" s="48">
        <v>25000</v>
      </c>
      <c r="F1121" s="45">
        <f t="shared" si="30"/>
        <v>5113663.9700000118</v>
      </c>
    </row>
    <row r="1122" spans="1:6" ht="15.75">
      <c r="A1122" s="175">
        <v>40164</v>
      </c>
      <c r="B1122" s="178">
        <v>7996</v>
      </c>
      <c r="C1122" s="114" t="s">
        <v>1012</v>
      </c>
      <c r="D1122" s="232"/>
      <c r="E1122" s="48">
        <v>39451.75</v>
      </c>
      <c r="F1122" s="45">
        <f t="shared" si="30"/>
        <v>5074212.2200000118</v>
      </c>
    </row>
    <row r="1123" spans="1:6" ht="15.75">
      <c r="A1123" s="175">
        <v>40164</v>
      </c>
      <c r="B1123" s="176">
        <v>7997</v>
      </c>
      <c r="C1123" s="114" t="s">
        <v>1013</v>
      </c>
      <c r="D1123" s="232"/>
      <c r="E1123" s="48">
        <v>4507.63</v>
      </c>
      <c r="F1123" s="45">
        <f t="shared" si="30"/>
        <v>5069704.590000012</v>
      </c>
    </row>
    <row r="1124" spans="1:6" ht="15.75">
      <c r="A1124" s="175">
        <v>40164</v>
      </c>
      <c r="B1124" s="178">
        <v>7998</v>
      </c>
      <c r="C1124" s="114" t="s">
        <v>1014</v>
      </c>
      <c r="D1124" s="232"/>
      <c r="E1124" s="48">
        <v>30386.799999999999</v>
      </c>
      <c r="F1124" s="45">
        <f t="shared" si="30"/>
        <v>5039317.7900000121</v>
      </c>
    </row>
    <row r="1125" spans="1:6" ht="15.75">
      <c r="A1125" s="175">
        <v>40164</v>
      </c>
      <c r="B1125" s="176">
        <v>7999</v>
      </c>
      <c r="C1125" s="114" t="s">
        <v>322</v>
      </c>
      <c r="D1125" s="232"/>
      <c r="E1125" s="48">
        <v>20630.5</v>
      </c>
      <c r="F1125" s="45">
        <f t="shared" si="30"/>
        <v>5018687.2900000121</v>
      </c>
    </row>
    <row r="1126" spans="1:6" ht="15.75">
      <c r="A1126" s="175">
        <v>40164</v>
      </c>
      <c r="B1126" s="178">
        <v>8000</v>
      </c>
      <c r="C1126" s="114" t="s">
        <v>323</v>
      </c>
      <c r="D1126" s="232"/>
      <c r="E1126" s="48">
        <v>8500</v>
      </c>
      <c r="F1126" s="45">
        <f t="shared" si="30"/>
        <v>5010187.2900000121</v>
      </c>
    </row>
    <row r="1127" spans="1:6" ht="15.75">
      <c r="A1127" s="175">
        <v>40164</v>
      </c>
      <c r="B1127" s="176">
        <v>8001</v>
      </c>
      <c r="C1127" s="114" t="s">
        <v>324</v>
      </c>
      <c r="D1127" s="232"/>
      <c r="E1127" s="48">
        <v>5835.21</v>
      </c>
      <c r="F1127" s="45">
        <f t="shared" si="30"/>
        <v>5004352.0800000122</v>
      </c>
    </row>
    <row r="1128" spans="1:6" ht="15.75">
      <c r="A1128" s="175">
        <v>40164</v>
      </c>
      <c r="B1128" s="178">
        <v>8002</v>
      </c>
      <c r="C1128" s="114" t="s">
        <v>325</v>
      </c>
      <c r="D1128" s="232"/>
      <c r="E1128" s="48">
        <v>5787.35</v>
      </c>
      <c r="F1128" s="45">
        <f t="shared" si="30"/>
        <v>4998564.7300000126</v>
      </c>
    </row>
    <row r="1129" spans="1:6" ht="15.75">
      <c r="A1129" s="175">
        <v>40164</v>
      </c>
      <c r="B1129" s="176">
        <v>8003</v>
      </c>
      <c r="C1129" s="114" t="s">
        <v>326</v>
      </c>
      <c r="D1129" s="232"/>
      <c r="E1129" s="48">
        <v>3669.51</v>
      </c>
      <c r="F1129" s="45">
        <f t="shared" si="30"/>
        <v>4994895.2200000128</v>
      </c>
    </row>
    <row r="1130" spans="1:6" ht="15.75">
      <c r="A1130" s="175">
        <v>40164</v>
      </c>
      <c r="B1130" s="178">
        <v>8004</v>
      </c>
      <c r="C1130" s="114" t="s">
        <v>327</v>
      </c>
      <c r="D1130" s="232"/>
      <c r="E1130" s="48">
        <v>27000</v>
      </c>
      <c r="F1130" s="45">
        <f t="shared" si="30"/>
        <v>4967895.2200000128</v>
      </c>
    </row>
    <row r="1131" spans="1:6" ht="15.75">
      <c r="A1131" s="175">
        <v>40164</v>
      </c>
      <c r="B1131" s="176">
        <v>8005</v>
      </c>
      <c r="C1131" s="114" t="s">
        <v>328</v>
      </c>
      <c r="D1131" s="232"/>
      <c r="E1131" s="48">
        <v>27000</v>
      </c>
      <c r="F1131" s="45">
        <f t="shared" si="30"/>
        <v>4940895.2200000128</v>
      </c>
    </row>
    <row r="1132" spans="1:6" ht="15.75">
      <c r="A1132" s="175">
        <v>40164</v>
      </c>
      <c r="B1132" s="178">
        <v>8006</v>
      </c>
      <c r="C1132" s="114" t="s">
        <v>329</v>
      </c>
      <c r="D1132" s="232"/>
      <c r="E1132" s="48">
        <v>5400</v>
      </c>
      <c r="F1132" s="45">
        <f t="shared" si="30"/>
        <v>4935495.2200000128</v>
      </c>
    </row>
    <row r="1133" spans="1:6" ht="15.75">
      <c r="A1133" s="175">
        <v>40164</v>
      </c>
      <c r="B1133" s="176">
        <v>8007</v>
      </c>
      <c r="C1133" s="114" t="s">
        <v>1258</v>
      </c>
      <c r="D1133" s="232"/>
      <c r="E1133" s="48">
        <v>5400</v>
      </c>
      <c r="F1133" s="45">
        <f t="shared" si="30"/>
        <v>4930095.2200000128</v>
      </c>
    </row>
    <row r="1134" spans="1:6" ht="15.75">
      <c r="A1134" s="175">
        <v>40164</v>
      </c>
      <c r="B1134" s="178">
        <v>8008</v>
      </c>
      <c r="C1134" s="114" t="s">
        <v>1259</v>
      </c>
      <c r="D1134" s="232"/>
      <c r="E1134" s="48">
        <v>2000</v>
      </c>
      <c r="F1134" s="45">
        <f t="shared" si="30"/>
        <v>4928095.2200000128</v>
      </c>
    </row>
    <row r="1135" spans="1:6" ht="15.75">
      <c r="A1135" s="175">
        <v>40164</v>
      </c>
      <c r="B1135" s="176">
        <v>8009</v>
      </c>
      <c r="C1135" s="114" t="s">
        <v>1260</v>
      </c>
      <c r="D1135" s="232"/>
      <c r="E1135" s="48">
        <v>2000</v>
      </c>
      <c r="F1135" s="45">
        <f t="shared" si="30"/>
        <v>4926095.2200000128</v>
      </c>
    </row>
    <row r="1136" spans="1:6" ht="15.75">
      <c r="A1136" s="175">
        <v>40164</v>
      </c>
      <c r="B1136" s="178">
        <v>8010</v>
      </c>
      <c r="C1136" s="114" t="s">
        <v>1261</v>
      </c>
      <c r="D1136" s="232"/>
      <c r="E1136" s="48">
        <v>600</v>
      </c>
      <c r="F1136" s="45">
        <f t="shared" si="30"/>
        <v>4925495.2200000128</v>
      </c>
    </row>
    <row r="1137" spans="1:6" ht="15.75">
      <c r="A1137" s="175">
        <v>40164</v>
      </c>
      <c r="B1137" s="176">
        <v>8011</v>
      </c>
      <c r="C1137" s="114" t="s">
        <v>1262</v>
      </c>
      <c r="D1137" s="232"/>
      <c r="E1137" s="48">
        <v>600</v>
      </c>
      <c r="F1137" s="45">
        <f t="shared" si="30"/>
        <v>4924895.2200000128</v>
      </c>
    </row>
    <row r="1138" spans="1:6" ht="28.5">
      <c r="A1138" s="175">
        <v>40165</v>
      </c>
      <c r="B1138" s="178">
        <v>8012</v>
      </c>
      <c r="C1138" s="114" t="s">
        <v>460</v>
      </c>
      <c r="D1138" s="232"/>
      <c r="E1138" s="48">
        <v>5431.04</v>
      </c>
      <c r="F1138" s="45">
        <f>F1137+D1138-E1138</f>
        <v>4919464.1800000127</v>
      </c>
    </row>
    <row r="1139" spans="1:6" ht="28.5">
      <c r="A1139" s="175">
        <v>40165</v>
      </c>
      <c r="B1139" s="176">
        <v>8013</v>
      </c>
      <c r="C1139" s="114" t="s">
        <v>1324</v>
      </c>
      <c r="D1139" s="232"/>
      <c r="E1139" s="48">
        <v>6206.9</v>
      </c>
      <c r="F1139" s="45">
        <f t="shared" si="30"/>
        <v>4913257.2800000124</v>
      </c>
    </row>
    <row r="1140" spans="1:6" ht="28.5">
      <c r="A1140" s="175">
        <v>40165</v>
      </c>
      <c r="B1140" s="178">
        <v>8014</v>
      </c>
      <c r="C1140" s="114" t="s">
        <v>1325</v>
      </c>
      <c r="D1140" s="42"/>
      <c r="E1140" s="48">
        <v>4200</v>
      </c>
      <c r="F1140" s="45">
        <f t="shared" si="30"/>
        <v>4909057.2800000124</v>
      </c>
    </row>
    <row r="1141" spans="1:6" ht="28.5">
      <c r="A1141" s="175">
        <v>40165</v>
      </c>
      <c r="B1141" s="176">
        <v>8015</v>
      </c>
      <c r="C1141" s="114" t="s">
        <v>1326</v>
      </c>
      <c r="D1141" s="42"/>
      <c r="E1141" s="48">
        <v>1712.6</v>
      </c>
      <c r="F1141" s="45">
        <f t="shared" si="30"/>
        <v>4907344.6800000127</v>
      </c>
    </row>
    <row r="1142" spans="1:6" ht="28.5">
      <c r="A1142" s="175">
        <v>40165</v>
      </c>
      <c r="B1142" s="178">
        <v>8016</v>
      </c>
      <c r="C1142" s="161" t="s">
        <v>1327</v>
      </c>
      <c r="D1142" s="42"/>
      <c r="E1142" s="48">
        <v>8146.55</v>
      </c>
      <c r="F1142" s="45">
        <f t="shared" si="30"/>
        <v>4899198.1300000129</v>
      </c>
    </row>
    <row r="1143" spans="1:6" ht="15.75">
      <c r="A1143" s="175">
        <v>40165</v>
      </c>
      <c r="B1143" s="73" t="s">
        <v>1027</v>
      </c>
      <c r="C1143" s="180" t="s">
        <v>777</v>
      </c>
      <c r="D1143" s="109">
        <v>599235.63</v>
      </c>
      <c r="E1143" s="48"/>
      <c r="F1143" s="45">
        <f t="shared" si="30"/>
        <v>5498433.7600000128</v>
      </c>
    </row>
    <row r="1144" spans="1:6">
      <c r="A1144" s="175">
        <v>40165</v>
      </c>
      <c r="B1144" s="176">
        <v>8017</v>
      </c>
      <c r="C1144" s="114" t="s">
        <v>1328</v>
      </c>
      <c r="D1144" s="42"/>
      <c r="E1144" s="48">
        <v>828</v>
      </c>
      <c r="F1144" s="45">
        <f t="shared" si="30"/>
        <v>5497605.7600000128</v>
      </c>
    </row>
    <row r="1145" spans="1:6" ht="28.5">
      <c r="A1145" s="175">
        <v>40165</v>
      </c>
      <c r="B1145" s="178">
        <v>8018</v>
      </c>
      <c r="C1145" s="114" t="s">
        <v>1329</v>
      </c>
      <c r="D1145" s="42"/>
      <c r="E1145" s="48">
        <v>4176.71</v>
      </c>
      <c r="F1145" s="45">
        <f t="shared" si="30"/>
        <v>5493429.0500000129</v>
      </c>
    </row>
    <row r="1146" spans="1:6">
      <c r="A1146" s="175">
        <v>40168</v>
      </c>
      <c r="B1146" s="176">
        <v>8019</v>
      </c>
      <c r="C1146" s="161" t="s">
        <v>1330</v>
      </c>
      <c r="D1146" s="42"/>
      <c r="E1146" s="48">
        <v>150417.37</v>
      </c>
      <c r="F1146" s="45">
        <f t="shared" si="30"/>
        <v>5343011.6800000127</v>
      </c>
    </row>
    <row r="1147" spans="1:6">
      <c r="A1147" s="175">
        <v>40168</v>
      </c>
      <c r="B1147" s="178">
        <v>8020</v>
      </c>
      <c r="C1147" s="114" t="s">
        <v>1804</v>
      </c>
      <c r="D1147" s="42"/>
      <c r="E1147" s="159">
        <v>0.01</v>
      </c>
      <c r="F1147" s="45">
        <f t="shared" si="30"/>
        <v>5343011.670000013</v>
      </c>
    </row>
    <row r="1148" spans="1:6">
      <c r="A1148" s="175">
        <v>40168</v>
      </c>
      <c r="B1148" s="178">
        <v>8021</v>
      </c>
      <c r="C1148" s="114" t="s">
        <v>1804</v>
      </c>
      <c r="D1148" s="42"/>
      <c r="E1148" s="159">
        <v>0.01</v>
      </c>
      <c r="F1148" s="45">
        <f t="shared" si="30"/>
        <v>5343011.6600000132</v>
      </c>
    </row>
    <row r="1149" spans="1:6">
      <c r="A1149" s="175">
        <v>40168</v>
      </c>
      <c r="B1149" s="178">
        <v>8022</v>
      </c>
      <c r="C1149" s="114" t="s">
        <v>1331</v>
      </c>
      <c r="D1149" s="42"/>
      <c r="E1149" s="48">
        <v>8236.7999999999993</v>
      </c>
      <c r="F1149" s="45">
        <f t="shared" si="30"/>
        <v>5334774.8600000134</v>
      </c>
    </row>
    <row r="1150" spans="1:6" ht="42.75">
      <c r="A1150" s="175">
        <v>40168</v>
      </c>
      <c r="B1150" s="178">
        <v>8023</v>
      </c>
      <c r="C1150" s="114" t="s">
        <v>1332</v>
      </c>
      <c r="D1150" s="42"/>
      <c r="E1150" s="48">
        <v>9549.58</v>
      </c>
      <c r="F1150" s="45">
        <f t="shared" si="30"/>
        <v>5325225.2800000133</v>
      </c>
    </row>
    <row r="1151" spans="1:6" ht="28.5">
      <c r="A1151" s="175">
        <v>40168</v>
      </c>
      <c r="B1151" s="178">
        <v>8024</v>
      </c>
      <c r="C1151" s="114" t="s">
        <v>771</v>
      </c>
      <c r="D1151" s="42"/>
      <c r="E1151" s="48">
        <v>32410</v>
      </c>
      <c r="F1151" s="45">
        <f t="shared" si="30"/>
        <v>5292815.2800000133</v>
      </c>
    </row>
    <row r="1152" spans="1:6" ht="42.75">
      <c r="A1152" s="175">
        <v>40168</v>
      </c>
      <c r="B1152" s="178">
        <v>8025</v>
      </c>
      <c r="C1152" s="114" t="s">
        <v>1333</v>
      </c>
      <c r="D1152" s="42"/>
      <c r="E1152" s="48">
        <v>277732.84999999998</v>
      </c>
      <c r="F1152" s="45">
        <f t="shared" si="30"/>
        <v>5015082.4300000137</v>
      </c>
    </row>
    <row r="1153" spans="1:6" ht="42.75">
      <c r="A1153" s="175">
        <v>40168</v>
      </c>
      <c r="B1153" s="178">
        <v>8026</v>
      </c>
      <c r="C1153" s="114" t="s">
        <v>793</v>
      </c>
      <c r="D1153" s="42"/>
      <c r="E1153" s="48">
        <v>490</v>
      </c>
      <c r="F1153" s="45">
        <f t="shared" si="30"/>
        <v>5014592.4300000137</v>
      </c>
    </row>
    <row r="1154" spans="1:6" ht="28.5">
      <c r="A1154" s="175">
        <v>40169</v>
      </c>
      <c r="B1154" s="178">
        <v>8027</v>
      </c>
      <c r="C1154" s="114" t="s">
        <v>2748</v>
      </c>
      <c r="D1154" s="42"/>
      <c r="E1154" s="48">
        <v>3742.2</v>
      </c>
      <c r="F1154" s="45">
        <f t="shared" si="30"/>
        <v>5010850.2300000135</v>
      </c>
    </row>
    <row r="1155" spans="1:6">
      <c r="A1155" s="175">
        <v>40169</v>
      </c>
      <c r="B1155" s="178">
        <v>8028</v>
      </c>
      <c r="C1155" s="114" t="s">
        <v>1804</v>
      </c>
      <c r="D1155" s="42"/>
      <c r="E1155" s="159">
        <v>0.01</v>
      </c>
      <c r="F1155" s="45">
        <f t="shared" si="30"/>
        <v>5010850.2200000137</v>
      </c>
    </row>
    <row r="1156" spans="1:6" ht="28.5">
      <c r="A1156" s="175">
        <v>40169</v>
      </c>
      <c r="B1156" s="178">
        <v>8029</v>
      </c>
      <c r="C1156" s="114" t="s">
        <v>2749</v>
      </c>
      <c r="D1156" s="42"/>
      <c r="E1156" s="48">
        <v>9950</v>
      </c>
      <c r="F1156" s="45">
        <f t="shared" si="30"/>
        <v>5000900.2200000137</v>
      </c>
    </row>
    <row r="1157" spans="1:6" ht="28.5">
      <c r="A1157" s="175">
        <v>40169</v>
      </c>
      <c r="B1157" s="178">
        <v>8030</v>
      </c>
      <c r="C1157" s="114" t="s">
        <v>1601</v>
      </c>
      <c r="D1157" s="42"/>
      <c r="E1157" s="48">
        <v>2700</v>
      </c>
      <c r="F1157" s="45">
        <f t="shared" si="30"/>
        <v>4998200.2200000137</v>
      </c>
    </row>
    <row r="1158" spans="1:6" ht="28.5">
      <c r="A1158" s="175">
        <v>40169</v>
      </c>
      <c r="B1158" s="178">
        <v>8031</v>
      </c>
      <c r="C1158" s="114" t="s">
        <v>1603</v>
      </c>
      <c r="D1158" s="42"/>
      <c r="E1158" s="48">
        <v>7200</v>
      </c>
      <c r="F1158" s="45">
        <f t="shared" si="30"/>
        <v>4991000.2200000137</v>
      </c>
    </row>
    <row r="1159" spans="1:6" ht="42.75">
      <c r="A1159" s="175">
        <v>40170</v>
      </c>
      <c r="B1159" s="178">
        <v>8032</v>
      </c>
      <c r="C1159" s="114" t="s">
        <v>711</v>
      </c>
      <c r="D1159" s="42"/>
      <c r="E1159" s="48">
        <v>10510.5</v>
      </c>
      <c r="F1159" s="45">
        <f t="shared" si="30"/>
        <v>4980489.7200000137</v>
      </c>
    </row>
    <row r="1160" spans="1:6">
      <c r="A1160" s="175">
        <v>40170</v>
      </c>
      <c r="B1160" s="178">
        <v>8033</v>
      </c>
      <c r="C1160" s="114" t="s">
        <v>1012</v>
      </c>
      <c r="D1160" s="42"/>
      <c r="E1160" s="48">
        <v>25223.25</v>
      </c>
      <c r="F1160" s="45">
        <f t="shared" si="30"/>
        <v>4955266.4700000137</v>
      </c>
    </row>
    <row r="1161" spans="1:6" ht="28.5">
      <c r="A1161" s="175">
        <v>40170</v>
      </c>
      <c r="B1161" s="178">
        <v>8034</v>
      </c>
      <c r="C1161" s="161" t="s">
        <v>484</v>
      </c>
      <c r="D1161" s="42"/>
      <c r="E1161" s="48">
        <v>1300</v>
      </c>
      <c r="F1161" s="45">
        <f t="shared" si="30"/>
        <v>4953966.4700000137</v>
      </c>
    </row>
    <row r="1162" spans="1:6" ht="15.75">
      <c r="A1162" s="175">
        <v>40170</v>
      </c>
      <c r="B1162" s="73" t="s">
        <v>1823</v>
      </c>
      <c r="C1162" s="180" t="s">
        <v>485</v>
      </c>
      <c r="D1162" s="42"/>
      <c r="E1162" s="159">
        <v>635860.76</v>
      </c>
      <c r="F1162" s="45">
        <f t="shared" si="30"/>
        <v>4318105.7100000139</v>
      </c>
    </row>
    <row r="1163" spans="1:6" ht="15.75">
      <c r="A1163" s="175">
        <v>40170</v>
      </c>
      <c r="B1163" s="73" t="s">
        <v>1027</v>
      </c>
      <c r="C1163" s="180" t="s">
        <v>1161</v>
      </c>
      <c r="D1163" s="109">
        <v>4181502</v>
      </c>
      <c r="E1163" s="48"/>
      <c r="F1163" s="45">
        <f t="shared" si="30"/>
        <v>8499607.7100000139</v>
      </c>
    </row>
    <row r="1164" spans="1:6" ht="15.75">
      <c r="A1164" s="175"/>
      <c r="B1164" s="73" t="s">
        <v>1027</v>
      </c>
      <c r="C1164" s="158" t="s">
        <v>2264</v>
      </c>
      <c r="D1164" s="109">
        <f>64109.6+16666.67+16666.67+10000+10000+16666.67+13541.66+19791.67+33333.33+15000+22055.55+104166.67+20000+14833.33+9562.5+9062.5</f>
        <v>395456.82</v>
      </c>
      <c r="E1164" s="49"/>
      <c r="F1164" s="45">
        <f t="shared" si="30"/>
        <v>8895064.5300000142</v>
      </c>
    </row>
    <row r="1165" spans="1:6" ht="15.75">
      <c r="A1165" s="175">
        <v>40178</v>
      </c>
      <c r="B1165" s="73" t="s">
        <v>1823</v>
      </c>
      <c r="C1165" s="115" t="s">
        <v>2261</v>
      </c>
      <c r="D1165" s="99"/>
      <c r="E1165" s="159">
        <f>3320.5-E1155-E1148-E1147-E1114-E1113-E1093-E1092</f>
        <v>3320.4299999999985</v>
      </c>
      <c r="F1165" s="45">
        <f>F1164+D1165-E1165</f>
        <v>8891744.1000000145</v>
      </c>
    </row>
    <row r="1166" spans="1:6" ht="15.75">
      <c r="A1166" s="86"/>
      <c r="B1166" s="101"/>
      <c r="C1166" s="88" t="s">
        <v>1983</v>
      </c>
      <c r="D1166" s="89">
        <f>SUM(D1068:D1165)</f>
        <v>5194550.74</v>
      </c>
      <c r="E1166" s="90">
        <f>SUM(E1068:E1165)</f>
        <v>2928957.5800000005</v>
      </c>
      <c r="F1166" s="92">
        <f>F1067+D1166-E1166</f>
        <v>8891744.1000000108</v>
      </c>
    </row>
    <row r="1167" spans="1:6">
      <c r="A1167" s="62"/>
      <c r="B1167" s="63"/>
      <c r="C1167" s="36"/>
      <c r="D1167" s="36"/>
      <c r="E1167" s="96"/>
      <c r="F1167" s="100"/>
    </row>
    <row r="1168" spans="1:6" ht="15.75">
      <c r="A1168" s="62"/>
      <c r="B1168" s="63"/>
      <c r="C1168" s="64" t="s">
        <v>1550</v>
      </c>
      <c r="D1168" s="36"/>
      <c r="E1168" s="81">
        <f>E1166</f>
        <v>2928957.5800000005</v>
      </c>
      <c r="F1168" s="100"/>
    </row>
    <row r="1169" spans="1:6" ht="15.75">
      <c r="A1169" s="62"/>
      <c r="B1169" s="64"/>
      <c r="C1169" s="64" t="s">
        <v>2058</v>
      </c>
      <c r="D1169" s="36"/>
      <c r="E1169" s="81">
        <f>E1166-E1165-E1162-E1106</f>
        <v>1541990.7600000007</v>
      </c>
      <c r="F1169" s="65"/>
    </row>
  </sheetData>
  <customSheetViews>
    <customSheetView guid="{42CC8B4D-7DBB-4762-B1E5-9831FAA8E6A5}">
      <selection sqref="A1:F1"/>
      <pageMargins left="0.59055118110236227" right="0.59055118110236227" top="0.43307086614173229" bottom="0.43307086614173229" header="0" footer="0.23622047244094491"/>
      <printOptions horizontalCentered="1" verticalCentered="1"/>
      <pageSetup scale="90" orientation="landscape" r:id="rId1"/>
      <headerFooter alignWithMargins="0"/>
    </customSheetView>
    <customSheetView guid="{3AD04F25-0401-40F4-BEB1-FA5D2010A9EC}">
      <selection sqref="A1:F1"/>
      <pageMargins left="0.59055118110236227" right="0.59055118110236227" top="0.43307086614173229" bottom="0.43307086614173229" header="0" footer="0.23622047244094491"/>
      <printOptions horizontalCentered="1" verticalCentered="1"/>
      <pageSetup scale="90" orientation="landscape" r:id="rId2"/>
      <headerFooter alignWithMargins="0"/>
    </customSheetView>
    <customSheetView guid="{9C102F72-2586-42AA-B639-CD434244B713}">
      <selection sqref="A1:F1"/>
      <pageMargins left="0.59055118110236227" right="0.59055118110236227" top="0.43307086614173229" bottom="0.43307086614173229" header="0" footer="0.23622047244094491"/>
      <printOptions horizontalCentered="1" verticalCentered="1"/>
      <pageSetup scale="90" orientation="landscape" r:id="rId3"/>
      <headerFooter alignWithMargins="0"/>
    </customSheetView>
    <customSheetView guid="{4603374C-56D0-489F-A7EE-1A7D5CAB52B0}">
      <selection sqref="A1:F1"/>
      <pageMargins left="0.59055118110236227" right="0.59055118110236227" top="0.43307086614173229" bottom="0.43307086614173229" header="0" footer="0.23622047244094491"/>
      <printOptions horizontalCentered="1" verticalCentered="1"/>
      <pageSetup scale="90" orientation="landscape" r:id="rId4"/>
      <headerFooter alignWithMargins="0"/>
    </customSheetView>
    <customSheetView guid="{755B8643-CC0C-497F-9A39-A5CD7923C58E}">
      <selection sqref="A1:F1"/>
      <pageMargins left="0.59055118110236227" right="0.59055118110236227" top="0.43307086614173229" bottom="0.43307086614173229" header="0" footer="0.23622047244094491"/>
      <printOptions horizontalCentered="1" verticalCentered="1"/>
      <pageSetup scale="90" orientation="landscape" r:id="rId5"/>
      <headerFooter alignWithMargins="0"/>
    </customSheetView>
    <customSheetView guid="{71907C94-7E7B-469B-BBCE-CF77FF0C4324}">
      <selection sqref="A1:F1"/>
      <pageMargins left="0.59055118110236227" right="0.59055118110236227" top="0.43307086614173229" bottom="0.43307086614173229" header="0" footer="0.23622047244094491"/>
      <printOptions horizontalCentered="1" verticalCentered="1"/>
      <pageSetup scale="90" orientation="landscape" r:id="rId6"/>
      <headerFooter alignWithMargins="0"/>
    </customSheetView>
    <customSheetView guid="{5EBE4193-7345-4348-8FA0-5B4E92B2210A}" state="hidden">
      <selection sqref="A1:F1"/>
      <pageMargins left="0.59055118110236227" right="0.59055118110236227" top="0.43307086614173229" bottom="0.43307086614173229" header="0" footer="0.23622047244094491"/>
      <printOptions horizontalCentered="1" verticalCentered="1"/>
      <pageSetup scale="90" orientation="landscape" r:id="rId7"/>
      <headerFooter alignWithMargins="0"/>
    </customSheetView>
    <customSheetView guid="{A4F024A0-B144-4722-804A-716CE18877E5}">
      <selection sqref="A1:F1"/>
      <pageMargins left="0.59055118110236227" right="0.59055118110236227" top="0.43307086614173229" bottom="0.43307086614173229" header="0" footer="0.23622047244094491"/>
      <printOptions horizontalCentered="1" verticalCentered="1"/>
      <pageSetup scale="90" orientation="landscape" r:id="rId8"/>
      <headerFooter alignWithMargins="0"/>
    </customSheetView>
  </customSheetViews>
  <mergeCells count="61">
    <mergeCell ref="F594:F595"/>
    <mergeCell ref="A594:A595"/>
    <mergeCell ref="C594:C595"/>
    <mergeCell ref="D594:D595"/>
    <mergeCell ref="E594:E595"/>
    <mergeCell ref="F485:F486"/>
    <mergeCell ref="A485:A486"/>
    <mergeCell ref="C485:C486"/>
    <mergeCell ref="D485:D486"/>
    <mergeCell ref="E485:E486"/>
    <mergeCell ref="F865:F866"/>
    <mergeCell ref="A865:A866"/>
    <mergeCell ref="C865:C866"/>
    <mergeCell ref="D865:D866"/>
    <mergeCell ref="E865:E866"/>
    <mergeCell ref="A1:F1"/>
    <mergeCell ref="E4:E5"/>
    <mergeCell ref="D4:D5"/>
    <mergeCell ref="C4:C5"/>
    <mergeCell ref="F4:F5"/>
    <mergeCell ref="A4:A5"/>
    <mergeCell ref="F82:F83"/>
    <mergeCell ref="A82:A83"/>
    <mergeCell ref="C82:C83"/>
    <mergeCell ref="D82:D83"/>
    <mergeCell ref="E82:E83"/>
    <mergeCell ref="F179:F180"/>
    <mergeCell ref="A179:A180"/>
    <mergeCell ref="C179:C180"/>
    <mergeCell ref="D179:D180"/>
    <mergeCell ref="E179:E180"/>
    <mergeCell ref="F309:F310"/>
    <mergeCell ref="A309:A310"/>
    <mergeCell ref="C309:C310"/>
    <mergeCell ref="D309:D310"/>
    <mergeCell ref="E309:E310"/>
    <mergeCell ref="F394:F395"/>
    <mergeCell ref="A394:A395"/>
    <mergeCell ref="C394:C395"/>
    <mergeCell ref="D394:D395"/>
    <mergeCell ref="E394:E395"/>
    <mergeCell ref="F756:F757"/>
    <mergeCell ref="F681:F682"/>
    <mergeCell ref="A681:A682"/>
    <mergeCell ref="C681:C682"/>
    <mergeCell ref="D681:D682"/>
    <mergeCell ref="E681:E682"/>
    <mergeCell ref="A756:A757"/>
    <mergeCell ref="C756:C757"/>
    <mergeCell ref="D756:D757"/>
    <mergeCell ref="E756:E757"/>
    <mergeCell ref="A954:A955"/>
    <mergeCell ref="C954:C955"/>
    <mergeCell ref="D954:D955"/>
    <mergeCell ref="E954:E955"/>
    <mergeCell ref="F1065:F1066"/>
    <mergeCell ref="A1065:A1066"/>
    <mergeCell ref="C1065:C1066"/>
    <mergeCell ref="D1065:D1066"/>
    <mergeCell ref="E1065:E1066"/>
    <mergeCell ref="F954:F955"/>
  </mergeCells>
  <phoneticPr fontId="0" type="noConversion"/>
  <printOptions horizontalCentered="1" verticalCentered="1"/>
  <pageMargins left="0.59055118110236227" right="0.59055118110236227" top="0.43307086614173229" bottom="0.43307086614173229" header="0" footer="0.23622047244094491"/>
  <pageSetup scale="90" orientation="landscape" r:id="rId9"/>
  <headerFooter alignWithMargins="0"/>
</worksheet>
</file>

<file path=xl/worksheets/sheet4.xml><?xml version="1.0" encoding="utf-8"?>
<worksheet xmlns="http://schemas.openxmlformats.org/spreadsheetml/2006/main" xmlns:r="http://schemas.openxmlformats.org/officeDocument/2006/relationships">
  <sheetPr>
    <outlinePr summaryBelow="0" summaryRight="0"/>
    <pageSetUpPr autoPageBreaks="0"/>
  </sheetPr>
  <dimension ref="A1:F1257"/>
  <sheetViews>
    <sheetView topLeftCell="A293" workbookViewId="0">
      <selection activeCell="D298" sqref="D298"/>
    </sheetView>
  </sheetViews>
  <sheetFormatPr baseColWidth="10" defaultColWidth="11.19921875" defaultRowHeight="15"/>
  <cols>
    <col min="1" max="1" width="8.5" customWidth="1"/>
    <col min="2" max="2" width="6.09765625" customWidth="1"/>
    <col min="3" max="3" width="44" customWidth="1"/>
    <col min="4" max="5" width="11.69921875" customWidth="1"/>
    <col min="6" max="6" width="12.3984375" customWidth="1"/>
  </cols>
  <sheetData>
    <row r="1" spans="1:6" ht="15.75">
      <c r="A1" s="957" t="s">
        <v>2265</v>
      </c>
      <c r="B1" s="957"/>
      <c r="C1" s="957"/>
      <c r="D1" s="957"/>
      <c r="E1" s="957"/>
      <c r="F1" s="957"/>
    </row>
    <row r="2" spans="1:6">
      <c r="E2" s="422"/>
    </row>
    <row r="3" spans="1:6" ht="15.75">
      <c r="A3" s="66"/>
      <c r="B3" s="67"/>
      <c r="C3" s="68" t="s">
        <v>2266</v>
      </c>
      <c r="D3" s="69"/>
      <c r="E3" s="70"/>
      <c r="F3" s="71"/>
    </row>
    <row r="4" spans="1:6" ht="15.75">
      <c r="A4" s="955" t="s">
        <v>2520</v>
      </c>
      <c r="B4" s="269" t="s">
        <v>1831</v>
      </c>
      <c r="C4" s="936" t="s">
        <v>1981</v>
      </c>
      <c r="D4" s="938" t="s">
        <v>1827</v>
      </c>
      <c r="E4" s="940" t="s">
        <v>1828</v>
      </c>
      <c r="F4" s="942" t="s">
        <v>1829</v>
      </c>
    </row>
    <row r="5" spans="1:6" ht="15.75">
      <c r="A5" s="956"/>
      <c r="B5" s="272" t="s">
        <v>1832</v>
      </c>
      <c r="C5" s="937"/>
      <c r="D5" s="939"/>
      <c r="E5" s="941"/>
      <c r="F5" s="943"/>
    </row>
    <row r="6" spans="1:6" ht="15.75">
      <c r="A6" s="328"/>
      <c r="C6" s="59" t="s">
        <v>2267</v>
      </c>
      <c r="D6" s="60"/>
      <c r="E6" s="61"/>
      <c r="F6" s="91">
        <f>'AÑO 2009'!F1166</f>
        <v>8891744.1000000108</v>
      </c>
    </row>
    <row r="7" spans="1:6">
      <c r="A7" s="328">
        <v>40184</v>
      </c>
      <c r="B7" s="178">
        <v>8035</v>
      </c>
      <c r="C7" s="183" t="s">
        <v>3384</v>
      </c>
      <c r="D7" s="184"/>
      <c r="E7" s="216">
        <v>1600</v>
      </c>
      <c r="F7" s="185">
        <f>F6+D7-E7</f>
        <v>8890144.1000000108</v>
      </c>
    </row>
    <row r="8" spans="1:6">
      <c r="A8" s="328">
        <v>40184</v>
      </c>
      <c r="B8" s="178">
        <v>8036</v>
      </c>
      <c r="C8" s="183" t="s">
        <v>1804</v>
      </c>
      <c r="D8" s="184"/>
      <c r="E8" s="177">
        <v>0.01</v>
      </c>
      <c r="F8" s="185">
        <f t="shared" ref="F8:F71" si="0">F7+D8-E8</f>
        <v>8890144.090000011</v>
      </c>
    </row>
    <row r="9" spans="1:6" ht="15.75">
      <c r="A9" s="328">
        <v>40184</v>
      </c>
      <c r="B9" s="178">
        <v>8037</v>
      </c>
      <c r="C9" s="183" t="s">
        <v>3385</v>
      </c>
      <c r="D9" s="214"/>
      <c r="E9" s="170">
        <v>1600</v>
      </c>
      <c r="F9" s="185">
        <f t="shared" si="0"/>
        <v>8888544.090000011</v>
      </c>
    </row>
    <row r="10" spans="1:6">
      <c r="A10" s="328">
        <v>40184</v>
      </c>
      <c r="B10" s="178">
        <v>8038</v>
      </c>
      <c r="C10" s="183" t="s">
        <v>3386</v>
      </c>
      <c r="D10" s="184"/>
      <c r="E10" s="216">
        <v>1600</v>
      </c>
      <c r="F10" s="185">
        <f t="shared" si="0"/>
        <v>8886944.090000011</v>
      </c>
    </row>
    <row r="11" spans="1:6">
      <c r="A11" s="328">
        <v>40184</v>
      </c>
      <c r="B11" s="178">
        <v>8039</v>
      </c>
      <c r="C11" s="183" t="s">
        <v>3387</v>
      </c>
      <c r="D11" s="184"/>
      <c r="E11" s="170">
        <v>21000</v>
      </c>
      <c r="F11" s="185">
        <f t="shared" si="0"/>
        <v>8865944.090000011</v>
      </c>
    </row>
    <row r="12" spans="1:6" ht="28.5">
      <c r="A12" s="328">
        <v>40184</v>
      </c>
      <c r="B12" s="178">
        <v>8040</v>
      </c>
      <c r="C12" s="183" t="s">
        <v>1449</v>
      </c>
      <c r="D12" s="184"/>
      <c r="E12" s="216">
        <v>10230.44</v>
      </c>
      <c r="F12" s="185">
        <f t="shared" si="0"/>
        <v>8855713.6500000115</v>
      </c>
    </row>
    <row r="13" spans="1:6">
      <c r="A13" s="328">
        <v>40184</v>
      </c>
      <c r="B13" s="178">
        <v>8041</v>
      </c>
      <c r="C13" s="183" t="s">
        <v>1450</v>
      </c>
      <c r="D13" s="184"/>
      <c r="E13" s="216">
        <v>4765</v>
      </c>
      <c r="F13" s="185">
        <f t="shared" si="0"/>
        <v>8850948.6500000115</v>
      </c>
    </row>
    <row r="14" spans="1:6" ht="28.5">
      <c r="A14" s="328">
        <v>40184</v>
      </c>
      <c r="B14" s="178">
        <v>8042</v>
      </c>
      <c r="C14" s="114" t="s">
        <v>2491</v>
      </c>
      <c r="D14" s="184"/>
      <c r="E14" s="170">
        <v>22419.26</v>
      </c>
      <c r="F14" s="185">
        <f t="shared" si="0"/>
        <v>8828529.3900000118</v>
      </c>
    </row>
    <row r="15" spans="1:6" ht="57">
      <c r="A15" s="328">
        <v>40184</v>
      </c>
      <c r="B15" s="178">
        <v>8043</v>
      </c>
      <c r="C15" s="114" t="s">
        <v>3388</v>
      </c>
      <c r="D15" s="184"/>
      <c r="E15" s="216">
        <v>38261.050000000003</v>
      </c>
      <c r="F15" s="185">
        <f t="shared" si="0"/>
        <v>8790268.340000011</v>
      </c>
    </row>
    <row r="16" spans="1:6">
      <c r="A16" s="328">
        <v>40185</v>
      </c>
      <c r="B16" s="178">
        <v>8044</v>
      </c>
      <c r="C16" s="115" t="s">
        <v>1804</v>
      </c>
      <c r="D16" s="184"/>
      <c r="E16" s="177">
        <v>0.01</v>
      </c>
      <c r="F16" s="185">
        <f t="shared" si="0"/>
        <v>8790268.3300000113</v>
      </c>
    </row>
    <row r="17" spans="1:6" ht="29.25">
      <c r="A17" s="328">
        <v>40185</v>
      </c>
      <c r="B17" s="178">
        <v>8045</v>
      </c>
      <c r="C17" s="114" t="s">
        <v>3389</v>
      </c>
      <c r="D17" s="184"/>
      <c r="E17" s="216">
        <v>5010.4799999999996</v>
      </c>
      <c r="F17" s="185">
        <f t="shared" si="0"/>
        <v>8785257.8500000108</v>
      </c>
    </row>
    <row r="18" spans="1:6" ht="27.75" customHeight="1">
      <c r="A18" s="328">
        <v>40186</v>
      </c>
      <c r="B18" s="178">
        <v>8046</v>
      </c>
      <c r="C18" s="114" t="s">
        <v>2469</v>
      </c>
      <c r="D18" s="184"/>
      <c r="E18" s="216">
        <v>881</v>
      </c>
      <c r="F18" s="185">
        <f t="shared" si="0"/>
        <v>8784376.8500000108</v>
      </c>
    </row>
    <row r="19" spans="1:6">
      <c r="A19" s="328">
        <v>40189</v>
      </c>
      <c r="B19" s="178">
        <v>8047</v>
      </c>
      <c r="C19" s="115" t="s">
        <v>1804</v>
      </c>
      <c r="D19" s="184"/>
      <c r="E19" s="177">
        <v>0.01</v>
      </c>
      <c r="F19" s="185">
        <f t="shared" si="0"/>
        <v>8784376.840000011</v>
      </c>
    </row>
    <row r="20" spans="1:6" ht="42.75">
      <c r="A20" s="328">
        <v>40189</v>
      </c>
      <c r="B20" s="178">
        <v>8048</v>
      </c>
      <c r="C20" s="114" t="s">
        <v>493</v>
      </c>
      <c r="D20" s="184"/>
      <c r="E20" s="216">
        <v>881</v>
      </c>
      <c r="F20" s="185">
        <f t="shared" si="0"/>
        <v>8783495.840000011</v>
      </c>
    </row>
    <row r="21" spans="1:6" ht="43.5">
      <c r="A21" s="328">
        <v>40189</v>
      </c>
      <c r="B21" s="178">
        <v>8049</v>
      </c>
      <c r="C21" s="114" t="s">
        <v>3390</v>
      </c>
      <c r="D21" s="184"/>
      <c r="E21" s="170">
        <v>881</v>
      </c>
      <c r="F21" s="185">
        <f t="shared" si="0"/>
        <v>8782614.840000011</v>
      </c>
    </row>
    <row r="22" spans="1:6" ht="43.5">
      <c r="A22" s="328">
        <v>40189</v>
      </c>
      <c r="B22" s="178">
        <v>8050</v>
      </c>
      <c r="C22" s="114" t="s">
        <v>3391</v>
      </c>
      <c r="D22" s="184"/>
      <c r="E22" s="216">
        <v>881</v>
      </c>
      <c r="F22" s="185">
        <f t="shared" si="0"/>
        <v>8781733.840000011</v>
      </c>
    </row>
    <row r="23" spans="1:6" ht="28.5">
      <c r="A23" s="328">
        <v>40189</v>
      </c>
      <c r="B23" s="178">
        <v>8051</v>
      </c>
      <c r="C23" s="114" t="s">
        <v>494</v>
      </c>
      <c r="D23" s="184"/>
      <c r="E23" s="216">
        <v>1692.67</v>
      </c>
      <c r="F23" s="185">
        <f t="shared" si="0"/>
        <v>8780041.1700000111</v>
      </c>
    </row>
    <row r="24" spans="1:6" ht="28.5">
      <c r="A24" s="328">
        <v>40190</v>
      </c>
      <c r="B24" s="178">
        <v>8052</v>
      </c>
      <c r="C24" s="332" t="s">
        <v>1334</v>
      </c>
      <c r="D24" s="184"/>
      <c r="E24" s="216">
        <v>15870.25</v>
      </c>
      <c r="F24" s="185">
        <f t="shared" si="0"/>
        <v>8764170.9200000111</v>
      </c>
    </row>
    <row r="25" spans="1:6">
      <c r="A25" s="328">
        <v>40190</v>
      </c>
      <c r="B25" s="178">
        <v>8053</v>
      </c>
      <c r="C25" s="115" t="s">
        <v>1335</v>
      </c>
      <c r="D25" s="184"/>
      <c r="E25" s="216">
        <v>6552.83</v>
      </c>
      <c r="F25" s="185">
        <f t="shared" si="0"/>
        <v>8757618.090000011</v>
      </c>
    </row>
    <row r="26" spans="1:6" ht="28.5">
      <c r="A26" s="328">
        <v>40192</v>
      </c>
      <c r="B26" s="178">
        <v>8054</v>
      </c>
      <c r="C26" s="114" t="s">
        <v>57</v>
      </c>
      <c r="D26" s="184"/>
      <c r="E26" s="216">
        <v>119936.3</v>
      </c>
      <c r="F26" s="185">
        <f t="shared" si="0"/>
        <v>8637681.7900000103</v>
      </c>
    </row>
    <row r="27" spans="1:6">
      <c r="A27" s="328">
        <v>40192</v>
      </c>
      <c r="B27" s="178">
        <v>8055</v>
      </c>
      <c r="C27" s="115" t="s">
        <v>58</v>
      </c>
      <c r="D27" s="184"/>
      <c r="E27" s="216">
        <v>3931.67</v>
      </c>
      <c r="F27" s="185">
        <f t="shared" si="0"/>
        <v>8633750.1200000104</v>
      </c>
    </row>
    <row r="28" spans="1:6" ht="28.5">
      <c r="A28" s="328">
        <v>40192</v>
      </c>
      <c r="B28" s="178">
        <v>8056</v>
      </c>
      <c r="C28" s="114" t="s">
        <v>59</v>
      </c>
      <c r="D28" s="184"/>
      <c r="E28" s="170">
        <v>20548.71</v>
      </c>
      <c r="F28" s="185">
        <f t="shared" si="0"/>
        <v>8613201.4100000095</v>
      </c>
    </row>
    <row r="29" spans="1:6" ht="28.5">
      <c r="A29" s="328">
        <v>40192</v>
      </c>
      <c r="B29" s="178">
        <v>8057</v>
      </c>
      <c r="C29" s="114" t="s">
        <v>60</v>
      </c>
      <c r="D29" s="184"/>
      <c r="E29" s="216">
        <v>34775.25</v>
      </c>
      <c r="F29" s="185">
        <f t="shared" si="0"/>
        <v>8578426.1600000095</v>
      </c>
    </row>
    <row r="30" spans="1:6">
      <c r="A30" s="328">
        <v>40192</v>
      </c>
      <c r="B30" s="178">
        <v>8058</v>
      </c>
      <c r="C30" s="114" t="s">
        <v>1804</v>
      </c>
      <c r="D30" s="184"/>
      <c r="E30" s="177">
        <v>0.01</v>
      </c>
      <c r="F30" s="185">
        <f t="shared" si="0"/>
        <v>8578426.1500000097</v>
      </c>
    </row>
    <row r="31" spans="1:6" ht="28.5">
      <c r="A31" s="328">
        <v>40192</v>
      </c>
      <c r="B31" s="178">
        <v>8059</v>
      </c>
      <c r="C31" s="114" t="s">
        <v>3392</v>
      </c>
      <c r="D31" s="184"/>
      <c r="E31" s="216">
        <v>34825</v>
      </c>
      <c r="F31" s="185">
        <f t="shared" si="0"/>
        <v>8543601.1500000097</v>
      </c>
    </row>
    <row r="32" spans="1:6" ht="57">
      <c r="A32" s="328">
        <v>40193</v>
      </c>
      <c r="B32" s="178">
        <v>8060</v>
      </c>
      <c r="C32" s="114" t="s">
        <v>3393</v>
      </c>
      <c r="D32" s="184"/>
      <c r="E32" s="170">
        <v>25506.880000000001</v>
      </c>
      <c r="F32" s="185">
        <f t="shared" si="0"/>
        <v>8518094.2700000089</v>
      </c>
    </row>
    <row r="33" spans="1:6">
      <c r="A33" s="328">
        <v>40193</v>
      </c>
      <c r="B33" s="178">
        <v>8061</v>
      </c>
      <c r="C33" s="114" t="s">
        <v>73</v>
      </c>
      <c r="D33" s="184"/>
      <c r="E33" s="170">
        <v>23000</v>
      </c>
      <c r="F33" s="185">
        <f t="shared" si="0"/>
        <v>8495094.2700000089</v>
      </c>
    </row>
    <row r="34" spans="1:6">
      <c r="A34" s="328">
        <v>40193</v>
      </c>
      <c r="B34" s="178">
        <v>8062</v>
      </c>
      <c r="C34" s="114" t="s">
        <v>74</v>
      </c>
      <c r="D34" s="184"/>
      <c r="E34" s="216">
        <v>18000</v>
      </c>
      <c r="F34" s="185">
        <f t="shared" si="0"/>
        <v>8477094.2700000089</v>
      </c>
    </row>
    <row r="35" spans="1:6">
      <c r="A35" s="328">
        <v>40193</v>
      </c>
      <c r="B35" s="178">
        <v>8063</v>
      </c>
      <c r="C35" s="114" t="s">
        <v>75</v>
      </c>
      <c r="D35" s="184"/>
      <c r="E35" s="216">
        <v>23000</v>
      </c>
      <c r="F35" s="185">
        <f t="shared" si="0"/>
        <v>8454094.2700000089</v>
      </c>
    </row>
    <row r="36" spans="1:6">
      <c r="A36" s="328">
        <v>40193</v>
      </c>
      <c r="B36" s="178">
        <v>8064</v>
      </c>
      <c r="C36" s="114" t="s">
        <v>76</v>
      </c>
      <c r="D36" s="184"/>
      <c r="E36" s="216">
        <v>6001</v>
      </c>
      <c r="F36" s="185">
        <f t="shared" si="0"/>
        <v>8448093.2700000089</v>
      </c>
    </row>
    <row r="37" spans="1:6">
      <c r="A37" s="328">
        <v>40193</v>
      </c>
      <c r="B37" s="178">
        <v>8065</v>
      </c>
      <c r="C37" s="114" t="s">
        <v>77</v>
      </c>
      <c r="D37" s="184"/>
      <c r="E37" s="216">
        <v>15000</v>
      </c>
      <c r="F37" s="185">
        <f t="shared" si="0"/>
        <v>8433093.2700000089</v>
      </c>
    </row>
    <row r="38" spans="1:6">
      <c r="A38" s="328">
        <v>40193</v>
      </c>
      <c r="B38" s="178">
        <v>8066</v>
      </c>
      <c r="C38" s="114" t="s">
        <v>78</v>
      </c>
      <c r="D38" s="184"/>
      <c r="E38" s="216">
        <v>15000</v>
      </c>
      <c r="F38" s="185">
        <f t="shared" si="0"/>
        <v>8418093.2700000089</v>
      </c>
    </row>
    <row r="39" spans="1:6">
      <c r="A39" s="328">
        <v>40193</v>
      </c>
      <c r="B39" s="178">
        <v>8067</v>
      </c>
      <c r="C39" s="114" t="s">
        <v>79</v>
      </c>
      <c r="D39" s="184"/>
      <c r="E39" s="216">
        <v>20357</v>
      </c>
      <c r="F39" s="185">
        <f t="shared" si="0"/>
        <v>8397736.2700000089</v>
      </c>
    </row>
    <row r="40" spans="1:6">
      <c r="A40" s="328">
        <v>40193</v>
      </c>
      <c r="B40" s="178">
        <v>8068</v>
      </c>
      <c r="C40" s="114" t="s">
        <v>863</v>
      </c>
      <c r="D40" s="184"/>
      <c r="E40" s="216">
        <v>17895</v>
      </c>
      <c r="F40" s="185">
        <f t="shared" si="0"/>
        <v>8379841.2700000089</v>
      </c>
    </row>
    <row r="41" spans="1:6">
      <c r="A41" s="328">
        <v>40196</v>
      </c>
      <c r="B41" s="178">
        <v>8069</v>
      </c>
      <c r="C41" s="114" t="s">
        <v>1999</v>
      </c>
      <c r="D41" s="184"/>
      <c r="E41" s="216">
        <v>30351.89</v>
      </c>
      <c r="F41" s="185">
        <f t="shared" si="0"/>
        <v>8349489.3800000092</v>
      </c>
    </row>
    <row r="42" spans="1:6">
      <c r="A42" s="328">
        <v>40196</v>
      </c>
      <c r="B42" s="178">
        <v>8070</v>
      </c>
      <c r="C42" s="114" t="s">
        <v>1563</v>
      </c>
      <c r="D42" s="184"/>
      <c r="E42" s="216">
        <v>30386.799999999999</v>
      </c>
      <c r="F42" s="185">
        <f t="shared" si="0"/>
        <v>8319102.5800000094</v>
      </c>
    </row>
    <row r="43" spans="1:6">
      <c r="A43" s="328">
        <v>40196</v>
      </c>
      <c r="B43" s="178">
        <v>8071</v>
      </c>
      <c r="C43" s="114" t="s">
        <v>1564</v>
      </c>
      <c r="D43" s="184"/>
      <c r="E43" s="216">
        <v>20630.5</v>
      </c>
      <c r="F43" s="185">
        <f t="shared" si="0"/>
        <v>8298472.0800000094</v>
      </c>
    </row>
    <row r="44" spans="1:6">
      <c r="A44" s="328">
        <v>40196</v>
      </c>
      <c r="B44" s="178">
        <v>8072</v>
      </c>
      <c r="C44" s="114" t="s">
        <v>2010</v>
      </c>
      <c r="D44" s="184"/>
      <c r="E44" s="216">
        <v>8500</v>
      </c>
      <c r="F44" s="185">
        <f t="shared" si="0"/>
        <v>8289972.0800000094</v>
      </c>
    </row>
    <row r="45" spans="1:6">
      <c r="A45" s="328">
        <v>40196</v>
      </c>
      <c r="B45" s="178">
        <v>8073</v>
      </c>
      <c r="C45" s="114" t="s">
        <v>2002</v>
      </c>
      <c r="D45" s="184"/>
      <c r="E45" s="216">
        <v>3669.51</v>
      </c>
      <c r="F45" s="185">
        <f t="shared" si="0"/>
        <v>8286302.5700000096</v>
      </c>
    </row>
    <row r="46" spans="1:6">
      <c r="A46" s="328">
        <v>40196</v>
      </c>
      <c r="B46" s="178">
        <v>8074</v>
      </c>
      <c r="C46" s="114" t="s">
        <v>2000</v>
      </c>
      <c r="D46" s="184"/>
      <c r="E46" s="216">
        <v>5835.21</v>
      </c>
      <c r="F46" s="185">
        <f t="shared" si="0"/>
        <v>8280467.3600000096</v>
      </c>
    </row>
    <row r="47" spans="1:6">
      <c r="A47" s="328">
        <v>40196</v>
      </c>
      <c r="B47" s="178">
        <v>8075</v>
      </c>
      <c r="C47" s="114" t="s">
        <v>2001</v>
      </c>
      <c r="D47" s="184"/>
      <c r="E47" s="216">
        <v>5787.35</v>
      </c>
      <c r="F47" s="185">
        <f t="shared" si="0"/>
        <v>8274680.01000001</v>
      </c>
    </row>
    <row r="48" spans="1:6">
      <c r="A48" s="328">
        <v>40196</v>
      </c>
      <c r="B48" s="178">
        <v>8076</v>
      </c>
      <c r="C48" s="114" t="s">
        <v>2003</v>
      </c>
      <c r="D48" s="184"/>
      <c r="E48" s="216">
        <v>27000</v>
      </c>
      <c r="F48" s="185">
        <f t="shared" si="0"/>
        <v>8247680.01000001</v>
      </c>
    </row>
    <row r="49" spans="1:6">
      <c r="A49" s="328">
        <v>40196</v>
      </c>
      <c r="B49" s="178">
        <v>8077</v>
      </c>
      <c r="C49" s="114" t="s">
        <v>2004</v>
      </c>
      <c r="D49" s="184"/>
      <c r="E49" s="216">
        <v>27000</v>
      </c>
      <c r="F49" s="185">
        <f t="shared" si="0"/>
        <v>8220680.01000001</v>
      </c>
    </row>
    <row r="50" spans="1:6">
      <c r="A50" s="328">
        <v>40196</v>
      </c>
      <c r="B50" s="178">
        <v>8078</v>
      </c>
      <c r="C50" s="114" t="s">
        <v>2005</v>
      </c>
      <c r="D50" s="184"/>
      <c r="E50" s="216">
        <v>5400</v>
      </c>
      <c r="F50" s="185">
        <f t="shared" si="0"/>
        <v>8215280.01000001</v>
      </c>
    </row>
    <row r="51" spans="1:6">
      <c r="A51" s="328">
        <v>40196</v>
      </c>
      <c r="B51" s="178">
        <v>8079</v>
      </c>
      <c r="C51" s="114" t="s">
        <v>2006</v>
      </c>
      <c r="D51" s="184"/>
      <c r="E51" s="216">
        <v>5400</v>
      </c>
      <c r="F51" s="185">
        <f t="shared" si="0"/>
        <v>8209880.01000001</v>
      </c>
    </row>
    <row r="52" spans="1:6">
      <c r="A52" s="328">
        <v>40196</v>
      </c>
      <c r="B52" s="178">
        <v>8080</v>
      </c>
      <c r="C52" s="114" t="s">
        <v>2604</v>
      </c>
      <c r="D52" s="184"/>
      <c r="E52" s="216">
        <v>2000</v>
      </c>
      <c r="F52" s="185">
        <f t="shared" si="0"/>
        <v>8207880.01000001</v>
      </c>
    </row>
    <row r="53" spans="1:6">
      <c r="A53" s="328">
        <v>40196</v>
      </c>
      <c r="B53" s="178">
        <v>8081</v>
      </c>
      <c r="C53" s="114" t="s">
        <v>2007</v>
      </c>
      <c r="D53" s="184"/>
      <c r="E53" s="216">
        <v>2000</v>
      </c>
      <c r="F53" s="185">
        <f t="shared" si="0"/>
        <v>8205880.01000001</v>
      </c>
    </row>
    <row r="54" spans="1:6">
      <c r="A54" s="328">
        <v>40196</v>
      </c>
      <c r="B54" s="178">
        <v>8082</v>
      </c>
      <c r="C54" s="114" t="s">
        <v>2008</v>
      </c>
      <c r="D54" s="184"/>
      <c r="E54" s="216">
        <v>600</v>
      </c>
      <c r="F54" s="185">
        <f t="shared" si="0"/>
        <v>8205280.01000001</v>
      </c>
    </row>
    <row r="55" spans="1:6">
      <c r="A55" s="328">
        <v>40196</v>
      </c>
      <c r="B55" s="178">
        <v>8083</v>
      </c>
      <c r="C55" s="114" t="s">
        <v>2009</v>
      </c>
      <c r="D55" s="184"/>
      <c r="E55" s="216">
        <v>600</v>
      </c>
      <c r="F55" s="185">
        <f t="shared" si="0"/>
        <v>8204680.01000001</v>
      </c>
    </row>
    <row r="56" spans="1:6" ht="15.75">
      <c r="A56" s="328">
        <v>40196</v>
      </c>
      <c r="B56" s="73" t="s">
        <v>1027</v>
      </c>
      <c r="C56" s="114" t="s">
        <v>2231</v>
      </c>
      <c r="D56" s="214">
        <v>30000</v>
      </c>
      <c r="E56" s="216"/>
      <c r="F56" s="185">
        <f t="shared" si="0"/>
        <v>8234680.01000001</v>
      </c>
    </row>
    <row r="57" spans="1:6">
      <c r="A57" s="328">
        <v>40198</v>
      </c>
      <c r="B57" s="178">
        <v>8084</v>
      </c>
      <c r="C57" s="115" t="s">
        <v>200</v>
      </c>
      <c r="D57" s="184"/>
      <c r="E57" s="170">
        <v>828</v>
      </c>
      <c r="F57" s="185">
        <f t="shared" si="0"/>
        <v>8233852.01000001</v>
      </c>
    </row>
    <row r="58" spans="1:6" ht="28.5">
      <c r="A58" s="328">
        <v>40198</v>
      </c>
      <c r="B58" s="178">
        <v>8085</v>
      </c>
      <c r="C58" s="114" t="s">
        <v>201</v>
      </c>
      <c r="D58" s="184"/>
      <c r="E58" s="216">
        <v>5431.04</v>
      </c>
      <c r="F58" s="185">
        <f t="shared" si="0"/>
        <v>8228420.97000001</v>
      </c>
    </row>
    <row r="59" spans="1:6" ht="28.5">
      <c r="A59" s="328">
        <v>40198</v>
      </c>
      <c r="B59" s="178">
        <v>8086</v>
      </c>
      <c r="C59" s="114" t="s">
        <v>142</v>
      </c>
      <c r="D59" s="184"/>
      <c r="E59" s="170">
        <v>6206.9</v>
      </c>
      <c r="F59" s="185">
        <f t="shared" si="0"/>
        <v>8222214.0700000096</v>
      </c>
    </row>
    <row r="60" spans="1:6" ht="28.5">
      <c r="A60" s="328">
        <v>40198</v>
      </c>
      <c r="B60" s="178">
        <v>8087</v>
      </c>
      <c r="C60" s="114" t="s">
        <v>143</v>
      </c>
      <c r="D60" s="214"/>
      <c r="E60" s="170">
        <v>4200</v>
      </c>
      <c r="F60" s="185">
        <f t="shared" si="0"/>
        <v>8218014.0700000096</v>
      </c>
    </row>
    <row r="61" spans="1:6" ht="28.5">
      <c r="A61" s="328">
        <v>40198</v>
      </c>
      <c r="B61" s="178">
        <v>8088</v>
      </c>
      <c r="C61" s="114" t="s">
        <v>144</v>
      </c>
      <c r="D61" s="184"/>
      <c r="E61" s="216">
        <v>12219.9</v>
      </c>
      <c r="F61" s="185">
        <f t="shared" si="0"/>
        <v>8205794.1700000092</v>
      </c>
    </row>
    <row r="62" spans="1:6" ht="15.75">
      <c r="A62" s="328">
        <v>40200</v>
      </c>
      <c r="B62" s="73" t="s">
        <v>1823</v>
      </c>
      <c r="C62" s="180" t="s">
        <v>914</v>
      </c>
      <c r="D62" s="184"/>
      <c r="E62" s="177">
        <v>642185.12</v>
      </c>
      <c r="F62" s="185">
        <f t="shared" si="0"/>
        <v>7563609.0500000091</v>
      </c>
    </row>
    <row r="63" spans="1:6" ht="28.5">
      <c r="A63" s="328">
        <v>40204</v>
      </c>
      <c r="B63" s="178">
        <v>8089</v>
      </c>
      <c r="C63" s="114" t="s">
        <v>3394</v>
      </c>
      <c r="D63" s="184"/>
      <c r="E63" s="216">
        <v>642160</v>
      </c>
      <c r="F63" s="185">
        <f t="shared" si="0"/>
        <v>6921449.0500000091</v>
      </c>
    </row>
    <row r="64" spans="1:6">
      <c r="A64" s="328">
        <v>40207</v>
      </c>
      <c r="B64" s="178">
        <v>8090</v>
      </c>
      <c r="C64" s="115" t="s">
        <v>1804</v>
      </c>
      <c r="D64" s="184"/>
      <c r="E64" s="177">
        <v>0.01</v>
      </c>
      <c r="F64" s="185">
        <f t="shared" si="0"/>
        <v>6921449.0400000094</v>
      </c>
    </row>
    <row r="65" spans="1:6" ht="28.5">
      <c r="A65" s="328">
        <v>40207</v>
      </c>
      <c r="B65" s="178">
        <v>8091</v>
      </c>
      <c r="C65" s="114" t="s">
        <v>2597</v>
      </c>
      <c r="D65" s="184"/>
      <c r="E65" s="170">
        <v>28333.33</v>
      </c>
      <c r="F65" s="185">
        <f t="shared" si="0"/>
        <v>6893115.7100000093</v>
      </c>
    </row>
    <row r="66" spans="1:6" ht="29.25">
      <c r="A66" s="328">
        <v>40207</v>
      </c>
      <c r="B66" s="178">
        <v>8092</v>
      </c>
      <c r="C66" s="114" t="s">
        <v>3395</v>
      </c>
      <c r="D66" s="184"/>
      <c r="E66" s="170">
        <v>4104.4399999999996</v>
      </c>
      <c r="F66" s="185">
        <f t="shared" si="0"/>
        <v>6889011.2700000089</v>
      </c>
    </row>
    <row r="67" spans="1:6">
      <c r="A67" s="328">
        <v>40207</v>
      </c>
      <c r="B67" s="178">
        <v>8093</v>
      </c>
      <c r="C67" s="115" t="s">
        <v>2598</v>
      </c>
      <c r="D67" s="184"/>
      <c r="E67" s="216">
        <v>4443.05</v>
      </c>
      <c r="F67" s="185">
        <f t="shared" si="0"/>
        <v>6884568.2200000091</v>
      </c>
    </row>
    <row r="68" spans="1:6">
      <c r="A68" s="328">
        <v>40207</v>
      </c>
      <c r="B68" s="178">
        <v>8094</v>
      </c>
      <c r="C68" s="115" t="s">
        <v>2599</v>
      </c>
      <c r="D68" s="184"/>
      <c r="E68" s="170">
        <v>2252.25</v>
      </c>
      <c r="F68" s="185">
        <f t="shared" si="0"/>
        <v>6882315.9700000091</v>
      </c>
    </row>
    <row r="69" spans="1:6">
      <c r="A69" s="328">
        <v>40207</v>
      </c>
      <c r="B69" s="178">
        <v>8095</v>
      </c>
      <c r="C69" s="115" t="s">
        <v>2084</v>
      </c>
      <c r="D69" s="184"/>
      <c r="E69" s="170">
        <v>151525.4</v>
      </c>
      <c r="F69" s="185">
        <f t="shared" si="0"/>
        <v>6730790.5700000087</v>
      </c>
    </row>
    <row r="70" spans="1:6">
      <c r="A70" s="328">
        <v>40207</v>
      </c>
      <c r="B70" s="178">
        <v>8096</v>
      </c>
      <c r="C70" s="115" t="s">
        <v>2085</v>
      </c>
      <c r="D70" s="184"/>
      <c r="E70" s="170">
        <v>28936</v>
      </c>
      <c r="F70" s="185">
        <f t="shared" si="0"/>
        <v>6701854.5700000087</v>
      </c>
    </row>
    <row r="71" spans="1:6">
      <c r="A71" s="328">
        <v>40207</v>
      </c>
      <c r="B71" s="178">
        <v>8097</v>
      </c>
      <c r="C71" s="115" t="s">
        <v>2086</v>
      </c>
      <c r="D71" s="184"/>
      <c r="E71" s="216">
        <v>2799.65</v>
      </c>
      <c r="F71" s="185">
        <f t="shared" si="0"/>
        <v>6699054.9200000083</v>
      </c>
    </row>
    <row r="72" spans="1:6" ht="18.75" customHeight="1">
      <c r="A72" s="328">
        <v>40207</v>
      </c>
      <c r="B72" s="178">
        <v>8098</v>
      </c>
      <c r="C72" s="115" t="s">
        <v>2087</v>
      </c>
      <c r="D72" s="214"/>
      <c r="E72" s="170">
        <v>35969.25</v>
      </c>
      <c r="F72" s="185">
        <f>F71+D72-E72</f>
        <v>6663085.6700000083</v>
      </c>
    </row>
    <row r="73" spans="1:6" ht="28.5">
      <c r="A73" s="328">
        <v>40207</v>
      </c>
      <c r="B73" s="178">
        <v>8099</v>
      </c>
      <c r="C73" s="114" t="s">
        <v>2088</v>
      </c>
      <c r="D73" s="184"/>
      <c r="E73" s="216">
        <v>1350</v>
      </c>
      <c r="F73" s="185">
        <f>F72+D73-E73</f>
        <v>6661735.6700000083</v>
      </c>
    </row>
    <row r="74" spans="1:6" ht="28.5">
      <c r="A74" s="328">
        <v>40207</v>
      </c>
      <c r="B74" s="178">
        <v>8100</v>
      </c>
      <c r="C74" s="114" t="s">
        <v>2618</v>
      </c>
      <c r="D74" s="184"/>
      <c r="E74" s="170">
        <v>8146.55</v>
      </c>
      <c r="F74" s="185">
        <f>F73+D74-E74</f>
        <v>6653589.1200000085</v>
      </c>
    </row>
    <row r="75" spans="1:6" ht="15.75">
      <c r="A75" s="328">
        <v>40208</v>
      </c>
      <c r="B75" s="178" t="s">
        <v>1027</v>
      </c>
      <c r="C75" s="158" t="s">
        <v>2607</v>
      </c>
      <c r="D75" s="214">
        <v>397204.9</v>
      </c>
      <c r="E75" s="170"/>
      <c r="F75" s="185">
        <f>F74+D75-E75</f>
        <v>7050794.0200000089</v>
      </c>
    </row>
    <row r="76" spans="1:6" ht="15.75">
      <c r="A76" s="188" t="s">
        <v>2021</v>
      </c>
      <c r="B76" s="73" t="s">
        <v>1823</v>
      </c>
      <c r="C76" s="115" t="s">
        <v>2268</v>
      </c>
      <c r="D76" s="184"/>
      <c r="E76" s="169">
        <v>2702.29</v>
      </c>
      <c r="F76" s="185">
        <f>F75+D76-E76</f>
        <v>7048091.7300000088</v>
      </c>
    </row>
    <row r="77" spans="1:6" ht="15.75">
      <c r="A77" s="190"/>
      <c r="B77" s="87"/>
      <c r="C77" s="191" t="s">
        <v>1983</v>
      </c>
      <c r="D77" s="192">
        <f>SUM(D7:D76)</f>
        <v>427204.9</v>
      </c>
      <c r="E77" s="193">
        <f>SUM(E7:E76)</f>
        <v>2270857.27</v>
      </c>
      <c r="F77" s="194">
        <f>F6+D77-E77</f>
        <v>7048091.7300000116</v>
      </c>
    </row>
    <row r="78" spans="1:6" ht="15.75">
      <c r="A78" s="195"/>
      <c r="B78" s="85"/>
      <c r="C78" s="196"/>
      <c r="D78" s="197"/>
      <c r="E78" s="198"/>
      <c r="F78" s="199"/>
    </row>
    <row r="79" spans="1:6" ht="15.75">
      <c r="A79" s="195"/>
      <c r="B79" s="196" t="s">
        <v>1224</v>
      </c>
      <c r="C79" s="200" t="s">
        <v>781</v>
      </c>
      <c r="D79" s="201"/>
      <c r="E79" s="202">
        <f>SUM(E7:E76)</f>
        <v>2270857.27</v>
      </c>
      <c r="F79" s="199"/>
    </row>
    <row r="80" spans="1:6" ht="15.75">
      <c r="A80" s="195"/>
      <c r="B80" s="196"/>
      <c r="C80" s="200" t="s">
        <v>2058</v>
      </c>
      <c r="D80" s="201"/>
      <c r="E80" s="202">
        <f>E77-E76-E62</f>
        <v>1625969.8599999999</v>
      </c>
      <c r="F80" s="199"/>
    </row>
    <row r="81" spans="1:6">
      <c r="A81" s="203"/>
      <c r="B81" s="204"/>
      <c r="C81" s="204"/>
      <c r="D81" s="205"/>
      <c r="E81" s="215"/>
      <c r="F81" s="199"/>
    </row>
    <row r="82" spans="1:6">
      <c r="A82" s="36"/>
      <c r="E82" s="422"/>
    </row>
    <row r="83" spans="1:6" ht="15.75">
      <c r="A83" s="66"/>
      <c r="B83" s="67"/>
      <c r="C83" s="68" t="s">
        <v>1626</v>
      </c>
      <c r="D83" s="69"/>
      <c r="E83" s="70"/>
      <c r="F83" s="71"/>
    </row>
    <row r="84" spans="1:6" ht="15.75">
      <c r="A84" s="955" t="s">
        <v>2520</v>
      </c>
      <c r="B84" s="271" t="s">
        <v>1831</v>
      </c>
      <c r="C84" s="936" t="s">
        <v>1981</v>
      </c>
      <c r="D84" s="938" t="s">
        <v>1827</v>
      </c>
      <c r="E84" s="940" t="s">
        <v>1828</v>
      </c>
      <c r="F84" s="942" t="s">
        <v>1829</v>
      </c>
    </row>
    <row r="85" spans="1:6" ht="15.75">
      <c r="A85" s="956"/>
      <c r="B85" s="271" t="s">
        <v>1832</v>
      </c>
      <c r="C85" s="937"/>
      <c r="D85" s="939"/>
      <c r="E85" s="941"/>
      <c r="F85" s="943"/>
    </row>
    <row r="86" spans="1:6" ht="15.75">
      <c r="A86" s="377"/>
      <c r="B86" s="2"/>
      <c r="C86" s="59" t="s">
        <v>1015</v>
      </c>
      <c r="D86" s="60"/>
      <c r="E86" s="61"/>
      <c r="F86" s="91">
        <f>F77</f>
        <v>7048091.7300000116</v>
      </c>
    </row>
    <row r="87" spans="1:6">
      <c r="A87" s="328">
        <v>40210</v>
      </c>
      <c r="B87" s="178">
        <v>8101</v>
      </c>
      <c r="C87" s="183" t="s">
        <v>3396</v>
      </c>
      <c r="D87" s="184"/>
      <c r="E87" s="216">
        <v>22200</v>
      </c>
      <c r="F87" s="185">
        <f>F86+D87-E87</f>
        <v>7025891.7300000116</v>
      </c>
    </row>
    <row r="88" spans="1:6">
      <c r="A88" s="328">
        <v>40210</v>
      </c>
      <c r="B88" s="178">
        <v>8102</v>
      </c>
      <c r="C88" s="183" t="s">
        <v>3397</v>
      </c>
      <c r="D88" s="184"/>
      <c r="E88" s="170">
        <v>1600</v>
      </c>
      <c r="F88" s="185">
        <f t="shared" ref="F88:F151" si="1">F87+D88-E88</f>
        <v>7024291.7300000116</v>
      </c>
    </row>
    <row r="89" spans="1:6" ht="15.75">
      <c r="A89" s="328">
        <v>40210</v>
      </c>
      <c r="B89" s="178">
        <v>8103</v>
      </c>
      <c r="C89" s="183" t="s">
        <v>3398</v>
      </c>
      <c r="D89" s="214"/>
      <c r="E89" s="170">
        <v>1600</v>
      </c>
      <c r="F89" s="185">
        <f t="shared" si="1"/>
        <v>7022691.7300000116</v>
      </c>
    </row>
    <row r="90" spans="1:6">
      <c r="A90" s="328">
        <v>40210</v>
      </c>
      <c r="B90" s="178">
        <v>8104</v>
      </c>
      <c r="C90" s="183" t="s">
        <v>3399</v>
      </c>
      <c r="D90" s="184"/>
      <c r="E90" s="216">
        <v>1600</v>
      </c>
      <c r="F90" s="185">
        <f t="shared" si="1"/>
        <v>7021091.7300000116</v>
      </c>
    </row>
    <row r="91" spans="1:6" ht="15.75">
      <c r="A91" s="328">
        <v>40210</v>
      </c>
      <c r="B91" s="178">
        <v>8105</v>
      </c>
      <c r="C91" s="183" t="s">
        <v>3400</v>
      </c>
      <c r="D91" s="184"/>
      <c r="E91" s="170">
        <v>2700</v>
      </c>
      <c r="F91" s="185">
        <f t="shared" si="1"/>
        <v>7018391.7300000116</v>
      </c>
    </row>
    <row r="92" spans="1:6">
      <c r="A92" s="328">
        <v>40210</v>
      </c>
      <c r="B92" s="178">
        <v>8106</v>
      </c>
      <c r="C92" s="183" t="s">
        <v>1804</v>
      </c>
      <c r="D92" s="184"/>
      <c r="E92" s="177">
        <v>0.01</v>
      </c>
      <c r="F92" s="185">
        <f t="shared" si="1"/>
        <v>7018391.7200000118</v>
      </c>
    </row>
    <row r="93" spans="1:6" ht="28.5">
      <c r="A93" s="328">
        <v>40210</v>
      </c>
      <c r="B93" s="178">
        <v>8107</v>
      </c>
      <c r="C93" s="114" t="s">
        <v>853</v>
      </c>
      <c r="D93" s="184"/>
      <c r="E93" s="216">
        <v>120532.31</v>
      </c>
      <c r="F93" s="185">
        <f t="shared" si="1"/>
        <v>6897859.4100000123</v>
      </c>
    </row>
    <row r="94" spans="1:6" ht="28.5">
      <c r="A94" s="328">
        <v>40210</v>
      </c>
      <c r="B94" s="178">
        <v>8108</v>
      </c>
      <c r="C94" s="114" t="s">
        <v>90</v>
      </c>
      <c r="D94" s="184"/>
      <c r="E94" s="216">
        <v>18932.62</v>
      </c>
      <c r="F94" s="185">
        <f t="shared" si="1"/>
        <v>6878926.7900000121</v>
      </c>
    </row>
    <row r="95" spans="1:6">
      <c r="A95" s="328">
        <v>40211</v>
      </c>
      <c r="B95" s="178">
        <v>8109</v>
      </c>
      <c r="C95" s="334" t="s">
        <v>2576</v>
      </c>
      <c r="D95" s="184"/>
      <c r="E95" s="170">
        <v>1578.7</v>
      </c>
      <c r="F95" s="185">
        <f t="shared" si="1"/>
        <v>6877348.090000012</v>
      </c>
    </row>
    <row r="96" spans="1:6">
      <c r="A96" s="328">
        <v>40212</v>
      </c>
      <c r="B96" s="178">
        <v>8110</v>
      </c>
      <c r="C96" s="114" t="s">
        <v>1804</v>
      </c>
      <c r="D96" s="184"/>
      <c r="E96" s="177">
        <v>0</v>
      </c>
      <c r="F96" s="185">
        <f t="shared" si="1"/>
        <v>6877348.090000012</v>
      </c>
    </row>
    <row r="97" spans="1:6">
      <c r="A97" s="328">
        <v>40212</v>
      </c>
      <c r="B97" s="178">
        <v>8111</v>
      </c>
      <c r="C97" s="115" t="s">
        <v>1804</v>
      </c>
      <c r="D97" s="184"/>
      <c r="E97" s="177">
        <v>0.01</v>
      </c>
      <c r="F97" s="185">
        <f t="shared" si="1"/>
        <v>6877348.0800000122</v>
      </c>
    </row>
    <row r="98" spans="1:6" ht="28.5">
      <c r="A98" s="328">
        <v>40212</v>
      </c>
      <c r="B98" s="178">
        <v>8112</v>
      </c>
      <c r="C98" s="114" t="s">
        <v>56</v>
      </c>
      <c r="D98" s="184"/>
      <c r="E98" s="216">
        <v>1762</v>
      </c>
      <c r="F98" s="185">
        <f t="shared" si="1"/>
        <v>6875586.0800000122</v>
      </c>
    </row>
    <row r="99" spans="1:6" ht="15" customHeight="1">
      <c r="A99" s="328">
        <v>40212</v>
      </c>
      <c r="B99" s="178">
        <v>8113</v>
      </c>
      <c r="C99" s="114" t="s">
        <v>3401</v>
      </c>
      <c r="D99" s="184"/>
      <c r="E99" s="216">
        <v>1266.3</v>
      </c>
      <c r="F99" s="185">
        <f t="shared" si="1"/>
        <v>6874319.7800000124</v>
      </c>
    </row>
    <row r="100" spans="1:6" ht="15" customHeight="1">
      <c r="A100" s="328">
        <v>40212</v>
      </c>
      <c r="B100" s="178">
        <v>8114</v>
      </c>
      <c r="C100" s="114" t="s">
        <v>3402</v>
      </c>
      <c r="D100" s="184"/>
      <c r="E100" s="216">
        <v>1413</v>
      </c>
      <c r="F100" s="185">
        <f t="shared" si="1"/>
        <v>6872906.7800000124</v>
      </c>
    </row>
    <row r="101" spans="1:6" ht="15" customHeight="1">
      <c r="A101" s="328">
        <v>40212</v>
      </c>
      <c r="B101" s="178">
        <v>8115</v>
      </c>
      <c r="C101" s="114" t="s">
        <v>1864</v>
      </c>
      <c r="D101" s="184"/>
      <c r="E101" s="216">
        <v>23201.68</v>
      </c>
      <c r="F101" s="185">
        <f t="shared" si="1"/>
        <v>6849705.1000000127</v>
      </c>
    </row>
    <row r="102" spans="1:6" ht="15" customHeight="1">
      <c r="A102" s="328">
        <v>40212</v>
      </c>
      <c r="B102" s="73" t="s">
        <v>1027</v>
      </c>
      <c r="C102" s="180" t="s">
        <v>388</v>
      </c>
      <c r="D102" s="214">
        <v>3357318.62</v>
      </c>
      <c r="E102" s="216"/>
      <c r="F102" s="185">
        <f t="shared" si="1"/>
        <v>10207023.720000014</v>
      </c>
    </row>
    <row r="103" spans="1:6" ht="15" customHeight="1">
      <c r="A103" s="328">
        <v>40212</v>
      </c>
      <c r="B103" s="73" t="s">
        <v>389</v>
      </c>
      <c r="C103" s="180" t="s">
        <v>390</v>
      </c>
      <c r="D103" s="214">
        <v>788489</v>
      </c>
      <c r="E103" s="216"/>
      <c r="F103" s="185">
        <f t="shared" si="1"/>
        <v>10995512.720000014</v>
      </c>
    </row>
    <row r="104" spans="1:6" ht="15" customHeight="1">
      <c r="A104" s="328">
        <v>40213</v>
      </c>
      <c r="B104" s="72">
        <v>8116</v>
      </c>
      <c r="C104" s="114" t="s">
        <v>2301</v>
      </c>
      <c r="D104" s="184"/>
      <c r="E104" s="216">
        <v>2928.6</v>
      </c>
      <c r="F104" s="185">
        <f t="shared" si="1"/>
        <v>10992584.120000014</v>
      </c>
    </row>
    <row r="105" spans="1:6">
      <c r="A105" s="328">
        <v>40213</v>
      </c>
      <c r="B105" s="72">
        <v>8117</v>
      </c>
      <c r="C105" s="115" t="s">
        <v>2302</v>
      </c>
      <c r="D105" s="184"/>
      <c r="E105" s="216">
        <v>3931.67</v>
      </c>
      <c r="F105" s="185">
        <f t="shared" si="1"/>
        <v>10988652.450000014</v>
      </c>
    </row>
    <row r="106" spans="1:6" ht="28.5">
      <c r="A106" s="328">
        <v>40213</v>
      </c>
      <c r="B106" s="72">
        <v>8118</v>
      </c>
      <c r="C106" s="114" t="s">
        <v>2303</v>
      </c>
      <c r="D106" s="184"/>
      <c r="E106" s="170">
        <v>10008.43</v>
      </c>
      <c r="F106" s="185">
        <f t="shared" si="1"/>
        <v>10978644.020000014</v>
      </c>
    </row>
    <row r="107" spans="1:6">
      <c r="A107" s="328">
        <v>40213</v>
      </c>
      <c r="B107" s="72">
        <v>8119</v>
      </c>
      <c r="C107" s="114" t="s">
        <v>2507</v>
      </c>
      <c r="D107" s="184"/>
      <c r="E107" s="216">
        <v>9117.24</v>
      </c>
      <c r="F107" s="185">
        <f t="shared" si="1"/>
        <v>10969526.780000014</v>
      </c>
    </row>
    <row r="108" spans="1:6" ht="15" customHeight="1">
      <c r="A108" s="328">
        <v>40218</v>
      </c>
      <c r="B108" s="72">
        <v>8120</v>
      </c>
      <c r="C108" s="114" t="s">
        <v>1959</v>
      </c>
      <c r="D108" s="184"/>
      <c r="E108" s="216">
        <v>2000</v>
      </c>
      <c r="F108" s="185">
        <f t="shared" si="1"/>
        <v>10967526.780000014</v>
      </c>
    </row>
    <row r="109" spans="1:6" ht="29.25">
      <c r="A109" s="336">
        <v>40219</v>
      </c>
      <c r="B109" s="72">
        <v>8121</v>
      </c>
      <c r="C109" s="114" t="s">
        <v>2284</v>
      </c>
      <c r="D109" s="184"/>
      <c r="E109" s="216">
        <v>1796</v>
      </c>
      <c r="F109" s="185">
        <f t="shared" si="1"/>
        <v>10965730.780000014</v>
      </c>
    </row>
    <row r="110" spans="1:6" ht="28.5">
      <c r="A110" s="335">
        <v>40220</v>
      </c>
      <c r="B110" s="72">
        <v>8122</v>
      </c>
      <c r="C110" s="114" t="s">
        <v>1919</v>
      </c>
      <c r="D110" s="184"/>
      <c r="E110" s="170">
        <v>6779.76</v>
      </c>
      <c r="F110" s="185">
        <f t="shared" si="1"/>
        <v>10958951.020000014</v>
      </c>
    </row>
    <row r="111" spans="1:6" ht="28.5">
      <c r="A111" s="335">
        <v>40220</v>
      </c>
      <c r="B111" s="72">
        <v>8123</v>
      </c>
      <c r="C111" s="114" t="s">
        <v>1918</v>
      </c>
      <c r="D111" s="184"/>
      <c r="E111" s="170">
        <v>4700</v>
      </c>
      <c r="F111" s="185">
        <f t="shared" si="1"/>
        <v>10954251.020000014</v>
      </c>
    </row>
    <row r="112" spans="1:6" ht="28.5">
      <c r="A112" s="335">
        <v>40220</v>
      </c>
      <c r="B112" s="72">
        <v>8124</v>
      </c>
      <c r="C112" s="114" t="s">
        <v>1921</v>
      </c>
      <c r="D112" s="184"/>
      <c r="E112" s="216">
        <v>1080</v>
      </c>
      <c r="F112" s="185">
        <f t="shared" si="1"/>
        <v>10953171.020000014</v>
      </c>
    </row>
    <row r="113" spans="1:6" ht="28.5">
      <c r="A113" s="335">
        <v>40220</v>
      </c>
      <c r="B113" s="72">
        <v>8125</v>
      </c>
      <c r="C113" s="114" t="s">
        <v>1920</v>
      </c>
      <c r="D113" s="184"/>
      <c r="E113" s="216">
        <v>1080</v>
      </c>
      <c r="F113" s="185">
        <f t="shared" si="1"/>
        <v>10952091.020000014</v>
      </c>
    </row>
    <row r="114" spans="1:6">
      <c r="A114" s="335">
        <v>40220</v>
      </c>
      <c r="B114" s="72">
        <v>8126</v>
      </c>
      <c r="C114" s="114" t="s">
        <v>1922</v>
      </c>
      <c r="D114" s="184"/>
      <c r="E114" s="216">
        <v>38506.5</v>
      </c>
      <c r="F114" s="185">
        <f t="shared" si="1"/>
        <v>10913584.520000014</v>
      </c>
    </row>
    <row r="115" spans="1:6" ht="20.25" customHeight="1">
      <c r="A115" s="335">
        <v>40220</v>
      </c>
      <c r="B115" s="72">
        <v>8127</v>
      </c>
      <c r="C115" s="114" t="s">
        <v>3403</v>
      </c>
      <c r="D115" s="184"/>
      <c r="E115" s="216">
        <v>6745.52</v>
      </c>
      <c r="F115" s="185">
        <f t="shared" si="1"/>
        <v>10906839.000000015</v>
      </c>
    </row>
    <row r="116" spans="1:6" ht="15.75">
      <c r="A116" s="335">
        <v>40220</v>
      </c>
      <c r="B116" s="73" t="s">
        <v>1027</v>
      </c>
      <c r="C116" s="180" t="s">
        <v>1445</v>
      </c>
      <c r="D116" s="214">
        <v>467946</v>
      </c>
      <c r="E116" s="216"/>
      <c r="F116" s="185">
        <f t="shared" si="1"/>
        <v>11374785.000000015</v>
      </c>
    </row>
    <row r="117" spans="1:6">
      <c r="A117" s="335">
        <v>40220</v>
      </c>
      <c r="B117" s="178">
        <v>8128</v>
      </c>
      <c r="C117" s="114" t="s">
        <v>1923</v>
      </c>
      <c r="D117" s="184"/>
      <c r="E117" s="216">
        <v>2268.42</v>
      </c>
      <c r="F117" s="185">
        <f t="shared" si="1"/>
        <v>11372516.580000015</v>
      </c>
    </row>
    <row r="118" spans="1:6" ht="28.5">
      <c r="A118" s="335">
        <v>40220</v>
      </c>
      <c r="B118" s="178">
        <v>8129</v>
      </c>
      <c r="C118" s="114" t="s">
        <v>1924</v>
      </c>
      <c r="D118" s="184"/>
      <c r="E118" s="216">
        <v>6500</v>
      </c>
      <c r="F118" s="185">
        <f t="shared" si="1"/>
        <v>11366016.580000015</v>
      </c>
    </row>
    <row r="119" spans="1:6">
      <c r="A119" s="335">
        <v>40221</v>
      </c>
      <c r="B119" s="178">
        <v>8130</v>
      </c>
      <c r="C119" s="114" t="s">
        <v>726</v>
      </c>
      <c r="D119" s="184"/>
      <c r="E119" s="216">
        <v>12400</v>
      </c>
      <c r="F119" s="185">
        <f t="shared" si="1"/>
        <v>11353616.580000015</v>
      </c>
    </row>
    <row r="120" spans="1:6">
      <c r="A120" s="335">
        <v>40221</v>
      </c>
      <c r="B120" s="178">
        <v>8131</v>
      </c>
      <c r="C120" s="114" t="s">
        <v>727</v>
      </c>
      <c r="D120" s="184"/>
      <c r="E120" s="216">
        <v>2990</v>
      </c>
      <c r="F120" s="185">
        <f t="shared" si="1"/>
        <v>11350626.580000015</v>
      </c>
    </row>
    <row r="121" spans="1:6">
      <c r="A121" s="335">
        <v>40221</v>
      </c>
      <c r="B121" s="178">
        <v>8132</v>
      </c>
      <c r="C121" s="114" t="s">
        <v>725</v>
      </c>
      <c r="D121" s="184"/>
      <c r="E121" s="216">
        <v>7200</v>
      </c>
      <c r="F121" s="185">
        <f t="shared" si="1"/>
        <v>11343426.580000015</v>
      </c>
    </row>
    <row r="122" spans="1:6">
      <c r="A122" s="335">
        <v>40221</v>
      </c>
      <c r="B122" s="178">
        <v>8133</v>
      </c>
      <c r="C122" s="114" t="s">
        <v>728</v>
      </c>
      <c r="D122" s="184"/>
      <c r="E122" s="216">
        <v>7200</v>
      </c>
      <c r="F122" s="185">
        <f t="shared" si="1"/>
        <v>11336226.580000015</v>
      </c>
    </row>
    <row r="123" spans="1:6">
      <c r="A123" s="335">
        <v>40221</v>
      </c>
      <c r="B123" s="178">
        <v>8134</v>
      </c>
      <c r="C123" s="114" t="s">
        <v>729</v>
      </c>
      <c r="D123" s="184"/>
      <c r="E123" s="216">
        <v>11060</v>
      </c>
      <c r="F123" s="185">
        <f t="shared" si="1"/>
        <v>11325166.580000015</v>
      </c>
    </row>
    <row r="124" spans="1:6">
      <c r="A124" s="335">
        <v>40221</v>
      </c>
      <c r="B124" s="178">
        <v>8135</v>
      </c>
      <c r="C124" s="114" t="s">
        <v>730</v>
      </c>
      <c r="D124" s="184"/>
      <c r="E124" s="216">
        <v>6600</v>
      </c>
      <c r="F124" s="185">
        <f t="shared" si="1"/>
        <v>11318566.580000015</v>
      </c>
    </row>
    <row r="125" spans="1:6">
      <c r="A125" s="335">
        <v>40221</v>
      </c>
      <c r="B125" s="178">
        <v>8136</v>
      </c>
      <c r="C125" s="114" t="s">
        <v>3404</v>
      </c>
      <c r="D125" s="184"/>
      <c r="E125" s="216">
        <v>3982</v>
      </c>
      <c r="F125" s="185">
        <f t="shared" si="1"/>
        <v>11314584.580000015</v>
      </c>
    </row>
    <row r="126" spans="1:6">
      <c r="A126" s="335">
        <v>40221</v>
      </c>
      <c r="B126" s="178">
        <v>8137</v>
      </c>
      <c r="C126" s="114" t="s">
        <v>1075</v>
      </c>
      <c r="D126" s="184"/>
      <c r="E126" s="216">
        <v>12400</v>
      </c>
      <c r="F126" s="185">
        <f t="shared" si="1"/>
        <v>11302184.580000015</v>
      </c>
    </row>
    <row r="127" spans="1:6" ht="21.75" customHeight="1">
      <c r="A127" s="335">
        <v>40221</v>
      </c>
      <c r="B127" s="178">
        <v>8138</v>
      </c>
      <c r="C127" s="114" t="s">
        <v>1076</v>
      </c>
      <c r="D127" s="184"/>
      <c r="E127" s="216">
        <v>7200</v>
      </c>
      <c r="F127" s="185">
        <f t="shared" si="1"/>
        <v>11294984.580000015</v>
      </c>
    </row>
    <row r="128" spans="1:6" ht="19.5" customHeight="1">
      <c r="A128" s="335">
        <v>40221</v>
      </c>
      <c r="B128" s="178">
        <v>8139</v>
      </c>
      <c r="C128" s="114" t="s">
        <v>712</v>
      </c>
      <c r="D128" s="184"/>
      <c r="E128" s="216">
        <v>4600</v>
      </c>
      <c r="F128" s="185">
        <f t="shared" si="1"/>
        <v>11290384.580000015</v>
      </c>
    </row>
    <row r="129" spans="1:6" ht="28.5">
      <c r="A129" s="335">
        <v>40221</v>
      </c>
      <c r="B129" s="178">
        <v>8140</v>
      </c>
      <c r="C129" s="114" t="s">
        <v>713</v>
      </c>
      <c r="D129" s="184"/>
      <c r="E129" s="216">
        <v>7200</v>
      </c>
      <c r="F129" s="185">
        <f t="shared" si="1"/>
        <v>11283184.580000015</v>
      </c>
    </row>
    <row r="130" spans="1:6" ht="15.75" customHeight="1">
      <c r="A130" s="335">
        <v>40221</v>
      </c>
      <c r="B130" s="178">
        <v>8141</v>
      </c>
      <c r="C130" s="114" t="s">
        <v>714</v>
      </c>
      <c r="D130" s="184"/>
      <c r="E130" s="216">
        <v>2760</v>
      </c>
      <c r="F130" s="185">
        <f t="shared" si="1"/>
        <v>11280424.580000015</v>
      </c>
    </row>
    <row r="131" spans="1:6" ht="19.5" customHeight="1">
      <c r="A131" s="335">
        <v>40221</v>
      </c>
      <c r="B131" s="178">
        <v>8142</v>
      </c>
      <c r="C131" s="114" t="s">
        <v>715</v>
      </c>
      <c r="D131" s="184"/>
      <c r="E131" s="216">
        <v>2760</v>
      </c>
      <c r="F131" s="185">
        <f t="shared" si="1"/>
        <v>11277664.580000015</v>
      </c>
    </row>
    <row r="132" spans="1:6" ht="15" customHeight="1">
      <c r="A132" s="335">
        <v>40221</v>
      </c>
      <c r="B132" s="178">
        <v>8143</v>
      </c>
      <c r="C132" s="114" t="s">
        <v>716</v>
      </c>
      <c r="D132" s="184"/>
      <c r="E132" s="216">
        <v>1380</v>
      </c>
      <c r="F132" s="185">
        <f t="shared" si="1"/>
        <v>11276284.580000015</v>
      </c>
    </row>
    <row r="133" spans="1:6" ht="15" customHeight="1">
      <c r="A133" s="335">
        <v>40221</v>
      </c>
      <c r="B133" s="178">
        <v>8144</v>
      </c>
      <c r="C133" s="114" t="s">
        <v>1031</v>
      </c>
      <c r="D133" s="184"/>
      <c r="E133" s="216">
        <v>1300</v>
      </c>
      <c r="F133" s="185">
        <f t="shared" si="1"/>
        <v>11274984.580000015</v>
      </c>
    </row>
    <row r="134" spans="1:6">
      <c r="A134" s="335">
        <v>40221</v>
      </c>
      <c r="B134" s="290">
        <v>8145</v>
      </c>
      <c r="C134" s="164" t="s">
        <v>1804</v>
      </c>
      <c r="D134" s="339"/>
      <c r="E134" s="177">
        <v>0.01</v>
      </c>
      <c r="F134" s="185">
        <f t="shared" si="1"/>
        <v>11274984.570000015</v>
      </c>
    </row>
    <row r="135" spans="1:6">
      <c r="A135" s="335">
        <v>40221</v>
      </c>
      <c r="B135" s="178">
        <v>8146</v>
      </c>
      <c r="C135" s="114" t="s">
        <v>1032</v>
      </c>
      <c r="D135" s="184"/>
      <c r="E135" s="216">
        <v>3600</v>
      </c>
      <c r="F135" s="185">
        <f t="shared" si="1"/>
        <v>11271384.570000015</v>
      </c>
    </row>
    <row r="136" spans="1:6" ht="16.5" customHeight="1">
      <c r="A136" s="335">
        <v>40221</v>
      </c>
      <c r="B136" s="178">
        <v>8147</v>
      </c>
      <c r="C136" s="114" t="s">
        <v>717</v>
      </c>
      <c r="D136" s="184"/>
      <c r="E136" s="216">
        <v>8050</v>
      </c>
      <c r="F136" s="185">
        <f t="shared" si="1"/>
        <v>11263334.570000015</v>
      </c>
    </row>
    <row r="137" spans="1:6">
      <c r="A137" s="335">
        <v>40221</v>
      </c>
      <c r="B137" s="178">
        <v>8148</v>
      </c>
      <c r="C137" s="114" t="s">
        <v>718</v>
      </c>
      <c r="D137" s="184"/>
      <c r="E137" s="170">
        <v>10200</v>
      </c>
      <c r="F137" s="185">
        <f t="shared" si="1"/>
        <v>11253134.570000015</v>
      </c>
    </row>
    <row r="138" spans="1:6">
      <c r="A138" s="335">
        <v>40221</v>
      </c>
      <c r="B138" s="178">
        <v>8149</v>
      </c>
      <c r="C138" s="114" t="s">
        <v>1033</v>
      </c>
      <c r="D138" s="184"/>
      <c r="E138" s="216">
        <v>2000</v>
      </c>
      <c r="F138" s="185">
        <f t="shared" si="1"/>
        <v>11251134.570000015</v>
      </c>
    </row>
    <row r="139" spans="1:6">
      <c r="A139" s="335">
        <v>40221</v>
      </c>
      <c r="B139" s="178">
        <v>8150</v>
      </c>
      <c r="C139" s="114" t="s">
        <v>719</v>
      </c>
      <c r="D139" s="184"/>
      <c r="E139" s="170">
        <v>2080</v>
      </c>
      <c r="F139" s="185">
        <f t="shared" si="1"/>
        <v>11249054.570000015</v>
      </c>
    </row>
    <row r="140" spans="1:6">
      <c r="A140" s="335">
        <v>40221</v>
      </c>
      <c r="B140" s="178">
        <v>8151</v>
      </c>
      <c r="C140" s="114" t="s">
        <v>720</v>
      </c>
      <c r="E140" s="170">
        <v>2990</v>
      </c>
      <c r="F140" s="185">
        <f t="shared" si="1"/>
        <v>11246064.570000015</v>
      </c>
    </row>
    <row r="141" spans="1:6">
      <c r="A141" s="335">
        <v>40221</v>
      </c>
      <c r="B141" s="178">
        <v>8152</v>
      </c>
      <c r="C141" s="114" t="s">
        <v>1034</v>
      </c>
      <c r="D141" s="184"/>
      <c r="E141" s="216">
        <v>10250</v>
      </c>
      <c r="F141" s="185">
        <f t="shared" si="1"/>
        <v>11235814.570000015</v>
      </c>
    </row>
    <row r="142" spans="1:6" ht="42.75">
      <c r="A142" s="335">
        <v>40224</v>
      </c>
      <c r="B142" s="178">
        <v>8153</v>
      </c>
      <c r="C142" s="114" t="s">
        <v>1562</v>
      </c>
      <c r="D142" s="184"/>
      <c r="E142" s="216">
        <v>881</v>
      </c>
      <c r="F142" s="185">
        <f t="shared" si="1"/>
        <v>11234933.570000015</v>
      </c>
    </row>
    <row r="143" spans="1:6" ht="51" customHeight="1">
      <c r="A143" s="335">
        <v>40224</v>
      </c>
      <c r="B143" s="178">
        <v>8154</v>
      </c>
      <c r="C143" s="114" t="s">
        <v>0</v>
      </c>
      <c r="D143" s="184"/>
      <c r="E143" s="216">
        <v>3784</v>
      </c>
      <c r="F143" s="185">
        <f t="shared" si="1"/>
        <v>11231149.570000015</v>
      </c>
    </row>
    <row r="144" spans="1:6">
      <c r="A144" s="328"/>
      <c r="B144" s="178">
        <v>8155</v>
      </c>
      <c r="C144" s="180" t="s">
        <v>1804</v>
      </c>
      <c r="D144" s="184"/>
      <c r="E144" s="177">
        <v>0.01</v>
      </c>
      <c r="F144" s="185">
        <f t="shared" si="1"/>
        <v>11231149.560000015</v>
      </c>
    </row>
    <row r="145" spans="1:6" ht="28.5">
      <c r="A145" s="335">
        <v>40224</v>
      </c>
      <c r="B145" s="178">
        <v>8156</v>
      </c>
      <c r="C145" s="114" t="s">
        <v>1725</v>
      </c>
      <c r="D145" s="184"/>
      <c r="E145" s="216">
        <v>22500</v>
      </c>
      <c r="F145" s="185">
        <f t="shared" si="1"/>
        <v>11208649.560000015</v>
      </c>
    </row>
    <row r="146" spans="1:6">
      <c r="A146" s="335">
        <v>40225</v>
      </c>
      <c r="B146" s="178">
        <v>8157</v>
      </c>
      <c r="C146" s="114" t="s">
        <v>2206</v>
      </c>
      <c r="D146" s="184"/>
      <c r="E146" s="216">
        <v>15000</v>
      </c>
      <c r="F146" s="185">
        <f t="shared" si="1"/>
        <v>11193649.560000015</v>
      </c>
    </row>
    <row r="147" spans="1:6">
      <c r="A147" s="335">
        <v>40225</v>
      </c>
      <c r="B147" s="178">
        <v>8158</v>
      </c>
      <c r="C147" s="114" t="s">
        <v>2207</v>
      </c>
      <c r="D147" s="184"/>
      <c r="E147" s="216">
        <v>15000</v>
      </c>
      <c r="F147" s="185">
        <f t="shared" si="1"/>
        <v>11178649.560000015</v>
      </c>
    </row>
    <row r="148" spans="1:6">
      <c r="A148" s="335">
        <v>40225</v>
      </c>
      <c r="B148" s="178">
        <v>8159</v>
      </c>
      <c r="C148" s="114" t="s">
        <v>2208</v>
      </c>
      <c r="D148" s="184"/>
      <c r="E148" s="216">
        <v>23000</v>
      </c>
      <c r="F148" s="185">
        <f t="shared" si="1"/>
        <v>11155649.560000015</v>
      </c>
    </row>
    <row r="149" spans="1:6">
      <c r="A149" s="335">
        <v>40225</v>
      </c>
      <c r="B149" s="178">
        <v>8160</v>
      </c>
      <c r="C149" s="114" t="s">
        <v>2209</v>
      </c>
      <c r="D149" s="184"/>
      <c r="E149" s="216">
        <v>18000</v>
      </c>
      <c r="F149" s="185">
        <f t="shared" si="1"/>
        <v>11137649.560000015</v>
      </c>
    </row>
    <row r="150" spans="1:6">
      <c r="A150" s="335">
        <v>40225</v>
      </c>
      <c r="B150" s="178">
        <v>8161</v>
      </c>
      <c r="C150" s="114" t="s">
        <v>2210</v>
      </c>
      <c r="D150" s="184"/>
      <c r="E150" s="216">
        <v>20357</v>
      </c>
      <c r="F150" s="185">
        <f t="shared" si="1"/>
        <v>11117292.560000015</v>
      </c>
    </row>
    <row r="151" spans="1:6">
      <c r="A151" s="335">
        <v>40225</v>
      </c>
      <c r="B151" s="178">
        <v>8162</v>
      </c>
      <c r="C151" s="114" t="s">
        <v>2211</v>
      </c>
      <c r="D151" s="184"/>
      <c r="E151" s="216">
        <v>23000</v>
      </c>
      <c r="F151" s="185">
        <f t="shared" si="1"/>
        <v>11094292.560000015</v>
      </c>
    </row>
    <row r="152" spans="1:6">
      <c r="A152" s="335">
        <v>40225</v>
      </c>
      <c r="B152" s="178">
        <v>8163</v>
      </c>
      <c r="C152" s="114" t="s">
        <v>2212</v>
      </c>
      <c r="D152" s="184"/>
      <c r="E152" s="216">
        <v>6001</v>
      </c>
      <c r="F152" s="185">
        <f t="shared" ref="F152:F194" si="2">F151+D152-E152</f>
        <v>11088291.560000015</v>
      </c>
    </row>
    <row r="153" spans="1:6">
      <c r="A153" s="335">
        <v>40225</v>
      </c>
      <c r="B153" s="178">
        <v>8164</v>
      </c>
      <c r="C153" s="114" t="s">
        <v>2213</v>
      </c>
      <c r="D153" s="184"/>
      <c r="E153" s="216">
        <v>17895</v>
      </c>
      <c r="F153" s="185">
        <f t="shared" si="2"/>
        <v>11070396.560000015</v>
      </c>
    </row>
    <row r="154" spans="1:6" ht="28.5">
      <c r="A154" s="335">
        <v>40225</v>
      </c>
      <c r="B154" s="178">
        <v>8165</v>
      </c>
      <c r="C154" s="114" t="s">
        <v>1016</v>
      </c>
      <c r="D154" s="184"/>
      <c r="E154" s="216">
        <v>25000</v>
      </c>
      <c r="F154" s="185">
        <f t="shared" si="2"/>
        <v>11045396.560000015</v>
      </c>
    </row>
    <row r="155" spans="1:6" ht="15.75">
      <c r="A155" s="335"/>
      <c r="B155" s="178" t="s">
        <v>1027</v>
      </c>
      <c r="C155" s="114" t="s">
        <v>1</v>
      </c>
      <c r="D155" s="214">
        <v>458</v>
      </c>
      <c r="E155" s="216"/>
      <c r="F155" s="185">
        <f t="shared" si="2"/>
        <v>11045854.560000015</v>
      </c>
    </row>
    <row r="156" spans="1:6" ht="15.75">
      <c r="A156" s="335">
        <v>40228</v>
      </c>
      <c r="B156" s="178" t="s">
        <v>1823</v>
      </c>
      <c r="C156" s="180" t="s">
        <v>480</v>
      </c>
      <c r="D156" s="214">
        <v>3388789.51</v>
      </c>
      <c r="E156" s="216"/>
      <c r="F156" s="185">
        <f t="shared" si="2"/>
        <v>14434644.070000015</v>
      </c>
    </row>
    <row r="157" spans="1:6">
      <c r="A157" s="335">
        <v>40232</v>
      </c>
      <c r="B157" s="178">
        <v>8166</v>
      </c>
      <c r="C157" s="114" t="s">
        <v>532</v>
      </c>
      <c r="D157" s="184"/>
      <c r="E157" s="216">
        <v>883.77</v>
      </c>
      <c r="F157" s="185">
        <f t="shared" si="2"/>
        <v>14433760.300000016</v>
      </c>
    </row>
    <row r="158" spans="1:6">
      <c r="A158" s="335">
        <v>40232</v>
      </c>
      <c r="B158" s="178">
        <v>8167</v>
      </c>
      <c r="C158" s="251" t="s">
        <v>1804</v>
      </c>
      <c r="D158" s="184"/>
      <c r="E158" s="177">
        <v>0.01</v>
      </c>
      <c r="F158" s="185">
        <f t="shared" si="2"/>
        <v>14433760.290000016</v>
      </c>
    </row>
    <row r="159" spans="1:6">
      <c r="A159" s="335">
        <v>40232</v>
      </c>
      <c r="B159" s="178">
        <v>8168</v>
      </c>
      <c r="C159" s="114" t="s">
        <v>533</v>
      </c>
      <c r="D159" s="184"/>
      <c r="E159" s="170">
        <v>458</v>
      </c>
      <c r="F159" s="185">
        <f t="shared" si="2"/>
        <v>14433302.290000016</v>
      </c>
    </row>
    <row r="160" spans="1:6" ht="28.5">
      <c r="A160" s="335">
        <v>40232</v>
      </c>
      <c r="B160" s="178">
        <v>8169</v>
      </c>
      <c r="C160" s="337" t="s">
        <v>534</v>
      </c>
      <c r="D160" s="184"/>
      <c r="E160" s="170">
        <v>4200</v>
      </c>
      <c r="F160" s="185">
        <f t="shared" si="2"/>
        <v>14429102.290000016</v>
      </c>
    </row>
    <row r="161" spans="1:6" ht="16.5" customHeight="1">
      <c r="A161" s="335">
        <v>40232</v>
      </c>
      <c r="B161" s="178">
        <v>8170</v>
      </c>
      <c r="C161" s="114" t="s">
        <v>1627</v>
      </c>
      <c r="D161" s="184"/>
      <c r="E161" s="170">
        <v>2852.85</v>
      </c>
      <c r="F161" s="185">
        <f t="shared" si="2"/>
        <v>14426249.440000016</v>
      </c>
    </row>
    <row r="162" spans="1:6" ht="28.5">
      <c r="A162" s="335">
        <v>40232</v>
      </c>
      <c r="B162" s="178">
        <v>8171</v>
      </c>
      <c r="C162" s="114" t="s">
        <v>1628</v>
      </c>
      <c r="D162" s="184"/>
      <c r="E162" s="170">
        <v>815.79</v>
      </c>
      <c r="F162" s="185">
        <f t="shared" si="2"/>
        <v>14425433.650000017</v>
      </c>
    </row>
    <row r="163" spans="1:6">
      <c r="A163" s="335">
        <v>40232</v>
      </c>
      <c r="B163" s="178">
        <v>8172</v>
      </c>
      <c r="C163" s="115" t="s">
        <v>1629</v>
      </c>
      <c r="D163" s="184"/>
      <c r="E163" s="170">
        <v>900</v>
      </c>
      <c r="F163" s="185">
        <f t="shared" si="2"/>
        <v>14424533.650000017</v>
      </c>
    </row>
    <row r="164" spans="1:6">
      <c r="A164" s="335">
        <v>40232</v>
      </c>
      <c r="B164" s="178">
        <v>8173</v>
      </c>
      <c r="C164" s="115" t="s">
        <v>1630</v>
      </c>
      <c r="D164" s="184"/>
      <c r="E164" s="170">
        <v>21086.83</v>
      </c>
      <c r="F164" s="185">
        <f t="shared" si="2"/>
        <v>14403446.820000017</v>
      </c>
    </row>
    <row r="165" spans="1:6">
      <c r="A165" s="335">
        <v>40232</v>
      </c>
      <c r="B165" s="178">
        <v>8174</v>
      </c>
      <c r="C165" s="115" t="s">
        <v>1631</v>
      </c>
      <c r="D165" s="184"/>
      <c r="E165" s="170">
        <v>37167</v>
      </c>
      <c r="F165" s="185">
        <f t="shared" si="2"/>
        <v>14366279.820000017</v>
      </c>
    </row>
    <row r="166" spans="1:6">
      <c r="A166" s="335">
        <v>40232</v>
      </c>
      <c r="B166" s="178">
        <v>8175</v>
      </c>
      <c r="C166" s="115" t="s">
        <v>766</v>
      </c>
      <c r="D166" s="184"/>
      <c r="E166" s="170">
        <v>25330.5</v>
      </c>
      <c r="F166" s="185">
        <f t="shared" si="2"/>
        <v>14340949.320000017</v>
      </c>
    </row>
    <row r="167" spans="1:6">
      <c r="A167" s="335">
        <v>40232</v>
      </c>
      <c r="B167" s="178">
        <v>8176</v>
      </c>
      <c r="C167" s="115" t="s">
        <v>1632</v>
      </c>
      <c r="D167" s="184"/>
      <c r="E167" s="170">
        <v>8500</v>
      </c>
      <c r="F167" s="185">
        <f t="shared" si="2"/>
        <v>14332449.320000017</v>
      </c>
    </row>
    <row r="168" spans="1:6">
      <c r="A168" s="335">
        <v>40232</v>
      </c>
      <c r="B168" s="178">
        <v>8177</v>
      </c>
      <c r="C168" s="115" t="s">
        <v>1633</v>
      </c>
      <c r="D168" s="184"/>
      <c r="E168" s="170">
        <v>3669.51</v>
      </c>
      <c r="F168" s="185">
        <f t="shared" si="2"/>
        <v>14328779.810000017</v>
      </c>
    </row>
    <row r="169" spans="1:6">
      <c r="A169" s="335">
        <v>40232</v>
      </c>
      <c r="B169" s="178">
        <v>8178</v>
      </c>
      <c r="C169" s="115" t="s">
        <v>1634</v>
      </c>
      <c r="D169" s="184"/>
      <c r="E169" s="170">
        <v>27000</v>
      </c>
      <c r="F169" s="185">
        <f t="shared" si="2"/>
        <v>14301779.810000017</v>
      </c>
    </row>
    <row r="170" spans="1:6">
      <c r="A170" s="335">
        <v>40232</v>
      </c>
      <c r="B170" s="178">
        <v>8179</v>
      </c>
      <c r="C170" s="115" t="s">
        <v>1635</v>
      </c>
      <c r="D170" s="184"/>
      <c r="E170" s="170">
        <v>27000</v>
      </c>
      <c r="F170" s="185">
        <f t="shared" si="2"/>
        <v>14274779.810000017</v>
      </c>
    </row>
    <row r="171" spans="1:6">
      <c r="A171" s="335">
        <v>40232</v>
      </c>
      <c r="B171" s="178">
        <v>8180</v>
      </c>
      <c r="C171" s="115" t="s">
        <v>1636</v>
      </c>
      <c r="D171" s="184"/>
      <c r="E171" s="170">
        <v>6480</v>
      </c>
      <c r="F171" s="185">
        <f t="shared" si="2"/>
        <v>14268299.810000017</v>
      </c>
    </row>
    <row r="172" spans="1:6">
      <c r="A172" s="335">
        <v>40232</v>
      </c>
      <c r="B172" s="178">
        <v>8181</v>
      </c>
      <c r="C172" s="115" t="s">
        <v>461</v>
      </c>
      <c r="D172" s="184"/>
      <c r="E172" s="170">
        <v>6480</v>
      </c>
      <c r="F172" s="185">
        <f t="shared" si="2"/>
        <v>14261819.810000017</v>
      </c>
    </row>
    <row r="173" spans="1:6">
      <c r="A173" s="335">
        <v>40232</v>
      </c>
      <c r="B173" s="178">
        <v>8182</v>
      </c>
      <c r="C173" s="115" t="s">
        <v>1474</v>
      </c>
      <c r="D173" s="184"/>
      <c r="E173" s="170">
        <v>2000</v>
      </c>
      <c r="F173" s="185">
        <f t="shared" si="2"/>
        <v>14259819.810000017</v>
      </c>
    </row>
    <row r="174" spans="1:6">
      <c r="A174" s="335">
        <v>40232</v>
      </c>
      <c r="B174" s="178">
        <v>8183</v>
      </c>
      <c r="C174" s="115" t="s">
        <v>1804</v>
      </c>
      <c r="D174" s="184"/>
      <c r="E174" s="169">
        <v>0.01</v>
      </c>
      <c r="F174" s="185">
        <f t="shared" si="2"/>
        <v>14259819.800000018</v>
      </c>
    </row>
    <row r="175" spans="1:6">
      <c r="A175" s="335">
        <v>40232</v>
      </c>
      <c r="B175" s="178">
        <v>8184</v>
      </c>
      <c r="C175" s="115" t="s">
        <v>1475</v>
      </c>
      <c r="D175" s="184"/>
      <c r="E175" s="170">
        <v>600</v>
      </c>
      <c r="F175" s="185">
        <f t="shared" si="2"/>
        <v>14259219.800000018</v>
      </c>
    </row>
    <row r="176" spans="1:6">
      <c r="A176" s="335">
        <v>40232</v>
      </c>
      <c r="B176" s="178">
        <v>8185</v>
      </c>
      <c r="C176" s="115" t="s">
        <v>1476</v>
      </c>
      <c r="D176" s="184"/>
      <c r="E176" s="170">
        <v>600</v>
      </c>
      <c r="F176" s="185">
        <f t="shared" si="2"/>
        <v>14258619.800000018</v>
      </c>
    </row>
    <row r="177" spans="1:6" ht="28.5">
      <c r="A177" s="335">
        <v>40232</v>
      </c>
      <c r="B177" s="178">
        <v>8186</v>
      </c>
      <c r="C177" s="114" t="s">
        <v>2600</v>
      </c>
      <c r="D177" s="184"/>
      <c r="E177" s="170">
        <v>8146.55</v>
      </c>
      <c r="F177" s="185">
        <f t="shared" si="2"/>
        <v>14250473.250000017</v>
      </c>
    </row>
    <row r="178" spans="1:6">
      <c r="A178" s="335">
        <v>40232</v>
      </c>
      <c r="B178" s="178">
        <v>8187</v>
      </c>
      <c r="C178" s="115" t="s">
        <v>1804</v>
      </c>
      <c r="D178" s="184"/>
      <c r="E178" s="169">
        <v>0.01</v>
      </c>
      <c r="F178" s="185">
        <f t="shared" si="2"/>
        <v>14250473.240000017</v>
      </c>
    </row>
    <row r="179" spans="1:6" ht="28.5">
      <c r="A179" s="335">
        <v>40232</v>
      </c>
      <c r="B179" s="178">
        <v>8188</v>
      </c>
      <c r="C179" s="114" t="s">
        <v>2601</v>
      </c>
      <c r="D179" s="184"/>
      <c r="E179" s="170">
        <v>6206.9</v>
      </c>
      <c r="F179" s="185">
        <f t="shared" si="2"/>
        <v>14244266.340000017</v>
      </c>
    </row>
    <row r="180" spans="1:6" ht="28.5">
      <c r="A180" s="335">
        <v>40232</v>
      </c>
      <c r="B180" s="178">
        <v>8189</v>
      </c>
      <c r="C180" s="114" t="s">
        <v>136</v>
      </c>
      <c r="D180" s="184"/>
      <c r="E180" s="170">
        <v>18000</v>
      </c>
      <c r="F180" s="185">
        <f t="shared" si="2"/>
        <v>14226266.340000017</v>
      </c>
    </row>
    <row r="181" spans="1:6">
      <c r="A181" s="335">
        <v>40232</v>
      </c>
      <c r="B181" s="178">
        <v>8190</v>
      </c>
      <c r="C181" s="338" t="s">
        <v>2602</v>
      </c>
      <c r="D181" s="184"/>
      <c r="E181" s="170">
        <v>37810</v>
      </c>
      <c r="F181" s="185">
        <f t="shared" si="2"/>
        <v>14188456.340000017</v>
      </c>
    </row>
    <row r="182" spans="1:6">
      <c r="A182" s="335">
        <v>40232</v>
      </c>
      <c r="B182" s="178">
        <v>8191</v>
      </c>
      <c r="C182" s="115" t="s">
        <v>2603</v>
      </c>
      <c r="D182" s="184"/>
      <c r="E182" s="170">
        <v>828</v>
      </c>
      <c r="F182" s="185">
        <f t="shared" si="2"/>
        <v>14187628.340000017</v>
      </c>
    </row>
    <row r="183" spans="1:6">
      <c r="A183" s="335">
        <v>40232</v>
      </c>
      <c r="B183" s="178">
        <v>8192</v>
      </c>
      <c r="C183" s="114" t="s">
        <v>2605</v>
      </c>
      <c r="D183" s="184"/>
      <c r="E183" s="170">
        <v>2000</v>
      </c>
      <c r="F183" s="185">
        <f t="shared" si="2"/>
        <v>14185628.340000017</v>
      </c>
    </row>
    <row r="184" spans="1:6" ht="28.5">
      <c r="A184" s="335">
        <v>40232</v>
      </c>
      <c r="B184" s="178">
        <v>8193</v>
      </c>
      <c r="C184" s="114" t="s">
        <v>2606</v>
      </c>
      <c r="D184" s="184"/>
      <c r="E184" s="170">
        <v>5431.04</v>
      </c>
      <c r="F184" s="185">
        <f t="shared" si="2"/>
        <v>14180197.300000018</v>
      </c>
    </row>
    <row r="185" spans="1:6">
      <c r="A185" s="335">
        <v>40232</v>
      </c>
      <c r="B185" s="178">
        <v>8194</v>
      </c>
      <c r="C185" s="114" t="s">
        <v>1804</v>
      </c>
      <c r="D185" s="184"/>
      <c r="E185" s="169">
        <v>0.01</v>
      </c>
      <c r="F185" s="185">
        <f t="shared" si="2"/>
        <v>14180197.290000018</v>
      </c>
    </row>
    <row r="186" spans="1:6" ht="15.75">
      <c r="A186" s="335">
        <v>40232</v>
      </c>
      <c r="B186" s="73" t="s">
        <v>1027</v>
      </c>
      <c r="C186" s="180" t="s">
        <v>1463</v>
      </c>
      <c r="D186" s="214">
        <v>759640</v>
      </c>
      <c r="E186" s="216"/>
      <c r="F186" s="185">
        <f t="shared" si="2"/>
        <v>14939837.290000018</v>
      </c>
    </row>
    <row r="187" spans="1:6" ht="15.75">
      <c r="A187" s="335">
        <v>40233</v>
      </c>
      <c r="B187" s="73" t="s">
        <v>1823</v>
      </c>
      <c r="C187" s="180" t="s">
        <v>1461</v>
      </c>
      <c r="D187" s="214"/>
      <c r="E187" s="177">
        <v>764014.37</v>
      </c>
      <c r="F187" s="185">
        <f t="shared" si="2"/>
        <v>14175822.920000019</v>
      </c>
    </row>
    <row r="188" spans="1:6" ht="42.75">
      <c r="A188" s="335">
        <v>40234</v>
      </c>
      <c r="B188" s="178">
        <v>8195</v>
      </c>
      <c r="C188" s="291" t="s">
        <v>999</v>
      </c>
      <c r="D188" s="184"/>
      <c r="E188" s="170">
        <v>311365.59999999998</v>
      </c>
      <c r="F188" s="185">
        <f t="shared" si="2"/>
        <v>13864457.320000019</v>
      </c>
    </row>
    <row r="189" spans="1:6" ht="28.5">
      <c r="A189" s="335">
        <v>40234</v>
      </c>
      <c r="B189" s="178">
        <v>8196</v>
      </c>
      <c r="C189" s="114" t="s">
        <v>1000</v>
      </c>
      <c r="D189" s="184"/>
      <c r="E189" s="170">
        <v>860</v>
      </c>
      <c r="F189" s="185">
        <f t="shared" si="2"/>
        <v>13863597.320000019</v>
      </c>
    </row>
    <row r="190" spans="1:6">
      <c r="A190" s="335">
        <v>40234</v>
      </c>
      <c r="B190" s="178">
        <v>8197</v>
      </c>
      <c r="C190" s="115" t="s">
        <v>1804</v>
      </c>
      <c r="D190" s="184"/>
      <c r="E190" s="169">
        <v>0.01</v>
      </c>
      <c r="F190" s="185">
        <f t="shared" si="2"/>
        <v>13863597.310000019</v>
      </c>
    </row>
    <row r="191" spans="1:6" ht="28.5">
      <c r="A191" s="335">
        <v>40234</v>
      </c>
      <c r="B191" s="178">
        <v>8198</v>
      </c>
      <c r="C191" s="114" t="s">
        <v>1001</v>
      </c>
      <c r="D191" s="184"/>
      <c r="E191" s="216">
        <v>7659.66</v>
      </c>
      <c r="F191" s="185">
        <f t="shared" si="2"/>
        <v>13855937.650000019</v>
      </c>
    </row>
    <row r="192" spans="1:6" ht="19.5" customHeight="1">
      <c r="A192" s="335">
        <v>40235</v>
      </c>
      <c r="B192" s="73" t="s">
        <v>1027</v>
      </c>
      <c r="C192" s="180" t="s">
        <v>1445</v>
      </c>
      <c r="D192" s="214">
        <v>467946</v>
      </c>
      <c r="E192" s="170"/>
      <c r="F192" s="185">
        <f t="shared" si="2"/>
        <v>14323883.650000019</v>
      </c>
    </row>
    <row r="193" spans="1:6" ht="15.75">
      <c r="A193" s="335">
        <v>40235</v>
      </c>
      <c r="B193" s="73" t="s">
        <v>1027</v>
      </c>
      <c r="C193" s="158" t="s">
        <v>1446</v>
      </c>
      <c r="D193" s="214">
        <v>395260.45</v>
      </c>
      <c r="E193" s="216"/>
      <c r="F193" s="185">
        <f t="shared" si="2"/>
        <v>14719144.100000018</v>
      </c>
    </row>
    <row r="194" spans="1:6" ht="15.75">
      <c r="A194" s="335">
        <v>40237</v>
      </c>
      <c r="B194" s="73" t="s">
        <v>1823</v>
      </c>
      <c r="C194" s="115" t="s">
        <v>950</v>
      </c>
      <c r="D194" s="184"/>
      <c r="E194" s="169">
        <v>2490.96</v>
      </c>
      <c r="F194" s="185">
        <f t="shared" si="2"/>
        <v>14716653.140000017</v>
      </c>
    </row>
    <row r="195" spans="1:6" ht="15.75">
      <c r="A195" s="190"/>
      <c r="B195" s="87"/>
      <c r="C195" s="191" t="s">
        <v>1983</v>
      </c>
      <c r="D195" s="192">
        <f>SUM(D87:D194)</f>
        <v>9625847.5799999982</v>
      </c>
      <c r="E195" s="193">
        <f>SUM(E87:E194)</f>
        <v>1957286.17</v>
      </c>
      <c r="F195" s="194">
        <f>F86+D195-E195</f>
        <v>14716653.14000001</v>
      </c>
    </row>
    <row r="196" spans="1:6" ht="15.75">
      <c r="A196" s="195"/>
      <c r="B196" s="85"/>
      <c r="C196" s="196"/>
      <c r="D196" s="197"/>
      <c r="E196" s="198"/>
      <c r="F196" s="199"/>
    </row>
    <row r="197" spans="1:6" ht="15.75">
      <c r="A197" s="195"/>
      <c r="B197" s="196" t="s">
        <v>1224</v>
      </c>
      <c r="C197" s="200" t="s">
        <v>781</v>
      </c>
      <c r="D197" s="201"/>
      <c r="E197" s="202">
        <f>SUM(E87:E194)</f>
        <v>1957286.17</v>
      </c>
      <c r="F197" s="199"/>
    </row>
    <row r="198" spans="1:6" ht="15.75">
      <c r="A198" s="195"/>
      <c r="B198" s="196"/>
      <c r="C198" s="200" t="s">
        <v>2058</v>
      </c>
      <c r="D198" s="201"/>
      <c r="E198" s="202">
        <f>E195-E194-E187</f>
        <v>1190780.8399999999</v>
      </c>
      <c r="F198" s="199"/>
    </row>
    <row r="199" spans="1:6" ht="15.75">
      <c r="A199" s="195"/>
      <c r="B199" s="196"/>
      <c r="C199" s="200"/>
      <c r="D199" s="201"/>
      <c r="E199" s="202"/>
      <c r="F199" s="199"/>
    </row>
    <row r="200" spans="1:6" ht="15.75">
      <c r="A200" s="195"/>
      <c r="B200" s="196"/>
      <c r="C200" s="200"/>
      <c r="D200" s="201"/>
      <c r="E200" s="202"/>
      <c r="F200" s="199"/>
    </row>
    <row r="201" spans="1:6" ht="15" customHeight="1">
      <c r="E201" s="422"/>
    </row>
    <row r="202" spans="1:6" ht="15.75">
      <c r="A202" s="66"/>
      <c r="B202" s="67"/>
      <c r="C202" s="68" t="s">
        <v>1637</v>
      </c>
      <c r="D202" s="69"/>
      <c r="E202" s="70"/>
      <c r="F202" s="71"/>
    </row>
    <row r="203" spans="1:6" ht="45.75" customHeight="1">
      <c r="A203" s="955" t="s">
        <v>2520</v>
      </c>
      <c r="B203" s="269" t="s">
        <v>1831</v>
      </c>
      <c r="C203" s="936" t="s">
        <v>1981</v>
      </c>
      <c r="D203" s="938" t="s">
        <v>1827</v>
      </c>
      <c r="E203" s="940" t="s">
        <v>1828</v>
      </c>
      <c r="F203" s="942" t="s">
        <v>1829</v>
      </c>
    </row>
    <row r="204" spans="1:6" ht="15.75">
      <c r="A204" s="956"/>
      <c r="B204" s="272" t="s">
        <v>1832</v>
      </c>
      <c r="C204" s="937"/>
      <c r="D204" s="939"/>
      <c r="E204" s="941"/>
      <c r="F204" s="943"/>
    </row>
    <row r="205" spans="1:6" ht="15.75">
      <c r="A205" s="328"/>
      <c r="C205" s="59" t="s">
        <v>1638</v>
      </c>
      <c r="D205" s="60"/>
      <c r="E205" s="61"/>
      <c r="F205" s="91">
        <f>F195</f>
        <v>14716653.14000001</v>
      </c>
    </row>
    <row r="206" spans="1:6" ht="28.5" customHeight="1">
      <c r="A206" s="328">
        <v>40238</v>
      </c>
      <c r="B206" s="178">
        <v>8199</v>
      </c>
      <c r="C206" s="183" t="s">
        <v>1639</v>
      </c>
      <c r="D206" s="184"/>
      <c r="E206" s="216">
        <v>168641.43</v>
      </c>
      <c r="F206" s="185">
        <f>F205+D206-E206</f>
        <v>14548011.71000001</v>
      </c>
    </row>
    <row r="207" spans="1:6">
      <c r="A207" s="328">
        <v>40238</v>
      </c>
      <c r="B207" s="178">
        <v>8200</v>
      </c>
      <c r="C207" s="115" t="s">
        <v>1640</v>
      </c>
      <c r="D207" s="184"/>
      <c r="E207" s="170">
        <v>43828</v>
      </c>
      <c r="F207" s="185">
        <f t="shared" ref="F207:F270" si="3">F206+D207-E207</f>
        <v>14504183.71000001</v>
      </c>
    </row>
    <row r="208" spans="1:6">
      <c r="A208" s="328"/>
      <c r="B208" s="178">
        <v>8201</v>
      </c>
      <c r="C208" s="183" t="s">
        <v>3405</v>
      </c>
      <c r="D208" s="184"/>
      <c r="E208" s="170">
        <v>23400</v>
      </c>
      <c r="F208" s="185">
        <f t="shared" si="3"/>
        <v>14480783.71000001</v>
      </c>
    </row>
    <row r="209" spans="1:6">
      <c r="A209" s="328"/>
      <c r="B209" s="178">
        <v>8202</v>
      </c>
      <c r="C209" s="183" t="s">
        <v>3406</v>
      </c>
      <c r="D209" s="184"/>
      <c r="E209" s="170">
        <v>1600</v>
      </c>
      <c r="F209" s="185">
        <f t="shared" si="3"/>
        <v>14479183.71000001</v>
      </c>
    </row>
    <row r="210" spans="1:6" ht="15.75">
      <c r="A210" s="328">
        <v>40238</v>
      </c>
      <c r="B210" s="178">
        <v>8203</v>
      </c>
      <c r="C210" s="183" t="s">
        <v>3407</v>
      </c>
      <c r="D210" s="214"/>
      <c r="E210" s="170">
        <v>1600</v>
      </c>
      <c r="F210" s="185">
        <f t="shared" si="3"/>
        <v>14477583.71000001</v>
      </c>
    </row>
    <row r="211" spans="1:6" ht="15.75">
      <c r="A211" s="328"/>
      <c r="B211" s="178">
        <v>8204</v>
      </c>
      <c r="C211" s="183" t="s">
        <v>3408</v>
      </c>
      <c r="D211" s="214"/>
      <c r="E211" s="170">
        <v>1600</v>
      </c>
      <c r="F211" s="185">
        <f t="shared" si="3"/>
        <v>14475983.71000001</v>
      </c>
    </row>
    <row r="212" spans="1:6">
      <c r="A212" s="328">
        <v>40238</v>
      </c>
      <c r="B212" s="178">
        <v>8205</v>
      </c>
      <c r="C212" s="114" t="s">
        <v>1774</v>
      </c>
      <c r="D212" s="184"/>
      <c r="E212" s="216">
        <v>29212.84</v>
      </c>
      <c r="F212" s="185">
        <f t="shared" si="3"/>
        <v>14446770.87000001</v>
      </c>
    </row>
    <row r="213" spans="1:6" ht="28.5">
      <c r="A213" s="328">
        <v>40238</v>
      </c>
      <c r="B213" s="178">
        <v>8206</v>
      </c>
      <c r="C213" s="114" t="s">
        <v>1775</v>
      </c>
      <c r="D213" s="184"/>
      <c r="E213" s="170">
        <v>20369.7</v>
      </c>
      <c r="F213" s="185">
        <f t="shared" si="3"/>
        <v>14426401.170000011</v>
      </c>
    </row>
    <row r="214" spans="1:6" ht="28.5">
      <c r="A214" s="328">
        <v>40238</v>
      </c>
      <c r="B214" s="178">
        <v>8207</v>
      </c>
      <c r="C214" s="183" t="s">
        <v>1776</v>
      </c>
      <c r="D214" s="184"/>
      <c r="E214" s="170">
        <v>1179</v>
      </c>
      <c r="F214" s="185">
        <f t="shared" si="3"/>
        <v>14425222.170000011</v>
      </c>
    </row>
    <row r="215" spans="1:6" ht="28.5">
      <c r="A215" s="328">
        <v>40239</v>
      </c>
      <c r="B215" s="178">
        <v>8208</v>
      </c>
      <c r="C215" s="114" t="s">
        <v>2552</v>
      </c>
      <c r="D215" s="184"/>
      <c r="E215" s="216">
        <v>120532.31</v>
      </c>
      <c r="F215" s="185">
        <f t="shared" si="3"/>
        <v>14304689.860000011</v>
      </c>
    </row>
    <row r="216" spans="1:6">
      <c r="A216" s="328">
        <v>40239</v>
      </c>
      <c r="B216" s="178">
        <v>8209</v>
      </c>
      <c r="C216" s="115" t="s">
        <v>2553</v>
      </c>
      <c r="D216" s="184"/>
      <c r="E216" s="216">
        <v>3931.67</v>
      </c>
      <c r="F216" s="185">
        <f t="shared" si="3"/>
        <v>14300758.190000011</v>
      </c>
    </row>
    <row r="217" spans="1:6">
      <c r="A217" s="328">
        <v>40239</v>
      </c>
      <c r="B217" s="178">
        <v>8210</v>
      </c>
      <c r="C217" s="334" t="s">
        <v>1804</v>
      </c>
      <c r="D217" s="184"/>
      <c r="E217" s="169">
        <v>0.01</v>
      </c>
      <c r="F217" s="185">
        <f t="shared" si="3"/>
        <v>14300758.180000011</v>
      </c>
    </row>
    <row r="218" spans="1:6">
      <c r="A218" s="328">
        <v>40239</v>
      </c>
      <c r="B218" s="178">
        <v>8211</v>
      </c>
      <c r="C218" s="183" t="s">
        <v>2554</v>
      </c>
      <c r="D218" s="184"/>
      <c r="E218" s="170">
        <v>4157.24</v>
      </c>
      <c r="F218" s="185">
        <f t="shared" si="3"/>
        <v>14296600.940000011</v>
      </c>
    </row>
    <row r="219" spans="1:6" ht="28.5">
      <c r="A219" s="328">
        <v>40239</v>
      </c>
      <c r="B219" s="178">
        <v>8212</v>
      </c>
      <c r="C219" s="114" t="s">
        <v>2555</v>
      </c>
      <c r="D219" s="184"/>
      <c r="E219" s="216">
        <v>14387.85</v>
      </c>
      <c r="F219" s="185">
        <f t="shared" si="3"/>
        <v>14282213.090000011</v>
      </c>
    </row>
    <row r="220" spans="1:6" ht="28.5" customHeight="1">
      <c r="A220" s="328">
        <v>40239</v>
      </c>
      <c r="B220" s="178">
        <v>8213</v>
      </c>
      <c r="C220" s="114" t="s">
        <v>949</v>
      </c>
      <c r="D220" s="184"/>
      <c r="E220" s="216">
        <v>10950</v>
      </c>
      <c r="F220" s="185">
        <f t="shared" si="3"/>
        <v>14271263.090000011</v>
      </c>
    </row>
    <row r="221" spans="1:6" ht="43.5">
      <c r="A221" s="328">
        <v>40239</v>
      </c>
      <c r="B221" s="178">
        <v>8214</v>
      </c>
      <c r="C221" s="114" t="s">
        <v>862</v>
      </c>
      <c r="D221" s="184"/>
      <c r="E221" s="216">
        <v>2252</v>
      </c>
      <c r="F221" s="185">
        <f t="shared" si="3"/>
        <v>14269011.090000011</v>
      </c>
    </row>
    <row r="222" spans="1:6">
      <c r="A222" s="328">
        <v>40239</v>
      </c>
      <c r="B222" s="178">
        <v>8215</v>
      </c>
      <c r="C222" s="114" t="s">
        <v>1804</v>
      </c>
      <c r="D222" s="184"/>
      <c r="E222" s="177">
        <v>0.01</v>
      </c>
      <c r="F222" s="185">
        <f t="shared" si="3"/>
        <v>14269011.080000011</v>
      </c>
    </row>
    <row r="223" spans="1:6" ht="28.5">
      <c r="A223" s="328">
        <v>40245</v>
      </c>
      <c r="B223" s="178">
        <v>8216</v>
      </c>
      <c r="C223" s="251" t="s">
        <v>3409</v>
      </c>
      <c r="D223" s="184"/>
      <c r="E223" s="216">
        <v>17128.650000000001</v>
      </c>
      <c r="F223" s="185">
        <f t="shared" si="3"/>
        <v>14251882.430000011</v>
      </c>
    </row>
    <row r="224" spans="1:6" ht="20.25" customHeight="1">
      <c r="A224" s="328">
        <v>40245</v>
      </c>
      <c r="B224" s="178">
        <v>8217</v>
      </c>
      <c r="C224" s="114" t="s">
        <v>1804</v>
      </c>
      <c r="D224" s="184"/>
      <c r="E224" s="177">
        <v>0.01</v>
      </c>
      <c r="F224" s="185">
        <f t="shared" si="3"/>
        <v>14251882.420000011</v>
      </c>
    </row>
    <row r="225" spans="1:6" ht="28.5">
      <c r="A225" s="328">
        <v>40245</v>
      </c>
      <c r="B225" s="178">
        <v>8218</v>
      </c>
      <c r="C225" s="114" t="s">
        <v>2404</v>
      </c>
      <c r="D225" s="184"/>
      <c r="E225" s="216">
        <v>23986.77</v>
      </c>
      <c r="F225" s="185">
        <f t="shared" si="3"/>
        <v>14227895.650000012</v>
      </c>
    </row>
    <row r="226" spans="1:6">
      <c r="A226" s="328">
        <v>40245</v>
      </c>
      <c r="B226" s="178">
        <v>8219</v>
      </c>
      <c r="C226" s="114" t="s">
        <v>2027</v>
      </c>
      <c r="D226" s="184"/>
      <c r="E226" s="216">
        <v>3033.03</v>
      </c>
      <c r="F226" s="185">
        <f t="shared" si="3"/>
        <v>14224862.620000012</v>
      </c>
    </row>
    <row r="227" spans="1:6" ht="28.5">
      <c r="A227" s="328">
        <v>40245</v>
      </c>
      <c r="B227" s="178">
        <v>8220</v>
      </c>
      <c r="C227" s="114" t="s">
        <v>2028</v>
      </c>
      <c r="D227" s="184"/>
      <c r="E227" s="216">
        <v>4950</v>
      </c>
      <c r="F227" s="185">
        <f t="shared" si="3"/>
        <v>14219912.620000012</v>
      </c>
    </row>
    <row r="228" spans="1:6">
      <c r="A228" s="328">
        <v>40245</v>
      </c>
      <c r="B228" s="178">
        <v>8221</v>
      </c>
      <c r="C228" s="114" t="s">
        <v>2029</v>
      </c>
      <c r="D228" s="184"/>
      <c r="E228" s="216">
        <v>5763.48</v>
      </c>
      <c r="F228" s="185">
        <f t="shared" si="3"/>
        <v>14214149.140000012</v>
      </c>
    </row>
    <row r="229" spans="1:6" ht="15" customHeight="1">
      <c r="A229" s="328">
        <v>40245</v>
      </c>
      <c r="B229" s="290">
        <v>8222</v>
      </c>
      <c r="C229" s="164" t="s">
        <v>2030</v>
      </c>
      <c r="D229" s="184"/>
      <c r="E229" s="216">
        <v>23786.35</v>
      </c>
      <c r="F229" s="185">
        <f t="shared" si="3"/>
        <v>14190362.790000012</v>
      </c>
    </row>
    <row r="230" spans="1:6" ht="28.5">
      <c r="A230" s="328">
        <v>40246</v>
      </c>
      <c r="B230" s="178">
        <v>8223</v>
      </c>
      <c r="C230" s="114" t="s">
        <v>1253</v>
      </c>
      <c r="D230" s="184"/>
      <c r="E230" s="216">
        <v>2400</v>
      </c>
      <c r="F230" s="185">
        <f t="shared" si="3"/>
        <v>14187962.790000012</v>
      </c>
    </row>
    <row r="231" spans="1:6" ht="42.75">
      <c r="A231" s="328">
        <v>40246</v>
      </c>
      <c r="B231" s="178">
        <v>8224</v>
      </c>
      <c r="C231" s="114" t="s">
        <v>3410</v>
      </c>
      <c r="D231" s="184"/>
      <c r="E231" s="216">
        <v>250593.14</v>
      </c>
      <c r="F231" s="185">
        <f t="shared" si="3"/>
        <v>13937369.650000012</v>
      </c>
    </row>
    <row r="232" spans="1:6" ht="42.75">
      <c r="A232" s="328">
        <v>40246</v>
      </c>
      <c r="B232" s="178">
        <v>8225</v>
      </c>
      <c r="C232" s="114" t="s">
        <v>1254</v>
      </c>
      <c r="D232" s="184"/>
      <c r="E232" s="216">
        <v>1371</v>
      </c>
      <c r="F232" s="185">
        <f t="shared" si="3"/>
        <v>13935998.650000012</v>
      </c>
    </row>
    <row r="233" spans="1:6" ht="28.5">
      <c r="A233" s="328">
        <v>40246</v>
      </c>
      <c r="B233" s="178">
        <v>8226</v>
      </c>
      <c r="C233" s="114" t="s">
        <v>1255</v>
      </c>
      <c r="D233" s="184"/>
      <c r="E233" s="216">
        <v>6543.27</v>
      </c>
      <c r="F233" s="185">
        <f t="shared" si="3"/>
        <v>13929455.380000012</v>
      </c>
    </row>
    <row r="234" spans="1:6" ht="42.75">
      <c r="A234" s="328">
        <v>40247</v>
      </c>
      <c r="B234" s="178">
        <v>8227</v>
      </c>
      <c r="C234" s="114" t="s">
        <v>3411</v>
      </c>
      <c r="D234" s="184"/>
      <c r="E234" s="216">
        <v>86465.5</v>
      </c>
      <c r="F234" s="185">
        <f t="shared" si="3"/>
        <v>13842989.880000012</v>
      </c>
    </row>
    <row r="235" spans="1:6" ht="43.5">
      <c r="A235" s="328">
        <v>40247</v>
      </c>
      <c r="B235" s="178">
        <v>8228</v>
      </c>
      <c r="C235" s="114" t="s">
        <v>1760</v>
      </c>
      <c r="D235" s="184"/>
      <c r="E235" s="216">
        <v>7462.5</v>
      </c>
      <c r="F235" s="185">
        <f t="shared" si="3"/>
        <v>13835527.380000012</v>
      </c>
    </row>
    <row r="236" spans="1:6">
      <c r="A236" s="328">
        <v>40249</v>
      </c>
      <c r="B236" s="178">
        <v>8229</v>
      </c>
      <c r="C236" s="251" t="s">
        <v>1804</v>
      </c>
      <c r="D236" s="184"/>
      <c r="E236" s="177">
        <v>0.01</v>
      </c>
      <c r="F236" s="185">
        <f t="shared" si="3"/>
        <v>13835527.370000012</v>
      </c>
    </row>
    <row r="237" spans="1:6">
      <c r="A237" s="328">
        <v>40249</v>
      </c>
      <c r="B237" s="178">
        <v>8230</v>
      </c>
      <c r="C237" s="114" t="s">
        <v>2358</v>
      </c>
      <c r="D237" s="184"/>
      <c r="E237" s="216">
        <v>553</v>
      </c>
      <c r="F237" s="185">
        <f t="shared" si="3"/>
        <v>13834974.370000012</v>
      </c>
    </row>
    <row r="238" spans="1:6">
      <c r="A238" s="328">
        <v>40252</v>
      </c>
      <c r="B238" s="178">
        <v>8231</v>
      </c>
      <c r="C238" s="114" t="s">
        <v>1816</v>
      </c>
      <c r="D238" s="184"/>
      <c r="E238" s="216">
        <v>15000</v>
      </c>
      <c r="F238" s="185">
        <f t="shared" si="3"/>
        <v>13819974.370000012</v>
      </c>
    </row>
    <row r="239" spans="1:6">
      <c r="A239" s="328">
        <v>40252</v>
      </c>
      <c r="B239" s="178">
        <v>8232</v>
      </c>
      <c r="C239" s="114" t="s">
        <v>1817</v>
      </c>
      <c r="D239" s="184"/>
      <c r="E239" s="216">
        <v>15000</v>
      </c>
      <c r="F239" s="185">
        <f t="shared" si="3"/>
        <v>13804974.370000012</v>
      </c>
    </row>
    <row r="240" spans="1:6">
      <c r="A240" s="328">
        <v>40252</v>
      </c>
      <c r="B240" s="178">
        <v>8233</v>
      </c>
      <c r="C240" s="114" t="s">
        <v>1935</v>
      </c>
      <c r="D240" s="184"/>
      <c r="E240" s="216">
        <v>23000</v>
      </c>
      <c r="F240" s="185">
        <f t="shared" si="3"/>
        <v>13781974.370000012</v>
      </c>
    </row>
    <row r="241" spans="1:6">
      <c r="A241" s="328">
        <v>40252</v>
      </c>
      <c r="B241" s="178">
        <v>8234</v>
      </c>
      <c r="C241" s="114" t="s">
        <v>1936</v>
      </c>
      <c r="D241" s="184"/>
      <c r="E241" s="216">
        <v>18000</v>
      </c>
      <c r="F241" s="185">
        <f t="shared" si="3"/>
        <v>13763974.370000012</v>
      </c>
    </row>
    <row r="242" spans="1:6">
      <c r="A242" s="328">
        <v>40252</v>
      </c>
      <c r="B242" s="178">
        <v>8235</v>
      </c>
      <c r="C242" s="114" t="s">
        <v>1937</v>
      </c>
      <c r="D242" s="184"/>
      <c r="E242" s="216">
        <v>20357</v>
      </c>
      <c r="F242" s="185">
        <f t="shared" si="3"/>
        <v>13743617.370000012</v>
      </c>
    </row>
    <row r="243" spans="1:6">
      <c r="A243" s="328">
        <v>40252</v>
      </c>
      <c r="B243" s="178">
        <v>8236</v>
      </c>
      <c r="C243" s="114" t="s">
        <v>1938</v>
      </c>
      <c r="D243" s="184"/>
      <c r="E243" s="216">
        <v>23000</v>
      </c>
      <c r="F243" s="185">
        <f t="shared" si="3"/>
        <v>13720617.370000012</v>
      </c>
    </row>
    <row r="244" spans="1:6">
      <c r="A244" s="328">
        <v>40252</v>
      </c>
      <c r="B244" s="178">
        <v>8237</v>
      </c>
      <c r="C244" s="114" t="s">
        <v>1939</v>
      </c>
      <c r="D244" s="184"/>
      <c r="E244" s="216">
        <v>8050</v>
      </c>
      <c r="F244" s="185">
        <f t="shared" si="3"/>
        <v>13712567.370000012</v>
      </c>
    </row>
    <row r="245" spans="1:6">
      <c r="A245" s="328">
        <v>40252</v>
      </c>
      <c r="B245" s="178">
        <v>8238</v>
      </c>
      <c r="C245" s="114" t="s">
        <v>1940</v>
      </c>
      <c r="D245" s="184"/>
      <c r="E245" s="216">
        <v>23000</v>
      </c>
      <c r="F245" s="185">
        <f t="shared" si="3"/>
        <v>13689567.370000012</v>
      </c>
    </row>
    <row r="246" spans="1:6">
      <c r="A246" s="328">
        <v>40252</v>
      </c>
      <c r="B246" s="178">
        <v>8239</v>
      </c>
      <c r="C246" s="114" t="s">
        <v>1941</v>
      </c>
      <c r="D246" s="184"/>
      <c r="E246" s="170">
        <v>37810</v>
      </c>
      <c r="F246" s="185">
        <f t="shared" si="3"/>
        <v>13651757.370000012</v>
      </c>
    </row>
    <row r="247" spans="1:6" ht="28.5">
      <c r="A247" s="328">
        <v>40252</v>
      </c>
      <c r="B247" s="178">
        <v>8240</v>
      </c>
      <c r="C247" s="114" t="s">
        <v>1460</v>
      </c>
      <c r="D247" s="184"/>
      <c r="E247" s="216">
        <v>31400</v>
      </c>
      <c r="F247" s="185">
        <f t="shared" si="3"/>
        <v>13620357.370000012</v>
      </c>
    </row>
    <row r="248" spans="1:6" ht="42.75">
      <c r="A248" s="328">
        <v>40252</v>
      </c>
      <c r="B248" s="178">
        <v>8241</v>
      </c>
      <c r="C248" s="114" t="s">
        <v>3412</v>
      </c>
      <c r="D248" s="184"/>
      <c r="E248" s="216">
        <v>86465.5</v>
      </c>
      <c r="F248" s="185">
        <f t="shared" si="3"/>
        <v>13533891.870000012</v>
      </c>
    </row>
    <row r="249" spans="1:6" ht="43.5">
      <c r="A249" s="328">
        <v>40252</v>
      </c>
      <c r="B249" s="178">
        <v>8242</v>
      </c>
      <c r="C249" s="114" t="s">
        <v>1942</v>
      </c>
      <c r="D249" s="184"/>
      <c r="E249" s="216">
        <v>7462.5</v>
      </c>
      <c r="F249" s="185">
        <f t="shared" si="3"/>
        <v>13526429.370000012</v>
      </c>
    </row>
    <row r="250" spans="1:6" ht="28.5">
      <c r="A250" s="328">
        <v>40252</v>
      </c>
      <c r="B250" s="178">
        <v>8243</v>
      </c>
      <c r="C250" s="114" t="s">
        <v>1945</v>
      </c>
      <c r="D250" s="184"/>
      <c r="E250" s="216">
        <v>980</v>
      </c>
      <c r="F250" s="185">
        <f t="shared" si="3"/>
        <v>13525449.370000012</v>
      </c>
    </row>
    <row r="251" spans="1:6">
      <c r="A251" s="328">
        <v>40252</v>
      </c>
      <c r="B251" s="178">
        <v>8244</v>
      </c>
      <c r="C251" s="114" t="s">
        <v>1944</v>
      </c>
      <c r="D251" s="184"/>
      <c r="E251" s="216">
        <v>3681.5</v>
      </c>
      <c r="F251" s="185">
        <f t="shared" si="3"/>
        <v>13521767.870000012</v>
      </c>
    </row>
    <row r="252" spans="1:6" ht="57">
      <c r="A252" s="336">
        <v>40253</v>
      </c>
      <c r="B252" s="178">
        <v>8245</v>
      </c>
      <c r="C252" s="114" t="s">
        <v>2730</v>
      </c>
      <c r="D252" s="184"/>
      <c r="E252" s="216">
        <v>45744.75</v>
      </c>
      <c r="F252" s="185">
        <f t="shared" si="3"/>
        <v>13476023.120000012</v>
      </c>
    </row>
    <row r="253" spans="1:6">
      <c r="A253" s="336">
        <v>40254</v>
      </c>
      <c r="B253" s="178">
        <v>8246</v>
      </c>
      <c r="C253" s="114" t="s">
        <v>2149</v>
      </c>
      <c r="D253" s="184"/>
      <c r="E253" s="170">
        <v>20000</v>
      </c>
      <c r="F253" s="185">
        <f t="shared" si="3"/>
        <v>13456023.120000012</v>
      </c>
    </row>
    <row r="254" spans="1:6" ht="28.5">
      <c r="A254" s="336">
        <v>40255</v>
      </c>
      <c r="B254" s="77" t="s">
        <v>1027</v>
      </c>
      <c r="C254" s="114" t="s">
        <v>129</v>
      </c>
      <c r="D254" s="214">
        <v>490</v>
      </c>
      <c r="E254" s="170"/>
      <c r="F254" s="185">
        <f t="shared" si="3"/>
        <v>13456513.120000012</v>
      </c>
    </row>
    <row r="255" spans="1:6" ht="15.75">
      <c r="A255" s="336">
        <v>40256</v>
      </c>
      <c r="B255" s="72">
        <v>8247</v>
      </c>
      <c r="C255" s="115" t="s">
        <v>2150</v>
      </c>
      <c r="D255" s="214"/>
      <c r="E255" s="170">
        <v>37167</v>
      </c>
      <c r="F255" s="185">
        <f t="shared" si="3"/>
        <v>13419346.120000012</v>
      </c>
    </row>
    <row r="256" spans="1:6" ht="15.75">
      <c r="A256" s="336">
        <v>40256</v>
      </c>
      <c r="B256" s="72">
        <v>8248</v>
      </c>
      <c r="C256" s="115" t="s">
        <v>130</v>
      </c>
      <c r="D256" s="214"/>
      <c r="E256" s="170">
        <v>25330.5</v>
      </c>
      <c r="F256" s="185">
        <f t="shared" si="3"/>
        <v>13394015.620000012</v>
      </c>
    </row>
    <row r="257" spans="1:6" ht="15.75">
      <c r="A257" s="336">
        <v>40256</v>
      </c>
      <c r="B257" s="72">
        <v>8249</v>
      </c>
      <c r="C257" s="115" t="s">
        <v>1524</v>
      </c>
      <c r="D257" s="214"/>
      <c r="E257" s="170">
        <v>8500</v>
      </c>
      <c r="F257" s="185">
        <f t="shared" si="3"/>
        <v>13385515.620000012</v>
      </c>
    </row>
    <row r="258" spans="1:6" ht="15.75">
      <c r="A258" s="336">
        <v>40256</v>
      </c>
      <c r="B258" s="72">
        <v>8250</v>
      </c>
      <c r="C258" s="115" t="s">
        <v>2151</v>
      </c>
      <c r="D258" s="214"/>
      <c r="E258" s="170">
        <v>3669.51</v>
      </c>
      <c r="F258" s="185">
        <f t="shared" si="3"/>
        <v>13381846.110000012</v>
      </c>
    </row>
    <row r="259" spans="1:6" ht="15.75">
      <c r="A259" s="336">
        <v>40256</v>
      </c>
      <c r="B259" s="72">
        <v>8251</v>
      </c>
      <c r="C259" s="115" t="s">
        <v>2152</v>
      </c>
      <c r="D259" s="214"/>
      <c r="E259" s="170">
        <v>27000</v>
      </c>
      <c r="F259" s="185">
        <f t="shared" si="3"/>
        <v>13354846.110000012</v>
      </c>
    </row>
    <row r="260" spans="1:6" ht="15.75">
      <c r="A260" s="336">
        <v>40256</v>
      </c>
      <c r="B260" s="72">
        <v>8252</v>
      </c>
      <c r="C260" s="115" t="s">
        <v>2156</v>
      </c>
      <c r="D260" s="214"/>
      <c r="E260" s="170">
        <v>27000</v>
      </c>
      <c r="F260" s="185">
        <f t="shared" si="3"/>
        <v>13327846.110000012</v>
      </c>
    </row>
    <row r="261" spans="1:6" ht="15.75">
      <c r="A261" s="336">
        <v>40256</v>
      </c>
      <c r="B261" s="72">
        <v>8253</v>
      </c>
      <c r="C261" s="115" t="s">
        <v>2153</v>
      </c>
      <c r="D261" s="214"/>
      <c r="E261" s="170">
        <v>6480</v>
      </c>
      <c r="F261" s="185">
        <f t="shared" si="3"/>
        <v>13321366.110000012</v>
      </c>
    </row>
    <row r="262" spans="1:6" ht="15.75">
      <c r="A262" s="336">
        <v>40256</v>
      </c>
      <c r="B262" s="72">
        <v>8254</v>
      </c>
      <c r="C262" s="115" t="s">
        <v>2155</v>
      </c>
      <c r="D262" s="214"/>
      <c r="E262" s="170">
        <v>6480</v>
      </c>
      <c r="F262" s="185">
        <f t="shared" si="3"/>
        <v>13314886.110000012</v>
      </c>
    </row>
    <row r="263" spans="1:6" ht="15.75">
      <c r="A263" s="336">
        <v>40256</v>
      </c>
      <c r="B263" s="72">
        <v>8255</v>
      </c>
      <c r="C263" s="114" t="s">
        <v>131</v>
      </c>
      <c r="D263" s="214"/>
      <c r="E263" s="170">
        <v>2000</v>
      </c>
      <c r="F263" s="185">
        <f t="shared" si="3"/>
        <v>13312886.110000012</v>
      </c>
    </row>
    <row r="264" spans="1:6" ht="15.75">
      <c r="A264" s="336">
        <v>40256</v>
      </c>
      <c r="B264" s="72">
        <v>8256</v>
      </c>
      <c r="C264" s="115" t="s">
        <v>2154</v>
      </c>
      <c r="D264" s="214"/>
      <c r="E264" s="170">
        <v>2000</v>
      </c>
      <c r="F264" s="185">
        <f t="shared" si="3"/>
        <v>13310886.110000012</v>
      </c>
    </row>
    <row r="265" spans="1:6" ht="15.75">
      <c r="A265" s="336">
        <v>40256</v>
      </c>
      <c r="B265" s="72">
        <v>8257</v>
      </c>
      <c r="C265" s="115" t="s">
        <v>132</v>
      </c>
      <c r="D265" s="214"/>
      <c r="E265" s="170">
        <v>600</v>
      </c>
      <c r="F265" s="185">
        <f t="shared" si="3"/>
        <v>13310286.110000012</v>
      </c>
    </row>
    <row r="266" spans="1:6" ht="15.75">
      <c r="A266" s="336">
        <v>40256</v>
      </c>
      <c r="B266" s="72">
        <v>8258</v>
      </c>
      <c r="C266" s="115" t="s">
        <v>133</v>
      </c>
      <c r="D266" s="214"/>
      <c r="E266" s="170">
        <v>600</v>
      </c>
      <c r="F266" s="185">
        <f t="shared" si="3"/>
        <v>13309686.110000012</v>
      </c>
    </row>
    <row r="267" spans="1:6" ht="28.5">
      <c r="A267" s="336">
        <v>40256</v>
      </c>
      <c r="B267" s="72">
        <v>8259</v>
      </c>
      <c r="C267" s="164" t="s">
        <v>134</v>
      </c>
      <c r="D267" s="214"/>
      <c r="E267" s="216">
        <v>6206.89</v>
      </c>
      <c r="F267" s="185">
        <f t="shared" si="3"/>
        <v>13303479.220000012</v>
      </c>
    </row>
    <row r="268" spans="1:6">
      <c r="A268" s="336">
        <v>40256</v>
      </c>
      <c r="B268" s="72">
        <v>8260</v>
      </c>
      <c r="C268" s="164" t="s">
        <v>1863</v>
      </c>
      <c r="D268" s="184"/>
      <c r="E268" s="216">
        <v>828</v>
      </c>
      <c r="F268" s="185">
        <f t="shared" si="3"/>
        <v>13302651.220000012</v>
      </c>
    </row>
    <row r="269" spans="1:6">
      <c r="A269" s="336">
        <v>40256</v>
      </c>
      <c r="B269" s="72">
        <v>8261</v>
      </c>
      <c r="C269" s="114" t="s">
        <v>135</v>
      </c>
      <c r="D269" s="184"/>
      <c r="E269" s="170">
        <v>5694.15</v>
      </c>
      <c r="F269" s="185">
        <f t="shared" si="3"/>
        <v>13296957.070000011</v>
      </c>
    </row>
    <row r="270" spans="1:6" ht="28.5">
      <c r="A270" s="336">
        <v>40256</v>
      </c>
      <c r="B270" s="72">
        <v>8262</v>
      </c>
      <c r="C270" s="114" t="s">
        <v>137</v>
      </c>
      <c r="D270" s="184"/>
      <c r="E270" s="170">
        <v>18000</v>
      </c>
      <c r="F270" s="185">
        <f t="shared" si="3"/>
        <v>13278957.070000011</v>
      </c>
    </row>
    <row r="271" spans="1:6" ht="28.5">
      <c r="A271" s="336">
        <v>40256</v>
      </c>
      <c r="B271" s="72">
        <v>8263</v>
      </c>
      <c r="C271" s="114" t="s">
        <v>138</v>
      </c>
      <c r="D271" s="184"/>
      <c r="E271" s="170">
        <v>72765</v>
      </c>
      <c r="F271" s="185">
        <f t="shared" ref="F271:F304" si="4">F270+D271-E271</f>
        <v>13206192.070000011</v>
      </c>
    </row>
    <row r="272" spans="1:6" ht="28.5">
      <c r="A272" s="336">
        <v>40259</v>
      </c>
      <c r="B272" s="72">
        <v>8264</v>
      </c>
      <c r="C272" s="114" t="s">
        <v>1596</v>
      </c>
      <c r="D272" s="184"/>
      <c r="E272" s="170">
        <v>8146.55</v>
      </c>
      <c r="F272" s="185">
        <f t="shared" si="4"/>
        <v>13198045.520000011</v>
      </c>
    </row>
    <row r="273" spans="1:6" ht="28.5">
      <c r="A273" s="336">
        <v>40259</v>
      </c>
      <c r="B273" s="72">
        <v>8265</v>
      </c>
      <c r="C273" s="114" t="s">
        <v>2403</v>
      </c>
      <c r="D273" s="184"/>
      <c r="E273" s="170">
        <v>7960</v>
      </c>
      <c r="F273" s="185">
        <f t="shared" si="4"/>
        <v>13190085.520000011</v>
      </c>
    </row>
    <row r="274" spans="1:6" ht="28.5">
      <c r="A274" s="336">
        <v>40259</v>
      </c>
      <c r="B274" s="72">
        <v>8266</v>
      </c>
      <c r="C274" s="164" t="s">
        <v>3413</v>
      </c>
      <c r="D274" s="184"/>
      <c r="E274" s="216">
        <v>5000</v>
      </c>
      <c r="F274" s="185">
        <f t="shared" si="4"/>
        <v>13185085.520000011</v>
      </c>
    </row>
    <row r="275" spans="1:6" ht="28.5">
      <c r="A275" s="336">
        <v>40259</v>
      </c>
      <c r="B275" s="72">
        <v>8267</v>
      </c>
      <c r="C275" s="164" t="s">
        <v>3414</v>
      </c>
      <c r="D275" s="184"/>
      <c r="E275" s="216">
        <v>20218.400000000001</v>
      </c>
      <c r="F275" s="185">
        <f t="shared" si="4"/>
        <v>13164867.12000001</v>
      </c>
    </row>
    <row r="276" spans="1:6" ht="28.5">
      <c r="A276" s="336">
        <v>40259</v>
      </c>
      <c r="B276" s="72">
        <v>8268</v>
      </c>
      <c r="C276" s="114" t="s">
        <v>1595</v>
      </c>
      <c r="D276" s="184"/>
      <c r="E276" s="170">
        <v>5431.04</v>
      </c>
      <c r="F276" s="185">
        <f t="shared" si="4"/>
        <v>13159436.080000011</v>
      </c>
    </row>
    <row r="277" spans="1:6">
      <c r="A277" s="335">
        <v>40260</v>
      </c>
      <c r="B277" s="72">
        <v>8269</v>
      </c>
      <c r="C277" s="114" t="s">
        <v>1804</v>
      </c>
      <c r="D277" s="184"/>
      <c r="E277" s="177">
        <v>0.01</v>
      </c>
      <c r="F277" s="185">
        <f t="shared" si="4"/>
        <v>13159436.070000011</v>
      </c>
    </row>
    <row r="278" spans="1:6">
      <c r="A278" s="335">
        <v>40260</v>
      </c>
      <c r="B278" s="72">
        <v>8270</v>
      </c>
      <c r="C278" s="114" t="s">
        <v>1597</v>
      </c>
      <c r="D278" s="184"/>
      <c r="E278" s="216">
        <v>37810</v>
      </c>
      <c r="F278" s="185">
        <f t="shared" si="4"/>
        <v>13121626.070000011</v>
      </c>
    </row>
    <row r="279" spans="1:6" ht="28.5">
      <c r="A279" s="335">
        <v>40260</v>
      </c>
      <c r="B279" s="72">
        <v>8271</v>
      </c>
      <c r="C279" s="114" t="s">
        <v>1598</v>
      </c>
      <c r="D279" s="184"/>
      <c r="E279" s="216">
        <v>25150.5</v>
      </c>
      <c r="F279" s="185">
        <f t="shared" si="4"/>
        <v>13096475.570000011</v>
      </c>
    </row>
    <row r="280" spans="1:6" ht="15.75">
      <c r="A280" s="335">
        <v>40260</v>
      </c>
      <c r="B280" s="73" t="s">
        <v>1027</v>
      </c>
      <c r="C280" s="180" t="s">
        <v>1778</v>
      </c>
      <c r="D280" s="214">
        <v>751096</v>
      </c>
      <c r="E280" s="216"/>
      <c r="F280" s="185">
        <f t="shared" si="4"/>
        <v>13847571.570000011</v>
      </c>
    </row>
    <row r="281" spans="1:6">
      <c r="A281" s="335">
        <v>40261</v>
      </c>
      <c r="B281" s="72">
        <v>8272</v>
      </c>
      <c r="C281" s="114" t="s">
        <v>1804</v>
      </c>
      <c r="D281" s="184"/>
      <c r="E281" s="177">
        <v>0.01</v>
      </c>
      <c r="F281" s="185">
        <f t="shared" si="4"/>
        <v>13847571.560000012</v>
      </c>
    </row>
    <row r="282" spans="1:6">
      <c r="A282" s="335">
        <v>40261</v>
      </c>
      <c r="B282" s="72">
        <v>8273</v>
      </c>
      <c r="C282" s="114" t="s">
        <v>844</v>
      </c>
      <c r="D282" s="184"/>
      <c r="E282" s="216">
        <v>9471</v>
      </c>
      <c r="F282" s="185">
        <f t="shared" si="4"/>
        <v>13838100.560000012</v>
      </c>
    </row>
    <row r="283" spans="1:6">
      <c r="A283" s="335">
        <v>40261</v>
      </c>
      <c r="B283" s="72">
        <v>8274</v>
      </c>
      <c r="C283" s="114" t="s">
        <v>1804</v>
      </c>
      <c r="D283" s="184"/>
      <c r="E283" s="177">
        <v>0.01</v>
      </c>
      <c r="F283" s="185">
        <f t="shared" si="4"/>
        <v>13838100.550000012</v>
      </c>
    </row>
    <row r="284" spans="1:6">
      <c r="A284" s="335">
        <v>40261</v>
      </c>
      <c r="B284" s="72">
        <v>8275</v>
      </c>
      <c r="C284" s="114" t="s">
        <v>1804</v>
      </c>
      <c r="D284" s="184"/>
      <c r="E284" s="177">
        <v>0.01</v>
      </c>
      <c r="F284" s="185">
        <f t="shared" si="4"/>
        <v>13838100.540000012</v>
      </c>
    </row>
    <row r="285" spans="1:6" ht="28.5">
      <c r="A285" s="335">
        <v>40261</v>
      </c>
      <c r="B285" s="72">
        <v>8276</v>
      </c>
      <c r="C285" s="164" t="s">
        <v>2726</v>
      </c>
      <c r="D285" s="184"/>
      <c r="E285" s="216">
        <v>32635.759999999998</v>
      </c>
      <c r="F285" s="185">
        <f t="shared" si="4"/>
        <v>13805464.780000012</v>
      </c>
    </row>
    <row r="286" spans="1:6">
      <c r="A286" s="335">
        <v>40261</v>
      </c>
      <c r="B286" s="72">
        <v>8277</v>
      </c>
      <c r="C286" s="114" t="s">
        <v>2727</v>
      </c>
      <c r="D286" s="184"/>
      <c r="E286" s="216">
        <v>172239.65</v>
      </c>
      <c r="F286" s="185">
        <f t="shared" si="4"/>
        <v>13633225.130000012</v>
      </c>
    </row>
    <row r="287" spans="1:6">
      <c r="A287" s="335">
        <v>40261</v>
      </c>
      <c r="B287" s="72">
        <v>8278</v>
      </c>
      <c r="C287" s="115" t="s">
        <v>2728</v>
      </c>
      <c r="D287" s="184"/>
      <c r="E287" s="216">
        <v>43606</v>
      </c>
      <c r="F287" s="185">
        <f t="shared" si="4"/>
        <v>13589619.130000012</v>
      </c>
    </row>
    <row r="288" spans="1:6">
      <c r="A288" s="335">
        <v>40261</v>
      </c>
      <c r="B288" s="72">
        <v>8279</v>
      </c>
      <c r="C288" s="114" t="s">
        <v>2729</v>
      </c>
      <c r="D288" s="184"/>
      <c r="E288" s="216">
        <v>5979.21</v>
      </c>
      <c r="F288" s="185">
        <f t="shared" si="4"/>
        <v>13583639.920000011</v>
      </c>
    </row>
    <row r="289" spans="1:6">
      <c r="A289" s="335">
        <v>40261</v>
      </c>
      <c r="B289" s="72">
        <v>8280</v>
      </c>
      <c r="C289" s="180" t="s">
        <v>1804</v>
      </c>
      <c r="D289" s="184"/>
      <c r="E289" s="177">
        <v>0.01</v>
      </c>
      <c r="F289" s="185">
        <f t="shared" si="4"/>
        <v>13583639.910000011</v>
      </c>
    </row>
    <row r="290" spans="1:6" ht="15.75">
      <c r="A290" s="335">
        <v>40261</v>
      </c>
      <c r="B290" s="73" t="s">
        <v>1823</v>
      </c>
      <c r="C290" s="180" t="s">
        <v>2402</v>
      </c>
      <c r="D290" s="184"/>
      <c r="E290" s="340">
        <v>767151.12</v>
      </c>
      <c r="F290" s="185">
        <f t="shared" si="4"/>
        <v>12816488.790000012</v>
      </c>
    </row>
    <row r="291" spans="1:6" ht="15.75">
      <c r="A291" s="335">
        <v>40262</v>
      </c>
      <c r="B291" s="73" t="s">
        <v>1027</v>
      </c>
      <c r="C291" s="180" t="s">
        <v>1943</v>
      </c>
      <c r="D291" s="214">
        <v>3397333.51</v>
      </c>
      <c r="E291" s="216"/>
      <c r="F291" s="185">
        <f t="shared" si="4"/>
        <v>16213822.300000012</v>
      </c>
    </row>
    <row r="292" spans="1:6">
      <c r="A292" s="335">
        <v>40262</v>
      </c>
      <c r="B292" s="178">
        <v>8281</v>
      </c>
      <c r="C292" s="114" t="s">
        <v>2492</v>
      </c>
      <c r="D292" s="184"/>
      <c r="E292" s="216">
        <v>881</v>
      </c>
      <c r="F292" s="185">
        <f t="shared" si="4"/>
        <v>16212941.300000012</v>
      </c>
    </row>
    <row r="293" spans="1:6" ht="42.75">
      <c r="A293" s="335">
        <v>40263</v>
      </c>
      <c r="B293" s="178">
        <v>8282</v>
      </c>
      <c r="C293" s="114" t="s">
        <v>2280</v>
      </c>
      <c r="D293" s="184"/>
      <c r="E293" s="216">
        <v>28546.55</v>
      </c>
      <c r="F293" s="185">
        <f t="shared" si="4"/>
        <v>16184394.750000011</v>
      </c>
    </row>
    <row r="294" spans="1:6" ht="26.25" customHeight="1">
      <c r="A294" s="335">
        <v>40266</v>
      </c>
      <c r="B294" s="178">
        <v>8283</v>
      </c>
      <c r="C294" s="114" t="s">
        <v>1804</v>
      </c>
      <c r="D294" s="184"/>
      <c r="E294" s="177">
        <v>0.01</v>
      </c>
      <c r="F294" s="185">
        <f t="shared" si="4"/>
        <v>16184394.740000011</v>
      </c>
    </row>
    <row r="295" spans="1:6">
      <c r="A295" s="335">
        <v>40266</v>
      </c>
      <c r="B295" s="178">
        <v>8284</v>
      </c>
      <c r="C295" s="114" t="s">
        <v>1804</v>
      </c>
      <c r="D295" s="184"/>
      <c r="E295" s="177">
        <v>0.01</v>
      </c>
      <c r="F295" s="185">
        <f t="shared" si="4"/>
        <v>16184394.730000012</v>
      </c>
    </row>
    <row r="296" spans="1:6" ht="28.5">
      <c r="A296" s="335">
        <v>40266</v>
      </c>
      <c r="B296" s="178">
        <v>8285</v>
      </c>
      <c r="C296" s="164" t="s">
        <v>843</v>
      </c>
      <c r="D296" s="184"/>
      <c r="E296" s="216">
        <v>5000</v>
      </c>
      <c r="F296" s="185">
        <f t="shared" si="4"/>
        <v>16179394.730000012</v>
      </c>
    </row>
    <row r="297" spans="1:6" ht="28.5">
      <c r="A297" s="335">
        <v>40266</v>
      </c>
      <c r="B297" s="178">
        <v>8286</v>
      </c>
      <c r="C297" s="164" t="s">
        <v>2189</v>
      </c>
      <c r="D297" s="184"/>
      <c r="E297" s="216">
        <v>10510.5</v>
      </c>
      <c r="F297" s="185">
        <f t="shared" si="4"/>
        <v>16168884.230000012</v>
      </c>
    </row>
    <row r="298" spans="1:6" ht="28.5">
      <c r="A298" s="335">
        <v>40266</v>
      </c>
      <c r="B298" s="178">
        <v>8287</v>
      </c>
      <c r="C298" s="164" t="s">
        <v>842</v>
      </c>
      <c r="D298" s="184"/>
      <c r="E298" s="216">
        <v>36171.79</v>
      </c>
      <c r="F298" s="185">
        <f t="shared" si="4"/>
        <v>16132712.440000013</v>
      </c>
    </row>
    <row r="299" spans="1:6" ht="28.5">
      <c r="A299" s="335">
        <v>40266</v>
      </c>
      <c r="B299" s="178">
        <v>8288</v>
      </c>
      <c r="C299" s="114" t="s">
        <v>3535</v>
      </c>
      <c r="D299" s="184"/>
      <c r="E299" s="216">
        <v>98175</v>
      </c>
      <c r="F299" s="185">
        <f t="shared" si="4"/>
        <v>16034537.440000013</v>
      </c>
    </row>
    <row r="300" spans="1:6" ht="30" customHeight="1">
      <c r="A300" s="335">
        <v>40266</v>
      </c>
      <c r="B300" s="178">
        <v>8289</v>
      </c>
      <c r="C300" s="114" t="s">
        <v>1403</v>
      </c>
      <c r="D300" s="184"/>
      <c r="E300" s="170">
        <v>22121.51</v>
      </c>
      <c r="F300" s="185">
        <f t="shared" si="4"/>
        <v>16012415.930000013</v>
      </c>
    </row>
    <row r="301" spans="1:6" ht="28.5">
      <c r="A301" s="335">
        <v>40267</v>
      </c>
      <c r="B301" s="178">
        <v>8290</v>
      </c>
      <c r="C301" s="164" t="s">
        <v>278</v>
      </c>
      <c r="E301" s="216">
        <v>14322</v>
      </c>
      <c r="F301" s="185">
        <f t="shared" si="4"/>
        <v>15998093.930000013</v>
      </c>
    </row>
    <row r="302" spans="1:6">
      <c r="A302" s="335">
        <v>40267</v>
      </c>
      <c r="B302" s="178">
        <v>8291</v>
      </c>
      <c r="C302" s="164" t="s">
        <v>279</v>
      </c>
      <c r="D302" s="184"/>
      <c r="E302" s="216">
        <v>774.01</v>
      </c>
      <c r="F302" s="185">
        <f t="shared" si="4"/>
        <v>15997319.920000013</v>
      </c>
    </row>
    <row r="303" spans="1:6" ht="28.5">
      <c r="A303" s="335">
        <v>40267</v>
      </c>
      <c r="B303" s="178">
        <v>8292</v>
      </c>
      <c r="C303" s="114" t="s">
        <v>280</v>
      </c>
      <c r="D303" s="184"/>
      <c r="E303" s="216">
        <v>85584.6</v>
      </c>
      <c r="F303" s="185">
        <f t="shared" si="4"/>
        <v>15911735.320000013</v>
      </c>
    </row>
    <row r="304" spans="1:6" ht="15.75">
      <c r="A304" s="335"/>
      <c r="B304" s="73" t="s">
        <v>1027</v>
      </c>
      <c r="C304" s="180" t="s">
        <v>1777</v>
      </c>
      <c r="D304" s="214">
        <v>465946</v>
      </c>
      <c r="E304" s="170"/>
      <c r="F304" s="185">
        <f t="shared" si="4"/>
        <v>16377681.320000013</v>
      </c>
    </row>
    <row r="305" spans="1:6" ht="15.75">
      <c r="A305" s="335"/>
      <c r="B305" s="73" t="s">
        <v>1027</v>
      </c>
      <c r="C305" s="158" t="s">
        <v>1779</v>
      </c>
      <c r="D305" s="214">
        <f>59835.6+16666.66+16666.66+10000+10000+16666.67+13541.66+17708.33+33333.33+15000+21666.67+86666.67+20000+14833.33+9562.5+9062.5</f>
        <v>371210.58</v>
      </c>
      <c r="E305" s="216"/>
      <c r="F305" s="184">
        <f>+F304+D305-E305</f>
        <v>16748891.900000013</v>
      </c>
    </row>
    <row r="306" spans="1:6" ht="15.75">
      <c r="A306" s="335">
        <v>40268</v>
      </c>
      <c r="B306" s="73" t="s">
        <v>1823</v>
      </c>
      <c r="C306" s="115" t="s">
        <v>1462</v>
      </c>
      <c r="D306" s="184"/>
      <c r="E306" s="169">
        <f>3433.04-0.1</f>
        <v>3432.94</v>
      </c>
      <c r="F306" s="184">
        <f>+F305+D306-E306</f>
        <v>16745458.960000014</v>
      </c>
    </row>
    <row r="307" spans="1:6" ht="15.75">
      <c r="A307" s="190"/>
      <c r="B307" s="87"/>
      <c r="C307" s="191" t="s">
        <v>1983</v>
      </c>
      <c r="D307" s="192">
        <f>SUM(D206:D306)</f>
        <v>4986076.09</v>
      </c>
      <c r="E307" s="193">
        <f>SUM(E206:E306)</f>
        <v>2957270.2699999986</v>
      </c>
      <c r="F307" s="92">
        <f>F205+D307-E307</f>
        <v>16745458.960000012</v>
      </c>
    </row>
    <row r="308" spans="1:6" ht="15.75">
      <c r="A308" s="195"/>
      <c r="B308" s="85"/>
      <c r="C308" s="196"/>
      <c r="D308" s="197"/>
      <c r="E308" s="198"/>
      <c r="F308" s="199"/>
    </row>
    <row r="309" spans="1:6" ht="15.75">
      <c r="A309" s="195"/>
      <c r="B309" s="196" t="s">
        <v>1224</v>
      </c>
      <c r="C309" s="200" t="s">
        <v>781</v>
      </c>
      <c r="D309" s="201"/>
      <c r="E309" s="202">
        <f>SUM(E206:E306)</f>
        <v>2957270.2699999986</v>
      </c>
      <c r="F309" s="199"/>
    </row>
    <row r="310" spans="1:6" ht="15.75">
      <c r="A310" s="195"/>
      <c r="B310" s="196"/>
      <c r="C310" s="200" t="s">
        <v>2058</v>
      </c>
      <c r="D310" s="201"/>
      <c r="E310" s="202">
        <f>E307-E306-E290</f>
        <v>2186686.2099999986</v>
      </c>
      <c r="F310" s="199"/>
    </row>
    <row r="311" spans="1:6">
      <c r="E311" s="345"/>
    </row>
    <row r="312" spans="1:6">
      <c r="E312" s="422"/>
    </row>
    <row r="313" spans="1:6" ht="15.75">
      <c r="A313" s="66"/>
      <c r="B313" s="67"/>
      <c r="C313" s="68" t="s">
        <v>2276</v>
      </c>
      <c r="D313" s="69"/>
      <c r="E313" s="70"/>
      <c r="F313" s="71"/>
    </row>
    <row r="314" spans="1:6" ht="15.75">
      <c r="A314" s="955" t="s">
        <v>2520</v>
      </c>
      <c r="B314" s="269" t="s">
        <v>1831</v>
      </c>
      <c r="C314" s="936" t="s">
        <v>1981</v>
      </c>
      <c r="D314" s="938" t="s">
        <v>1827</v>
      </c>
      <c r="E314" s="940" t="s">
        <v>1828</v>
      </c>
      <c r="F314" s="942" t="s">
        <v>1829</v>
      </c>
    </row>
    <row r="315" spans="1:6" ht="15" customHeight="1">
      <c r="A315" s="956"/>
      <c r="B315" s="272" t="s">
        <v>1832</v>
      </c>
      <c r="C315" s="937"/>
      <c r="D315" s="939"/>
      <c r="E315" s="941"/>
      <c r="F315" s="943"/>
    </row>
    <row r="316" spans="1:6" ht="15" customHeight="1">
      <c r="A316" s="328"/>
      <c r="C316" s="59" t="s">
        <v>2277</v>
      </c>
      <c r="D316" s="60"/>
      <c r="E316" s="61"/>
      <c r="F316" s="91">
        <f>F307</f>
        <v>16745458.960000012</v>
      </c>
    </row>
    <row r="317" spans="1:6">
      <c r="A317" s="328">
        <v>40273</v>
      </c>
      <c r="B317" s="178">
        <v>8293</v>
      </c>
      <c r="C317" s="183" t="s">
        <v>3415</v>
      </c>
      <c r="D317" s="184"/>
      <c r="E317" s="216">
        <v>22200</v>
      </c>
      <c r="F317" s="185">
        <f>F316+D317-E317</f>
        <v>16723258.960000012</v>
      </c>
    </row>
    <row r="318" spans="1:6" ht="15" customHeight="1">
      <c r="A318" s="328">
        <v>40273</v>
      </c>
      <c r="B318" s="178">
        <v>8294</v>
      </c>
      <c r="C318" s="115" t="s">
        <v>1573</v>
      </c>
      <c r="D318" s="184"/>
      <c r="E318" s="170">
        <v>1600</v>
      </c>
      <c r="F318" s="185">
        <f t="shared" ref="F318:F374" si="5">F317+D318-E318</f>
        <v>16721658.960000012</v>
      </c>
    </row>
    <row r="319" spans="1:6" ht="15" customHeight="1">
      <c r="A319" s="328">
        <v>40273</v>
      </c>
      <c r="B319" s="178">
        <v>8295</v>
      </c>
      <c r="C319" s="183" t="s">
        <v>14</v>
      </c>
      <c r="D319" s="184"/>
      <c r="E319" s="170">
        <v>1600</v>
      </c>
      <c r="F319" s="185">
        <f t="shared" si="5"/>
        <v>16720058.960000012</v>
      </c>
    </row>
    <row r="320" spans="1:6" ht="15" customHeight="1">
      <c r="A320" s="328">
        <v>40273</v>
      </c>
      <c r="B320" s="178">
        <v>8296</v>
      </c>
      <c r="C320" s="183" t="s">
        <v>15</v>
      </c>
      <c r="D320" s="184"/>
      <c r="E320" s="170">
        <v>1600</v>
      </c>
      <c r="F320" s="185">
        <f t="shared" si="5"/>
        <v>16718458.960000012</v>
      </c>
    </row>
    <row r="321" spans="1:6" ht="15" customHeight="1">
      <c r="A321" s="328">
        <v>40273</v>
      </c>
      <c r="B321" s="178">
        <v>8297</v>
      </c>
      <c r="C321" s="183" t="s">
        <v>16</v>
      </c>
      <c r="D321" s="214"/>
      <c r="E321" s="170">
        <v>3500</v>
      </c>
      <c r="F321" s="185">
        <f t="shared" si="5"/>
        <v>16714958.960000012</v>
      </c>
    </row>
    <row r="322" spans="1:6" ht="15" customHeight="1">
      <c r="A322" s="328">
        <v>40273</v>
      </c>
      <c r="B322" s="178">
        <v>8298</v>
      </c>
      <c r="C322" s="183" t="s">
        <v>17</v>
      </c>
      <c r="D322" s="214"/>
      <c r="E322" s="170">
        <v>33644.629999999997</v>
      </c>
      <c r="F322" s="185">
        <f t="shared" si="5"/>
        <v>16681314.330000011</v>
      </c>
    </row>
    <row r="323" spans="1:6" ht="28.5">
      <c r="A323" s="328">
        <v>40273</v>
      </c>
      <c r="B323" s="178">
        <v>8299</v>
      </c>
      <c r="C323" s="114" t="s">
        <v>18</v>
      </c>
      <c r="D323" s="184"/>
      <c r="E323" s="216">
        <v>20314.39</v>
      </c>
      <c r="F323" s="185">
        <f t="shared" si="5"/>
        <v>16660999.940000011</v>
      </c>
    </row>
    <row r="324" spans="1:6">
      <c r="A324" s="328">
        <v>40273</v>
      </c>
      <c r="B324" s="178">
        <v>8300</v>
      </c>
      <c r="C324" s="114" t="s">
        <v>19</v>
      </c>
      <c r="D324" s="184"/>
      <c r="E324" s="170">
        <v>27412.25</v>
      </c>
      <c r="F324" s="185">
        <f t="shared" si="5"/>
        <v>16633587.690000011</v>
      </c>
    </row>
    <row r="325" spans="1:6" ht="42.75">
      <c r="A325" s="328">
        <v>40274</v>
      </c>
      <c r="B325" s="178">
        <v>8301</v>
      </c>
      <c r="C325" s="183" t="s">
        <v>1928</v>
      </c>
      <c r="D325" s="184"/>
      <c r="E325" s="170">
        <v>13959.46</v>
      </c>
      <c r="F325" s="185">
        <f t="shared" si="5"/>
        <v>16619628.23000001</v>
      </c>
    </row>
    <row r="326" spans="1:6">
      <c r="A326" s="328">
        <v>40274</v>
      </c>
      <c r="B326" s="178">
        <v>8302</v>
      </c>
      <c r="C326" s="114" t="s">
        <v>32</v>
      </c>
      <c r="D326" s="184"/>
      <c r="E326" s="216">
        <v>8048.44</v>
      </c>
      <c r="F326" s="185">
        <f t="shared" si="5"/>
        <v>16611579.79000001</v>
      </c>
    </row>
    <row r="327" spans="1:6">
      <c r="A327" s="328">
        <v>40277</v>
      </c>
      <c r="B327" s="178">
        <v>8303</v>
      </c>
      <c r="C327" s="115" t="s">
        <v>1929</v>
      </c>
      <c r="D327" s="184"/>
      <c r="E327" s="216">
        <v>3696</v>
      </c>
      <c r="F327" s="185">
        <f t="shared" si="5"/>
        <v>16607883.79000001</v>
      </c>
    </row>
    <row r="328" spans="1:6" ht="15" customHeight="1">
      <c r="A328" s="328">
        <v>40277</v>
      </c>
      <c r="B328" s="178">
        <v>8304</v>
      </c>
      <c r="C328" s="334" t="s">
        <v>1574</v>
      </c>
      <c r="D328" s="184"/>
      <c r="E328" s="170">
        <v>120532.31</v>
      </c>
      <c r="F328" s="185">
        <f t="shared" si="5"/>
        <v>16487351.48000001</v>
      </c>
    </row>
    <row r="329" spans="1:6" ht="28.5">
      <c r="A329" s="328">
        <v>40277</v>
      </c>
      <c r="B329" s="178">
        <v>8305</v>
      </c>
      <c r="C329" s="183" t="s">
        <v>330</v>
      </c>
      <c r="D329" s="184"/>
      <c r="E329" s="170">
        <v>34825</v>
      </c>
      <c r="F329" s="185">
        <f>F328+D329-E329</f>
        <v>16452526.48000001</v>
      </c>
    </row>
    <row r="330" spans="1:6" ht="28.5">
      <c r="A330" s="328">
        <v>40277</v>
      </c>
      <c r="B330" s="178">
        <v>8306</v>
      </c>
      <c r="C330" s="114" t="s">
        <v>748</v>
      </c>
      <c r="D330" s="184"/>
      <c r="E330" s="216">
        <v>10530</v>
      </c>
      <c r="F330" s="185">
        <f t="shared" si="5"/>
        <v>16441996.48000001</v>
      </c>
    </row>
    <row r="331" spans="1:6" ht="28.5">
      <c r="A331" s="328">
        <v>40277</v>
      </c>
      <c r="B331" s="178">
        <v>8307</v>
      </c>
      <c r="C331" s="114" t="s">
        <v>749</v>
      </c>
      <c r="D331" s="184"/>
      <c r="E331" s="216">
        <v>69185.88</v>
      </c>
      <c r="F331" s="185">
        <f t="shared" si="5"/>
        <v>16372810.600000009</v>
      </c>
    </row>
    <row r="332" spans="1:6" ht="15" customHeight="1">
      <c r="A332" s="328">
        <v>40280</v>
      </c>
      <c r="B332" s="178">
        <v>8308</v>
      </c>
      <c r="C332" s="114" t="s">
        <v>1575</v>
      </c>
      <c r="D332" s="184"/>
      <c r="E332" s="216">
        <v>3826.81</v>
      </c>
      <c r="F332" s="185">
        <f t="shared" si="5"/>
        <v>16368983.790000008</v>
      </c>
    </row>
    <row r="333" spans="1:6" ht="42.75">
      <c r="A333" s="328">
        <v>40280</v>
      </c>
      <c r="B333" s="178">
        <v>8309</v>
      </c>
      <c r="C333" s="114" t="s">
        <v>1576</v>
      </c>
      <c r="D333" s="184"/>
      <c r="E333" s="341">
        <v>1762</v>
      </c>
      <c r="F333" s="185">
        <f t="shared" si="5"/>
        <v>16367221.790000008</v>
      </c>
    </row>
    <row r="334" spans="1:6" ht="28.5">
      <c r="A334" s="328">
        <v>40280</v>
      </c>
      <c r="B334" s="178">
        <v>8310</v>
      </c>
      <c r="C334" s="251" t="s">
        <v>740</v>
      </c>
      <c r="D334" s="184"/>
      <c r="E334" s="216">
        <v>1762</v>
      </c>
      <c r="F334" s="185">
        <f t="shared" si="5"/>
        <v>16365459.790000008</v>
      </c>
    </row>
    <row r="335" spans="1:6">
      <c r="A335" s="328">
        <v>40280</v>
      </c>
      <c r="B335" s="178">
        <v>8311</v>
      </c>
      <c r="C335" s="114" t="s">
        <v>1804</v>
      </c>
      <c r="D335" s="184"/>
      <c r="E335" s="177">
        <v>0.01</v>
      </c>
      <c r="F335" s="185">
        <f t="shared" si="5"/>
        <v>16365459.780000009</v>
      </c>
    </row>
    <row r="336" spans="1:6" ht="28.5">
      <c r="A336" s="328">
        <v>40280</v>
      </c>
      <c r="B336" s="178">
        <v>8312</v>
      </c>
      <c r="C336" s="114" t="s">
        <v>1676</v>
      </c>
      <c r="D336" s="184"/>
      <c r="E336" s="216">
        <v>490</v>
      </c>
      <c r="F336" s="185">
        <f>F335+D336-E336</f>
        <v>16364969.780000009</v>
      </c>
    </row>
    <row r="337" spans="1:6" ht="28.5">
      <c r="A337" s="328">
        <v>40280</v>
      </c>
      <c r="B337" s="178">
        <v>8313</v>
      </c>
      <c r="C337" s="114" t="s">
        <v>1675</v>
      </c>
      <c r="D337" s="184"/>
      <c r="E337" s="216">
        <v>8100</v>
      </c>
      <c r="F337" s="185">
        <f t="shared" si="5"/>
        <v>16356869.780000009</v>
      </c>
    </row>
    <row r="338" spans="1:6" ht="28.5">
      <c r="A338" s="328">
        <v>40280</v>
      </c>
      <c r="B338" s="178">
        <v>8314</v>
      </c>
      <c r="C338" s="114" t="s">
        <v>512</v>
      </c>
      <c r="D338" s="184"/>
      <c r="E338" s="216">
        <v>810</v>
      </c>
      <c r="F338" s="185">
        <f t="shared" si="5"/>
        <v>16356059.780000009</v>
      </c>
    </row>
    <row r="339" spans="1:6" ht="28.5">
      <c r="A339" s="328">
        <v>40280</v>
      </c>
      <c r="B339" s="178">
        <v>8315</v>
      </c>
      <c r="C339" s="114" t="s">
        <v>513</v>
      </c>
      <c r="D339" s="184"/>
      <c r="E339" s="216">
        <v>354688.75</v>
      </c>
      <c r="F339" s="185">
        <f t="shared" si="5"/>
        <v>16001371.030000009</v>
      </c>
    </row>
    <row r="340" spans="1:6">
      <c r="A340" s="328">
        <v>40280</v>
      </c>
      <c r="B340" s="178">
        <v>8316</v>
      </c>
      <c r="C340" s="114" t="s">
        <v>514</v>
      </c>
      <c r="D340" s="184"/>
      <c r="E340" s="216">
        <v>1898.75</v>
      </c>
      <c r="F340" s="185">
        <f t="shared" si="5"/>
        <v>15999472.280000009</v>
      </c>
    </row>
    <row r="341" spans="1:6" ht="28.5">
      <c r="A341" s="328">
        <v>40280</v>
      </c>
      <c r="B341" s="178">
        <v>8317</v>
      </c>
      <c r="C341" s="114" t="s">
        <v>515</v>
      </c>
      <c r="D341" s="184"/>
      <c r="E341" s="216">
        <v>1500</v>
      </c>
      <c r="F341" s="185">
        <f t="shared" si="5"/>
        <v>15997972.280000009</v>
      </c>
    </row>
    <row r="342" spans="1:6" ht="15" customHeight="1">
      <c r="A342" s="328">
        <v>40283</v>
      </c>
      <c r="B342" s="178">
        <v>8318</v>
      </c>
      <c r="C342" s="114" t="s">
        <v>2164</v>
      </c>
      <c r="D342" s="184"/>
      <c r="E342" s="216">
        <v>9158.85</v>
      </c>
      <c r="F342" s="185">
        <f>F341+D342-E342</f>
        <v>15988813.430000009</v>
      </c>
    </row>
    <row r="343" spans="1:6" ht="28.5">
      <c r="A343" s="328">
        <v>40283</v>
      </c>
      <c r="B343" s="178">
        <v>8319</v>
      </c>
      <c r="C343" s="114" t="s">
        <v>1471</v>
      </c>
      <c r="D343" s="184"/>
      <c r="E343" s="216">
        <v>15000</v>
      </c>
      <c r="F343" s="185">
        <f t="shared" si="5"/>
        <v>15973813.430000009</v>
      </c>
    </row>
    <row r="344" spans="1:6" ht="28.5">
      <c r="A344" s="328">
        <v>40283</v>
      </c>
      <c r="B344" s="178">
        <v>8320</v>
      </c>
      <c r="C344" s="114" t="s">
        <v>1470</v>
      </c>
      <c r="D344" s="184"/>
      <c r="E344" s="216">
        <v>15000</v>
      </c>
      <c r="F344" s="185">
        <f t="shared" si="5"/>
        <v>15958813.430000009</v>
      </c>
    </row>
    <row r="345" spans="1:6" ht="15" customHeight="1">
      <c r="A345" s="328">
        <v>40283</v>
      </c>
      <c r="B345" s="178">
        <v>8321</v>
      </c>
      <c r="C345" s="114" t="s">
        <v>947</v>
      </c>
      <c r="D345" s="184"/>
      <c r="E345" s="216">
        <v>23000</v>
      </c>
      <c r="F345" s="185">
        <f t="shared" si="5"/>
        <v>15935813.430000009</v>
      </c>
    </row>
    <row r="346" spans="1:6">
      <c r="A346" s="328">
        <v>40283</v>
      </c>
      <c r="B346" s="178">
        <v>8322</v>
      </c>
      <c r="C346" s="114" t="s">
        <v>721</v>
      </c>
      <c r="D346" s="184"/>
      <c r="E346" s="216">
        <v>18000</v>
      </c>
      <c r="F346" s="185">
        <f t="shared" si="5"/>
        <v>15917813.430000009</v>
      </c>
    </row>
    <row r="347" spans="1:6" ht="28.5">
      <c r="A347" s="328">
        <v>40283</v>
      </c>
      <c r="B347" s="178">
        <v>8323</v>
      </c>
      <c r="C347" s="251" t="s">
        <v>722</v>
      </c>
      <c r="D347" s="184"/>
      <c r="E347" s="216">
        <v>6557</v>
      </c>
      <c r="F347" s="185">
        <f t="shared" si="5"/>
        <v>15911256.430000009</v>
      </c>
    </row>
    <row r="348" spans="1:6" ht="28.5">
      <c r="A348" s="328">
        <v>40283</v>
      </c>
      <c r="B348" s="178">
        <v>8324</v>
      </c>
      <c r="C348" s="114" t="s">
        <v>948</v>
      </c>
      <c r="D348" s="184"/>
      <c r="E348" s="216">
        <v>23000</v>
      </c>
      <c r="F348" s="185">
        <f t="shared" si="5"/>
        <v>15888256.430000009</v>
      </c>
    </row>
    <row r="349" spans="1:6" ht="28.5">
      <c r="A349" s="328">
        <v>40283</v>
      </c>
      <c r="B349" s="178">
        <v>8325</v>
      </c>
      <c r="C349" s="114" t="s">
        <v>1036</v>
      </c>
      <c r="D349" s="184"/>
      <c r="E349" s="216">
        <v>5964.97</v>
      </c>
      <c r="F349" s="185">
        <f t="shared" si="5"/>
        <v>15882291.460000008</v>
      </c>
    </row>
    <row r="350" spans="1:6" ht="28.5">
      <c r="A350" s="328">
        <v>40283</v>
      </c>
      <c r="B350" s="178">
        <v>8326</v>
      </c>
      <c r="C350" s="114" t="s">
        <v>1037</v>
      </c>
      <c r="D350" s="184"/>
      <c r="E350" s="216">
        <v>23000</v>
      </c>
      <c r="F350" s="185">
        <f t="shared" si="5"/>
        <v>15859291.460000008</v>
      </c>
    </row>
    <row r="351" spans="1:6" ht="28.5">
      <c r="A351" s="328">
        <v>40283</v>
      </c>
      <c r="B351" s="178">
        <v>8327</v>
      </c>
      <c r="C351" s="114" t="s">
        <v>1038</v>
      </c>
      <c r="D351" s="184"/>
      <c r="E351" s="216">
        <v>34825</v>
      </c>
      <c r="F351" s="185">
        <f t="shared" si="5"/>
        <v>15824466.460000008</v>
      </c>
    </row>
    <row r="352" spans="1:6" ht="28.5">
      <c r="A352" s="328">
        <v>40284</v>
      </c>
      <c r="B352" s="178">
        <v>8328</v>
      </c>
      <c r="C352" s="114" t="s">
        <v>884</v>
      </c>
      <c r="D352" s="184"/>
      <c r="E352" s="216">
        <v>6541.68</v>
      </c>
      <c r="F352" s="185">
        <f t="shared" si="5"/>
        <v>15817924.780000009</v>
      </c>
    </row>
    <row r="353" spans="1:6" ht="28.5">
      <c r="A353" s="328">
        <v>40284</v>
      </c>
      <c r="B353" s="178">
        <v>8329</v>
      </c>
      <c r="C353" s="114" t="s">
        <v>1233</v>
      </c>
      <c r="D353" s="184"/>
      <c r="E353" s="216">
        <v>1936.61</v>
      </c>
      <c r="F353" s="185">
        <f t="shared" si="5"/>
        <v>15815988.170000009</v>
      </c>
    </row>
    <row r="354" spans="1:6">
      <c r="A354" s="328">
        <v>40284</v>
      </c>
      <c r="B354" s="178">
        <v>8330</v>
      </c>
      <c r="C354" s="114" t="s">
        <v>1234</v>
      </c>
      <c r="D354" s="184"/>
      <c r="E354" s="216">
        <v>771</v>
      </c>
      <c r="F354" s="185">
        <f>F353+D354-E354</f>
        <v>15815217.170000009</v>
      </c>
    </row>
    <row r="355" spans="1:6">
      <c r="A355" s="328">
        <v>40287</v>
      </c>
      <c r="B355" s="178">
        <v>8331</v>
      </c>
      <c r="C355" s="114" t="s">
        <v>1235</v>
      </c>
      <c r="D355" s="184"/>
      <c r="E355" s="216">
        <v>37167</v>
      </c>
      <c r="F355" s="185">
        <f t="shared" si="5"/>
        <v>15778050.170000009</v>
      </c>
    </row>
    <row r="356" spans="1:6" ht="28.5" customHeight="1">
      <c r="A356" s="352">
        <v>40287</v>
      </c>
      <c r="B356" s="290">
        <v>8332</v>
      </c>
      <c r="C356" s="164" t="s">
        <v>723</v>
      </c>
      <c r="D356" s="339"/>
      <c r="E356" s="216">
        <v>25330.5</v>
      </c>
      <c r="F356" s="185">
        <f t="shared" si="5"/>
        <v>15752719.670000009</v>
      </c>
    </row>
    <row r="357" spans="1:6" ht="28.5">
      <c r="A357" s="328">
        <v>40287</v>
      </c>
      <c r="B357" s="178">
        <v>8333</v>
      </c>
      <c r="C357" s="114" t="s">
        <v>1236</v>
      </c>
      <c r="D357" s="184"/>
      <c r="E357" s="170">
        <v>8500</v>
      </c>
      <c r="F357" s="185">
        <f t="shared" si="5"/>
        <v>15744219.670000009</v>
      </c>
    </row>
    <row r="358" spans="1:6">
      <c r="A358" s="328">
        <v>40287</v>
      </c>
      <c r="B358" s="178">
        <v>8334</v>
      </c>
      <c r="C358" s="114" t="s">
        <v>1072</v>
      </c>
      <c r="D358" s="184"/>
      <c r="E358" s="216">
        <v>3669.51</v>
      </c>
      <c r="F358" s="185">
        <f t="shared" si="5"/>
        <v>15740550.160000009</v>
      </c>
    </row>
    <row r="359" spans="1:6">
      <c r="A359" s="328">
        <v>40287</v>
      </c>
      <c r="B359" s="178">
        <v>8335</v>
      </c>
      <c r="C359" s="114" t="s">
        <v>1237</v>
      </c>
      <c r="D359" s="184"/>
      <c r="E359" s="216">
        <v>6480</v>
      </c>
      <c r="F359" s="185">
        <f t="shared" si="5"/>
        <v>15734070.160000009</v>
      </c>
    </row>
    <row r="360" spans="1:6" ht="28.5">
      <c r="A360" s="328">
        <v>40287</v>
      </c>
      <c r="B360" s="178">
        <v>8336</v>
      </c>
      <c r="C360" s="114" t="s">
        <v>1238</v>
      </c>
      <c r="D360" s="184"/>
      <c r="E360" s="216">
        <v>6480</v>
      </c>
      <c r="F360" s="185">
        <f t="shared" si="5"/>
        <v>15727590.160000009</v>
      </c>
    </row>
    <row r="361" spans="1:6">
      <c r="A361" s="328">
        <v>40287</v>
      </c>
      <c r="B361" s="178">
        <v>8337</v>
      </c>
      <c r="C361" s="114" t="s">
        <v>1239</v>
      </c>
      <c r="D361" s="184"/>
      <c r="E361" s="216">
        <v>600</v>
      </c>
      <c r="F361" s="185">
        <f t="shared" si="5"/>
        <v>15726990.160000009</v>
      </c>
    </row>
    <row r="362" spans="1:6">
      <c r="A362" s="328">
        <v>40287</v>
      </c>
      <c r="B362" s="178">
        <v>8338</v>
      </c>
      <c r="C362" s="114" t="s">
        <v>1073</v>
      </c>
      <c r="D362" s="184"/>
      <c r="E362" s="216">
        <v>600</v>
      </c>
      <c r="F362" s="185">
        <f t="shared" si="5"/>
        <v>15726390.160000009</v>
      </c>
    </row>
    <row r="363" spans="1:6" ht="28.5">
      <c r="A363" s="336">
        <v>40287</v>
      </c>
      <c r="B363" s="178">
        <v>8339</v>
      </c>
      <c r="C363" s="114" t="s">
        <v>1241</v>
      </c>
      <c r="D363" s="184"/>
      <c r="E363" s="216">
        <v>2000</v>
      </c>
      <c r="F363" s="185">
        <f t="shared" si="5"/>
        <v>15724390.160000009</v>
      </c>
    </row>
    <row r="364" spans="1:6" ht="28.5">
      <c r="A364" s="336">
        <v>40287</v>
      </c>
      <c r="B364" s="178">
        <v>8340</v>
      </c>
      <c r="C364" s="114" t="s">
        <v>1240</v>
      </c>
      <c r="D364" s="184"/>
      <c r="E364" s="170">
        <v>2000</v>
      </c>
      <c r="F364" s="185">
        <f t="shared" si="5"/>
        <v>15722390.160000009</v>
      </c>
    </row>
    <row r="365" spans="1:6" ht="28.5">
      <c r="A365" s="336">
        <v>40287</v>
      </c>
      <c r="B365" s="72">
        <v>8341</v>
      </c>
      <c r="C365" s="114" t="s">
        <v>1242</v>
      </c>
      <c r="D365" s="214"/>
      <c r="E365" s="170">
        <v>27000</v>
      </c>
      <c r="F365" s="185">
        <f t="shared" si="5"/>
        <v>15695390.160000009</v>
      </c>
    </row>
    <row r="366" spans="1:6" ht="15.75">
      <c r="A366" s="336">
        <v>40287</v>
      </c>
      <c r="B366" s="72">
        <v>8342</v>
      </c>
      <c r="C366" s="115" t="s">
        <v>1243</v>
      </c>
      <c r="D366" s="214"/>
      <c r="E366" s="170">
        <v>27000</v>
      </c>
      <c r="F366" s="185">
        <f t="shared" si="5"/>
        <v>15668390.160000009</v>
      </c>
    </row>
    <row r="367" spans="1:6" ht="29.25">
      <c r="A367" s="336">
        <v>40287</v>
      </c>
      <c r="B367" s="72">
        <v>8343</v>
      </c>
      <c r="C367" s="342" t="s">
        <v>1244</v>
      </c>
      <c r="D367" s="214"/>
      <c r="E367" s="170">
        <v>18000</v>
      </c>
      <c r="F367" s="185">
        <f t="shared" si="5"/>
        <v>15650390.160000009</v>
      </c>
    </row>
    <row r="368" spans="1:6" ht="28.5">
      <c r="A368" s="336">
        <v>40287</v>
      </c>
      <c r="B368" s="72">
        <v>8344</v>
      </c>
      <c r="C368" s="114" t="s">
        <v>1245</v>
      </c>
      <c r="D368" s="214"/>
      <c r="E368" s="170">
        <v>5431.04</v>
      </c>
      <c r="F368" s="185">
        <f t="shared" si="5"/>
        <v>15644959.12000001</v>
      </c>
    </row>
    <row r="369" spans="1:6" ht="15.75">
      <c r="A369" s="336">
        <v>40287</v>
      </c>
      <c r="B369" s="72">
        <v>8345</v>
      </c>
      <c r="C369" s="115" t="s">
        <v>2692</v>
      </c>
      <c r="D369" s="214"/>
      <c r="E369" s="170">
        <v>1028</v>
      </c>
      <c r="F369" s="185">
        <f t="shared" si="5"/>
        <v>15643931.12000001</v>
      </c>
    </row>
    <row r="370" spans="1:6" ht="15.75">
      <c r="A370" s="336">
        <v>40288</v>
      </c>
      <c r="B370" s="72">
        <v>8346</v>
      </c>
      <c r="C370" s="114" t="s">
        <v>1680</v>
      </c>
      <c r="D370" s="214"/>
      <c r="E370" s="170">
        <v>400030</v>
      </c>
      <c r="F370" s="185">
        <f t="shared" si="5"/>
        <v>15243901.12000001</v>
      </c>
    </row>
    <row r="371" spans="1:6" ht="28.5">
      <c r="A371" s="336">
        <v>40288</v>
      </c>
      <c r="B371" s="72">
        <v>8347</v>
      </c>
      <c r="C371" s="114" t="s">
        <v>1681</v>
      </c>
      <c r="D371" s="214"/>
      <c r="E371" s="170">
        <v>8146.55</v>
      </c>
      <c r="F371" s="185">
        <f t="shared" si="5"/>
        <v>15235754.57000001</v>
      </c>
    </row>
    <row r="372" spans="1:6" ht="28.5">
      <c r="A372" s="336">
        <v>40288</v>
      </c>
      <c r="B372" s="72">
        <v>8348</v>
      </c>
      <c r="C372" s="114" t="s">
        <v>1682</v>
      </c>
      <c r="D372" s="214"/>
      <c r="E372" s="170">
        <v>6206.9</v>
      </c>
      <c r="F372" s="185">
        <f t="shared" si="5"/>
        <v>15229547.670000009</v>
      </c>
    </row>
    <row r="373" spans="1:6" ht="28.5">
      <c r="A373" s="336">
        <v>40288</v>
      </c>
      <c r="B373" s="72">
        <v>8349</v>
      </c>
      <c r="C373" s="114" t="s">
        <v>1683</v>
      </c>
      <c r="D373" s="214"/>
      <c r="E373" s="170">
        <v>19819.93</v>
      </c>
      <c r="F373" s="185">
        <f t="shared" si="5"/>
        <v>15209727.74000001</v>
      </c>
    </row>
    <row r="374" spans="1:6" ht="28.5">
      <c r="A374" s="336">
        <v>40290</v>
      </c>
      <c r="B374" s="72">
        <v>8350</v>
      </c>
      <c r="C374" s="114" t="s">
        <v>2608</v>
      </c>
      <c r="D374" s="214"/>
      <c r="E374" s="170">
        <v>7600</v>
      </c>
      <c r="F374" s="185">
        <f t="shared" si="5"/>
        <v>15202127.74000001</v>
      </c>
    </row>
    <row r="375" spans="1:6" ht="28.5">
      <c r="A375" s="336">
        <v>40290</v>
      </c>
      <c r="B375" s="280">
        <v>8351</v>
      </c>
      <c r="C375" s="164" t="s">
        <v>1865</v>
      </c>
      <c r="D375" s="348"/>
      <c r="E375" s="216">
        <v>461150</v>
      </c>
      <c r="F375" s="185">
        <f>F374+D375-E375</f>
        <v>14740977.74000001</v>
      </c>
    </row>
    <row r="376" spans="1:6" ht="15.75">
      <c r="A376" s="336">
        <v>40290</v>
      </c>
      <c r="B376" s="77" t="s">
        <v>1027</v>
      </c>
      <c r="C376" s="180" t="s">
        <v>2251</v>
      </c>
      <c r="D376" s="214">
        <v>751096</v>
      </c>
      <c r="E376" s="170"/>
      <c r="F376" s="185">
        <f t="shared" ref="F376:F389" si="6">F375+D376-E376</f>
        <v>15492073.74000001</v>
      </c>
    </row>
    <row r="377" spans="1:6" ht="15.75">
      <c r="A377" s="336">
        <v>40291</v>
      </c>
      <c r="B377" s="77" t="s">
        <v>1823</v>
      </c>
      <c r="C377" s="158" t="s">
        <v>402</v>
      </c>
      <c r="D377" s="214"/>
      <c r="E377" s="169">
        <v>765584.41</v>
      </c>
      <c r="F377" s="185">
        <f t="shared" si="6"/>
        <v>14726489.330000009</v>
      </c>
    </row>
    <row r="378" spans="1:6" ht="42.75">
      <c r="A378" s="336">
        <v>40295</v>
      </c>
      <c r="B378" s="72">
        <v>8352</v>
      </c>
      <c r="C378" s="114" t="s">
        <v>2541</v>
      </c>
      <c r="D378" s="214"/>
      <c r="E378" s="170">
        <v>13300</v>
      </c>
      <c r="F378" s="185">
        <f t="shared" si="6"/>
        <v>14713189.330000009</v>
      </c>
    </row>
    <row r="379" spans="1:6" ht="28.5">
      <c r="A379" s="336">
        <v>40295</v>
      </c>
      <c r="B379" s="72">
        <v>8353</v>
      </c>
      <c r="C379" s="114" t="s">
        <v>3416</v>
      </c>
      <c r="D379" s="184"/>
      <c r="E379" s="170">
        <v>47370.73</v>
      </c>
      <c r="F379" s="185">
        <f t="shared" si="6"/>
        <v>14665818.600000009</v>
      </c>
    </row>
    <row r="380" spans="1:6" ht="15.75">
      <c r="A380" s="336">
        <v>40295</v>
      </c>
      <c r="B380" s="77" t="s">
        <v>1027</v>
      </c>
      <c r="C380" s="180" t="s">
        <v>2542</v>
      </c>
      <c r="D380" s="214">
        <v>3397333.51</v>
      </c>
      <c r="E380" s="170"/>
      <c r="F380" s="185">
        <f t="shared" si="6"/>
        <v>18063152.110000007</v>
      </c>
    </row>
    <row r="381" spans="1:6" ht="15.75">
      <c r="A381" s="336">
        <v>40295</v>
      </c>
      <c r="B381" s="73" t="s">
        <v>1027</v>
      </c>
      <c r="C381" s="158" t="s">
        <v>2279</v>
      </c>
      <c r="D381" s="214">
        <f>66246.55+16666.67+16666.67+10000+10000+16666.67+13541.67+17708.33+33333.33+15000+21666.66+79166.67+20000+14833.33+9562.5+9062.5</f>
        <v>370121.55000000005</v>
      </c>
      <c r="E381" s="170"/>
      <c r="F381" s="185">
        <f t="shared" si="6"/>
        <v>18433273.660000008</v>
      </c>
    </row>
    <row r="382" spans="1:6">
      <c r="A382" s="349">
        <v>40296</v>
      </c>
      <c r="B382" s="280">
        <v>8354</v>
      </c>
      <c r="C382" s="350" t="s">
        <v>724</v>
      </c>
      <c r="D382" s="339"/>
      <c r="E382" s="216">
        <v>172239.65</v>
      </c>
      <c r="F382" s="185">
        <f t="shared" si="6"/>
        <v>18261034.010000009</v>
      </c>
    </row>
    <row r="383" spans="1:6">
      <c r="A383" s="349">
        <v>40296</v>
      </c>
      <c r="B383" s="280">
        <v>8355</v>
      </c>
      <c r="C383" s="351" t="s">
        <v>1199</v>
      </c>
      <c r="D383" s="339"/>
      <c r="E383" s="216">
        <v>43606</v>
      </c>
      <c r="F383" s="185">
        <f t="shared" si="6"/>
        <v>18217428.010000009</v>
      </c>
    </row>
    <row r="384" spans="1:6" ht="28.5">
      <c r="A384" s="349">
        <v>40296</v>
      </c>
      <c r="B384" s="280">
        <v>8356</v>
      </c>
      <c r="C384" s="164" t="s">
        <v>198</v>
      </c>
      <c r="D384" s="339"/>
      <c r="E384" s="216">
        <v>3133</v>
      </c>
      <c r="F384" s="185">
        <f t="shared" si="6"/>
        <v>18214295.010000009</v>
      </c>
    </row>
    <row r="385" spans="1:6" ht="28.5">
      <c r="A385" s="349">
        <v>40296</v>
      </c>
      <c r="B385" s="280">
        <v>8357</v>
      </c>
      <c r="C385" s="164" t="s">
        <v>1200</v>
      </c>
      <c r="D385" s="339"/>
      <c r="E385" s="216">
        <v>11565.1</v>
      </c>
      <c r="F385" s="185">
        <f t="shared" si="6"/>
        <v>18202729.910000008</v>
      </c>
    </row>
    <row r="386" spans="1:6" ht="28.5">
      <c r="A386" s="349">
        <v>40296</v>
      </c>
      <c r="B386" s="280">
        <v>8358</v>
      </c>
      <c r="C386" s="164" t="s">
        <v>1201</v>
      </c>
      <c r="D386" s="339"/>
      <c r="E386" s="216">
        <v>10000</v>
      </c>
      <c r="F386" s="185">
        <f t="shared" si="6"/>
        <v>18192729.910000008</v>
      </c>
    </row>
    <row r="387" spans="1:6" ht="28.5">
      <c r="A387" s="349">
        <v>40296</v>
      </c>
      <c r="B387" s="280">
        <v>8359</v>
      </c>
      <c r="C387" s="164" t="s">
        <v>1202</v>
      </c>
      <c r="D387" s="339"/>
      <c r="E387" s="216">
        <v>490</v>
      </c>
      <c r="F387" s="185">
        <f t="shared" si="6"/>
        <v>18192239.910000008</v>
      </c>
    </row>
    <row r="388" spans="1:6" ht="15.75">
      <c r="A388" s="335">
        <v>40296</v>
      </c>
      <c r="B388" s="73" t="s">
        <v>1027</v>
      </c>
      <c r="C388" s="180" t="s">
        <v>2278</v>
      </c>
      <c r="D388" s="214">
        <v>467946</v>
      </c>
      <c r="E388" s="177"/>
      <c r="F388" s="185">
        <f t="shared" si="6"/>
        <v>18660185.910000008</v>
      </c>
    </row>
    <row r="389" spans="1:6" ht="15.75">
      <c r="A389" s="335">
        <v>40298</v>
      </c>
      <c r="B389" s="73" t="s">
        <v>1823</v>
      </c>
      <c r="C389" s="115" t="s">
        <v>1462</v>
      </c>
      <c r="D389" s="184"/>
      <c r="E389" s="169">
        <f>2713.16</f>
        <v>2713.16</v>
      </c>
      <c r="F389" s="185">
        <f t="shared" si="6"/>
        <v>18657472.750000007</v>
      </c>
    </row>
    <row r="390" spans="1:6" ht="15.75">
      <c r="A390" s="190"/>
      <c r="B390" s="87"/>
      <c r="C390" s="191" t="s">
        <v>1983</v>
      </c>
      <c r="D390" s="192">
        <f>SUM(D317:D389)</f>
        <v>4986497.0599999996</v>
      </c>
      <c r="E390" s="193">
        <f>SUM(E317:E389)</f>
        <v>3074483.27</v>
      </c>
      <c r="F390" s="194">
        <f>F316+D390-E390</f>
        <v>18657472.750000011</v>
      </c>
    </row>
    <row r="391" spans="1:6" ht="15.75">
      <c r="A391" s="195"/>
      <c r="B391" s="85"/>
      <c r="C391" s="196"/>
      <c r="D391" s="197"/>
      <c r="E391" s="198"/>
      <c r="F391" s="199"/>
    </row>
    <row r="392" spans="1:6" ht="15.75">
      <c r="A392" s="195"/>
      <c r="B392" s="196" t="s">
        <v>1224</v>
      </c>
      <c r="C392" s="200" t="s">
        <v>781</v>
      </c>
      <c r="D392" s="201"/>
      <c r="E392" s="202">
        <f>SUM(E317:E389)</f>
        <v>3074483.27</v>
      </c>
      <c r="F392" s="199"/>
    </row>
    <row r="393" spans="1:6" ht="15.75">
      <c r="A393" s="195"/>
      <c r="B393" s="196"/>
      <c r="C393" s="200" t="s">
        <v>2058</v>
      </c>
      <c r="D393" s="201"/>
      <c r="E393" s="202">
        <f>E390-E389-E377</f>
        <v>2306185.6999999997</v>
      </c>
      <c r="F393" s="199"/>
    </row>
    <row r="394" spans="1:6">
      <c r="D394" s="247"/>
      <c r="E394" s="422"/>
    </row>
    <row r="395" spans="1:6">
      <c r="E395" s="422"/>
    </row>
    <row r="396" spans="1:6">
      <c r="E396" s="422"/>
    </row>
    <row r="397" spans="1:6" ht="15.75">
      <c r="A397" s="66"/>
      <c r="B397" s="67"/>
      <c r="C397" s="68" t="s">
        <v>578</v>
      </c>
      <c r="D397" s="69"/>
      <c r="E397" s="70"/>
      <c r="F397" s="71"/>
    </row>
    <row r="398" spans="1:6" ht="15.75">
      <c r="A398" s="955" t="s">
        <v>2520</v>
      </c>
      <c r="B398" s="269" t="s">
        <v>1831</v>
      </c>
      <c r="C398" s="936" t="s">
        <v>1981</v>
      </c>
      <c r="D398" s="938" t="s">
        <v>1827</v>
      </c>
      <c r="E398" s="940" t="s">
        <v>1828</v>
      </c>
      <c r="F398" s="942" t="s">
        <v>1829</v>
      </c>
    </row>
    <row r="399" spans="1:6" ht="15.75">
      <c r="A399" s="956"/>
      <c r="B399" s="272" t="s">
        <v>1832</v>
      </c>
      <c r="C399" s="937"/>
      <c r="D399" s="939"/>
      <c r="E399" s="941"/>
      <c r="F399" s="943"/>
    </row>
    <row r="400" spans="1:6" ht="15.75">
      <c r="A400" s="328"/>
      <c r="C400" s="59" t="s">
        <v>96</v>
      </c>
      <c r="D400" s="60"/>
      <c r="E400" s="61"/>
      <c r="F400" s="91">
        <f>F390</f>
        <v>18657472.750000011</v>
      </c>
    </row>
    <row r="401" spans="1:6">
      <c r="A401" s="328">
        <v>40301</v>
      </c>
      <c r="B401" s="178">
        <v>8360</v>
      </c>
      <c r="C401" s="183" t="s">
        <v>3417</v>
      </c>
      <c r="D401" s="184"/>
      <c r="E401" s="216">
        <v>27000</v>
      </c>
      <c r="F401" s="185">
        <f>F400+D401-E401</f>
        <v>18630472.750000011</v>
      </c>
    </row>
    <row r="402" spans="1:6">
      <c r="A402" s="328">
        <v>40301</v>
      </c>
      <c r="B402" s="178">
        <v>8361</v>
      </c>
      <c r="C402" s="115" t="s">
        <v>1862</v>
      </c>
      <c r="D402" s="184"/>
      <c r="E402" s="170">
        <v>1600</v>
      </c>
      <c r="F402" s="185">
        <f t="shared" ref="F402:F465" si="7">F401+D402-E402</f>
        <v>18628872.750000011</v>
      </c>
    </row>
    <row r="403" spans="1:6">
      <c r="A403" s="328">
        <v>40301</v>
      </c>
      <c r="B403" s="178">
        <v>8362</v>
      </c>
      <c r="C403" s="183" t="s">
        <v>1856</v>
      </c>
      <c r="D403" s="184"/>
      <c r="E403" s="170">
        <v>1600</v>
      </c>
      <c r="F403" s="185">
        <f t="shared" si="7"/>
        <v>18627272.750000011</v>
      </c>
    </row>
    <row r="404" spans="1:6">
      <c r="A404" s="377">
        <v>40301</v>
      </c>
      <c r="B404" s="178">
        <v>8363</v>
      </c>
      <c r="C404" s="183" t="s">
        <v>1857</v>
      </c>
      <c r="D404" s="184"/>
      <c r="E404" s="170">
        <v>1600</v>
      </c>
      <c r="F404" s="185">
        <f t="shared" si="7"/>
        <v>18625672.750000011</v>
      </c>
    </row>
    <row r="405" spans="1:6" ht="29.25">
      <c r="A405" s="377">
        <v>40301</v>
      </c>
      <c r="B405" s="178">
        <v>8364</v>
      </c>
      <c r="C405" s="334" t="s">
        <v>1859</v>
      </c>
      <c r="D405" s="214"/>
      <c r="E405" s="170">
        <v>120532.31</v>
      </c>
      <c r="F405" s="185">
        <f t="shared" si="7"/>
        <v>18505140.440000013</v>
      </c>
    </row>
    <row r="406" spans="1:6" ht="15.75">
      <c r="A406" s="328">
        <v>40301</v>
      </c>
      <c r="B406" s="178">
        <v>8365</v>
      </c>
      <c r="C406" s="183" t="s">
        <v>1858</v>
      </c>
      <c r="D406" s="214"/>
      <c r="E406" s="170">
        <v>34037.08</v>
      </c>
      <c r="F406" s="185">
        <f t="shared" si="7"/>
        <v>18471103.360000014</v>
      </c>
    </row>
    <row r="407" spans="1:6" ht="28.5">
      <c r="A407" s="328">
        <v>40301</v>
      </c>
      <c r="B407" s="178">
        <v>8366</v>
      </c>
      <c r="C407" s="114" t="s">
        <v>1855</v>
      </c>
      <c r="D407" s="184"/>
      <c r="E407" s="216">
        <v>20131.62</v>
      </c>
      <c r="F407" s="185">
        <f t="shared" si="7"/>
        <v>18450971.740000013</v>
      </c>
    </row>
    <row r="408" spans="1:6" ht="28.5">
      <c r="A408" s="328">
        <v>40301</v>
      </c>
      <c r="B408" s="178">
        <v>8367</v>
      </c>
      <c r="C408" s="114" t="s">
        <v>1854</v>
      </c>
      <c r="D408" s="184"/>
      <c r="E408" s="170">
        <v>39800</v>
      </c>
      <c r="F408" s="185">
        <f t="shared" si="7"/>
        <v>18411171.740000013</v>
      </c>
    </row>
    <row r="409" spans="1:6" ht="28.5">
      <c r="A409" s="328">
        <v>40301</v>
      </c>
      <c r="B409" s="178">
        <v>8368</v>
      </c>
      <c r="C409" s="183" t="s">
        <v>1853</v>
      </c>
      <c r="D409" s="184"/>
      <c r="E409" s="170">
        <v>51329.35</v>
      </c>
      <c r="F409" s="185">
        <f t="shared" si="7"/>
        <v>18359842.390000012</v>
      </c>
    </row>
    <row r="410" spans="1:6">
      <c r="A410" s="328">
        <v>40301</v>
      </c>
      <c r="B410" s="178">
        <v>8369</v>
      </c>
      <c r="C410" s="114" t="s">
        <v>1852</v>
      </c>
      <c r="D410" s="184"/>
      <c r="E410" s="216">
        <v>4680.0600000000004</v>
      </c>
      <c r="F410" s="185">
        <f t="shared" si="7"/>
        <v>18355162.330000013</v>
      </c>
    </row>
    <row r="411" spans="1:6">
      <c r="A411" s="328">
        <v>40301</v>
      </c>
      <c r="B411" s="178">
        <v>8370</v>
      </c>
      <c r="C411" s="115" t="s">
        <v>1861</v>
      </c>
      <c r="D411" s="184"/>
      <c r="E411" s="216">
        <v>6380.22</v>
      </c>
      <c r="F411" s="185">
        <f t="shared" si="7"/>
        <v>18348782.110000014</v>
      </c>
    </row>
    <row r="412" spans="1:6" ht="30.75" customHeight="1">
      <c r="A412" s="328">
        <v>40301</v>
      </c>
      <c r="B412" s="178">
        <v>8371</v>
      </c>
      <c r="C412" s="183" t="s">
        <v>1851</v>
      </c>
      <c r="D412" s="184"/>
      <c r="E412" s="170">
        <v>734448.75</v>
      </c>
      <c r="F412" s="185">
        <f t="shared" si="7"/>
        <v>17614333.360000014</v>
      </c>
    </row>
    <row r="413" spans="1:6" ht="15" customHeight="1">
      <c r="A413" s="328">
        <v>40301</v>
      </c>
      <c r="B413" s="178">
        <v>8372</v>
      </c>
      <c r="C413" s="343" t="s">
        <v>1860</v>
      </c>
      <c r="D413" s="184"/>
      <c r="E413" s="344">
        <v>3900.73</v>
      </c>
      <c r="F413" s="185">
        <f t="shared" si="7"/>
        <v>17610432.630000014</v>
      </c>
    </row>
    <row r="414" spans="1:6" ht="42.75">
      <c r="A414" s="328">
        <v>40301</v>
      </c>
      <c r="B414" s="178">
        <v>8373</v>
      </c>
      <c r="C414" s="114" t="s">
        <v>1850</v>
      </c>
      <c r="D414" s="184"/>
      <c r="E414" s="216">
        <v>107924.7</v>
      </c>
      <c r="F414" s="185">
        <f t="shared" si="7"/>
        <v>17502507.930000015</v>
      </c>
    </row>
    <row r="415" spans="1:6" ht="33.75" customHeight="1">
      <c r="A415" s="328">
        <v>40302</v>
      </c>
      <c r="B415" s="178">
        <v>8374</v>
      </c>
      <c r="C415" s="183" t="s">
        <v>767</v>
      </c>
      <c r="D415" s="184"/>
      <c r="E415" s="216">
        <v>14004.07</v>
      </c>
      <c r="F415" s="185">
        <f t="shared" si="7"/>
        <v>17488503.860000014</v>
      </c>
    </row>
    <row r="416" spans="1:6">
      <c r="A416" s="328">
        <v>40302</v>
      </c>
      <c r="B416" s="178">
        <v>8375</v>
      </c>
      <c r="C416" s="114" t="s">
        <v>768</v>
      </c>
      <c r="D416" s="184"/>
      <c r="E416" s="216">
        <v>12573.24</v>
      </c>
      <c r="F416" s="185">
        <f t="shared" si="7"/>
        <v>17475930.620000016</v>
      </c>
    </row>
    <row r="417" spans="1:6" ht="28.5">
      <c r="A417" s="328">
        <v>40302</v>
      </c>
      <c r="B417" s="178">
        <v>8376</v>
      </c>
      <c r="C417" s="114" t="s">
        <v>2117</v>
      </c>
      <c r="D417" s="184"/>
      <c r="E417" s="341">
        <v>7854</v>
      </c>
      <c r="F417" s="185">
        <f t="shared" si="7"/>
        <v>17468076.620000016</v>
      </c>
    </row>
    <row r="418" spans="1:6" ht="28.5">
      <c r="A418" s="328">
        <v>40302</v>
      </c>
      <c r="B418" s="178">
        <v>8377</v>
      </c>
      <c r="C418" s="251" t="s">
        <v>2118</v>
      </c>
      <c r="D418" s="184"/>
      <c r="E418" s="216">
        <v>3500</v>
      </c>
      <c r="F418" s="185">
        <f t="shared" si="7"/>
        <v>17464576.620000016</v>
      </c>
    </row>
    <row r="419" spans="1:6" ht="15" customHeight="1">
      <c r="A419" s="328">
        <v>40302</v>
      </c>
      <c r="B419" s="178">
        <v>8378</v>
      </c>
      <c r="C419" s="114" t="s">
        <v>2119</v>
      </c>
      <c r="D419" s="184"/>
      <c r="E419" s="216">
        <v>1762</v>
      </c>
      <c r="F419" s="185">
        <f t="shared" si="7"/>
        <v>17462814.620000016</v>
      </c>
    </row>
    <row r="420" spans="1:6" ht="15.75">
      <c r="A420" s="328">
        <v>40303</v>
      </c>
      <c r="B420" s="178">
        <v>8379</v>
      </c>
      <c r="C420" s="114" t="s">
        <v>1804</v>
      </c>
      <c r="D420" s="184"/>
      <c r="E420" s="340">
        <v>0.01</v>
      </c>
      <c r="F420" s="185">
        <f t="shared" si="7"/>
        <v>17462814.610000014</v>
      </c>
    </row>
    <row r="421" spans="1:6" ht="28.5">
      <c r="A421" s="328">
        <v>40303</v>
      </c>
      <c r="B421" s="178">
        <v>8380</v>
      </c>
      <c r="C421" s="114" t="s">
        <v>2120</v>
      </c>
      <c r="D421" s="184"/>
      <c r="E421" s="216">
        <v>30000</v>
      </c>
      <c r="F421" s="185">
        <f t="shared" si="7"/>
        <v>17432814.610000014</v>
      </c>
    </row>
    <row r="422" spans="1:6" ht="28.5">
      <c r="A422" s="328">
        <v>40304</v>
      </c>
      <c r="B422" s="178">
        <v>8381</v>
      </c>
      <c r="C422" s="114" t="s">
        <v>2121</v>
      </c>
      <c r="D422" s="184"/>
      <c r="E422" s="216">
        <v>26137.19</v>
      </c>
      <c r="F422" s="185">
        <f t="shared" si="7"/>
        <v>17406677.420000013</v>
      </c>
    </row>
    <row r="423" spans="1:6" ht="28.5">
      <c r="A423" s="328">
        <v>40305</v>
      </c>
      <c r="B423" s="178">
        <v>8382</v>
      </c>
      <c r="C423" s="114" t="s">
        <v>2305</v>
      </c>
      <c r="D423" s="184"/>
      <c r="E423" s="216">
        <v>2700</v>
      </c>
      <c r="F423" s="185">
        <f t="shared" si="7"/>
        <v>17403977.420000013</v>
      </c>
    </row>
    <row r="424" spans="1:6" ht="28.5">
      <c r="A424" s="328">
        <v>40305</v>
      </c>
      <c r="B424" s="178">
        <v>8383</v>
      </c>
      <c r="C424" s="114" t="s">
        <v>2306</v>
      </c>
      <c r="D424" s="184"/>
      <c r="E424" s="216">
        <v>6300</v>
      </c>
      <c r="F424" s="185">
        <f t="shared" si="7"/>
        <v>17397677.420000013</v>
      </c>
    </row>
    <row r="425" spans="1:6" ht="15.75">
      <c r="A425" s="328">
        <v>40309</v>
      </c>
      <c r="B425" s="178">
        <v>8384</v>
      </c>
      <c r="C425" s="114" t="s">
        <v>1804</v>
      </c>
      <c r="D425" s="184"/>
      <c r="E425" s="364">
        <v>0.01</v>
      </c>
      <c r="F425" s="185">
        <f t="shared" si="7"/>
        <v>17397677.410000011</v>
      </c>
    </row>
    <row r="426" spans="1:6">
      <c r="A426" s="328">
        <v>40309</v>
      </c>
      <c r="B426" s="178">
        <v>8385</v>
      </c>
      <c r="C426" s="114" t="s">
        <v>2464</v>
      </c>
      <c r="D426" s="184"/>
      <c r="E426" s="216">
        <v>303750</v>
      </c>
      <c r="F426" s="185">
        <f t="shared" si="7"/>
        <v>17093927.410000011</v>
      </c>
    </row>
    <row r="427" spans="1:6" ht="28.5">
      <c r="A427" s="328">
        <v>40309</v>
      </c>
      <c r="B427" s="178">
        <v>8386</v>
      </c>
      <c r="C427" s="114" t="s">
        <v>2465</v>
      </c>
      <c r="D427" s="184"/>
      <c r="E427" s="216">
        <v>39800</v>
      </c>
      <c r="F427" s="185">
        <f t="shared" si="7"/>
        <v>17054127.410000011</v>
      </c>
    </row>
    <row r="428" spans="1:6">
      <c r="A428" s="328">
        <v>40310</v>
      </c>
      <c r="B428" s="178">
        <v>8387</v>
      </c>
      <c r="C428" s="114" t="s">
        <v>463</v>
      </c>
      <c r="D428" s="184"/>
      <c r="E428" s="216">
        <v>7587</v>
      </c>
      <c r="F428" s="185">
        <f t="shared" si="7"/>
        <v>17046540.410000011</v>
      </c>
    </row>
    <row r="429" spans="1:6">
      <c r="A429" s="328">
        <v>40310</v>
      </c>
      <c r="B429" s="178">
        <v>8388</v>
      </c>
      <c r="C429" s="114" t="s">
        <v>462</v>
      </c>
      <c r="D429" s="184"/>
      <c r="E429" s="216">
        <v>1438.77</v>
      </c>
      <c r="F429" s="185">
        <f>F428+D429-E429</f>
        <v>17045101.640000012</v>
      </c>
    </row>
    <row r="430" spans="1:6" ht="28.5">
      <c r="A430" s="328">
        <v>40312</v>
      </c>
      <c r="B430" s="178">
        <v>8389</v>
      </c>
      <c r="C430" s="164" t="s">
        <v>2561</v>
      </c>
      <c r="D430" s="184"/>
      <c r="E430" s="216">
        <v>67734.83</v>
      </c>
      <c r="F430" s="185">
        <f>F429+D430-E430</f>
        <v>16977366.810000014</v>
      </c>
    </row>
    <row r="431" spans="1:6" ht="15" customHeight="1">
      <c r="A431" s="328">
        <v>40312</v>
      </c>
      <c r="B431" s="178">
        <v>8390</v>
      </c>
      <c r="C431" s="164" t="s">
        <v>2560</v>
      </c>
      <c r="D431" s="184"/>
      <c r="E431" s="216">
        <v>15000</v>
      </c>
      <c r="F431" s="185">
        <f t="shared" si="7"/>
        <v>16962366.810000014</v>
      </c>
    </row>
    <row r="432" spans="1:6" ht="15" customHeight="1">
      <c r="A432" s="328">
        <v>40312</v>
      </c>
      <c r="B432" s="178">
        <v>8391</v>
      </c>
      <c r="C432" s="164" t="s">
        <v>2559</v>
      </c>
      <c r="D432" s="184"/>
      <c r="E432" s="216">
        <v>15000</v>
      </c>
      <c r="F432" s="185">
        <f t="shared" si="7"/>
        <v>16947366.810000014</v>
      </c>
    </row>
    <row r="433" spans="1:6">
      <c r="A433" s="328">
        <v>40312</v>
      </c>
      <c r="B433" s="178">
        <v>8392</v>
      </c>
      <c r="C433" s="164" t="s">
        <v>2558</v>
      </c>
      <c r="D433" s="184"/>
      <c r="E433" s="216">
        <v>23000</v>
      </c>
      <c r="F433" s="185">
        <f t="shared" si="7"/>
        <v>16924366.810000014</v>
      </c>
    </row>
    <row r="434" spans="1:6" ht="15.75">
      <c r="A434" s="328">
        <v>40312</v>
      </c>
      <c r="B434" s="178">
        <v>8393</v>
      </c>
      <c r="C434" s="356" t="s">
        <v>1804</v>
      </c>
      <c r="D434" s="184"/>
      <c r="E434" s="340">
        <v>0.01</v>
      </c>
      <c r="F434" s="185">
        <f t="shared" si="7"/>
        <v>16924366.800000012</v>
      </c>
    </row>
    <row r="435" spans="1:6">
      <c r="A435" s="328">
        <v>40312</v>
      </c>
      <c r="B435" s="178">
        <v>8394</v>
      </c>
      <c r="C435" s="251" t="s">
        <v>2557</v>
      </c>
      <c r="D435" s="184"/>
      <c r="E435" s="216">
        <v>1142</v>
      </c>
      <c r="F435" s="185">
        <f t="shared" si="7"/>
        <v>16923224.800000012</v>
      </c>
    </row>
    <row r="436" spans="1:6">
      <c r="A436" s="328">
        <v>40312</v>
      </c>
      <c r="B436" s="178">
        <v>8395</v>
      </c>
      <c r="C436" s="114" t="s">
        <v>2556</v>
      </c>
      <c r="D436" s="184"/>
      <c r="E436" s="216">
        <v>23000</v>
      </c>
      <c r="F436" s="185">
        <f t="shared" si="7"/>
        <v>16900224.800000012</v>
      </c>
    </row>
    <row r="437" spans="1:6">
      <c r="A437" s="328">
        <v>40312</v>
      </c>
      <c r="B437" s="178">
        <v>8396</v>
      </c>
      <c r="C437" s="114" t="s">
        <v>2562</v>
      </c>
      <c r="D437" s="184"/>
      <c r="E437" s="216">
        <v>5974</v>
      </c>
      <c r="F437" s="185">
        <f t="shared" si="7"/>
        <v>16894250.800000012</v>
      </c>
    </row>
    <row r="438" spans="1:6">
      <c r="A438" s="328">
        <v>40312</v>
      </c>
      <c r="B438" s="178">
        <v>8397</v>
      </c>
      <c r="C438" s="114" t="s">
        <v>2563</v>
      </c>
      <c r="D438" s="184"/>
      <c r="E438" s="216">
        <v>23000</v>
      </c>
      <c r="F438" s="185">
        <f t="shared" si="7"/>
        <v>16871250.800000012</v>
      </c>
    </row>
    <row r="439" spans="1:6">
      <c r="A439" s="328">
        <v>40312</v>
      </c>
      <c r="B439" s="178">
        <v>8398</v>
      </c>
      <c r="C439" s="114" t="s">
        <v>2564</v>
      </c>
      <c r="D439" s="184"/>
      <c r="E439" s="216">
        <v>18000</v>
      </c>
      <c r="F439" s="185">
        <f t="shared" si="7"/>
        <v>16853250.800000012</v>
      </c>
    </row>
    <row r="440" spans="1:6">
      <c r="A440" s="328">
        <v>40317</v>
      </c>
      <c r="B440" s="178">
        <v>8399</v>
      </c>
      <c r="C440" s="114" t="s">
        <v>2670</v>
      </c>
      <c r="D440" s="184"/>
      <c r="E440" s="216">
        <v>37167</v>
      </c>
      <c r="F440" s="185">
        <f t="shared" si="7"/>
        <v>16816083.800000012</v>
      </c>
    </row>
    <row r="441" spans="1:6">
      <c r="A441" s="352">
        <v>40317</v>
      </c>
      <c r="B441" s="290">
        <v>8400</v>
      </c>
      <c r="C441" s="164" t="s">
        <v>2671</v>
      </c>
      <c r="D441" s="339"/>
      <c r="E441" s="216">
        <v>25330.5</v>
      </c>
      <c r="F441" s="359">
        <f t="shared" si="7"/>
        <v>16790753.300000012</v>
      </c>
    </row>
    <row r="442" spans="1:6" ht="28.5">
      <c r="A442" s="328">
        <v>40317</v>
      </c>
      <c r="B442" s="178">
        <v>8401</v>
      </c>
      <c r="C442" s="114" t="s">
        <v>2672</v>
      </c>
      <c r="D442" s="184"/>
      <c r="E442" s="216">
        <v>8500</v>
      </c>
      <c r="F442" s="185">
        <f t="shared" si="7"/>
        <v>16782253.300000012</v>
      </c>
    </row>
    <row r="443" spans="1:6">
      <c r="A443" s="328">
        <v>40317</v>
      </c>
      <c r="B443" s="178">
        <v>8402</v>
      </c>
      <c r="C443" s="114" t="s">
        <v>2673</v>
      </c>
      <c r="D443" s="184"/>
      <c r="E443" s="216">
        <v>3669.51</v>
      </c>
      <c r="F443" s="185">
        <f t="shared" si="7"/>
        <v>16778583.79000001</v>
      </c>
    </row>
    <row r="444" spans="1:6" ht="28.5">
      <c r="A444" s="328">
        <v>40317</v>
      </c>
      <c r="B444" s="178">
        <v>8403</v>
      </c>
      <c r="C444" s="114" t="s">
        <v>2674</v>
      </c>
      <c r="D444" s="184"/>
      <c r="E444" s="216">
        <v>27000</v>
      </c>
      <c r="F444" s="185">
        <f t="shared" si="7"/>
        <v>16751583.79000001</v>
      </c>
    </row>
    <row r="445" spans="1:6">
      <c r="A445" s="328">
        <v>40317</v>
      </c>
      <c r="B445" s="178">
        <v>8404</v>
      </c>
      <c r="C445" s="115" t="s">
        <v>2675</v>
      </c>
      <c r="D445" s="184"/>
      <c r="E445" s="216">
        <v>27000</v>
      </c>
      <c r="F445" s="185">
        <f t="shared" si="7"/>
        <v>16724583.79000001</v>
      </c>
    </row>
    <row r="446" spans="1:6">
      <c r="A446" s="328">
        <v>40317</v>
      </c>
      <c r="B446" s="178">
        <v>8405</v>
      </c>
      <c r="C446" s="114" t="s">
        <v>2676</v>
      </c>
      <c r="D446" s="184"/>
      <c r="E446" s="216">
        <v>6480</v>
      </c>
      <c r="F446" s="185">
        <f t="shared" si="7"/>
        <v>16718103.79000001</v>
      </c>
    </row>
    <row r="447" spans="1:6" ht="15" customHeight="1">
      <c r="A447" s="328">
        <v>40317</v>
      </c>
      <c r="B447" s="178">
        <v>8406</v>
      </c>
      <c r="C447" s="114" t="s">
        <v>2677</v>
      </c>
      <c r="D447" s="184"/>
      <c r="E447" s="216">
        <v>6480</v>
      </c>
      <c r="F447" s="185">
        <f t="shared" si="7"/>
        <v>16711623.79000001</v>
      </c>
    </row>
    <row r="448" spans="1:6" ht="28.5">
      <c r="A448" s="328">
        <v>40317</v>
      </c>
      <c r="B448" s="178">
        <v>8407</v>
      </c>
      <c r="C448" s="114" t="s">
        <v>2680</v>
      </c>
      <c r="D448" s="184"/>
      <c r="E448" s="216">
        <v>2000</v>
      </c>
      <c r="F448" s="185">
        <f t="shared" si="7"/>
        <v>16709623.79000001</v>
      </c>
    </row>
    <row r="449" spans="1:6" ht="28.5">
      <c r="A449" s="328">
        <v>40317</v>
      </c>
      <c r="B449" s="178">
        <v>8408</v>
      </c>
      <c r="C449" s="114" t="s">
        <v>2681</v>
      </c>
      <c r="D449" s="214"/>
      <c r="E449" s="216">
        <v>2000</v>
      </c>
      <c r="F449" s="185">
        <f t="shared" si="7"/>
        <v>16707623.79000001</v>
      </c>
    </row>
    <row r="450" spans="1:6" ht="15.75">
      <c r="A450" s="328">
        <v>40317</v>
      </c>
      <c r="B450" s="178">
        <v>8409</v>
      </c>
      <c r="C450" s="114" t="s">
        <v>2678</v>
      </c>
      <c r="D450" s="214"/>
      <c r="E450" s="216">
        <v>600</v>
      </c>
      <c r="F450" s="185">
        <f t="shared" si="7"/>
        <v>16707023.79000001</v>
      </c>
    </row>
    <row r="451" spans="1:6" ht="15.75">
      <c r="A451" s="328">
        <v>40317</v>
      </c>
      <c r="B451" s="178">
        <v>8410</v>
      </c>
      <c r="C451" s="114" t="s">
        <v>2679</v>
      </c>
      <c r="D451" s="214"/>
      <c r="E451" s="216">
        <v>600</v>
      </c>
      <c r="F451" s="185">
        <f t="shared" si="7"/>
        <v>16706423.79000001</v>
      </c>
    </row>
    <row r="452" spans="1:6" ht="15.75">
      <c r="A452" s="328">
        <v>40317</v>
      </c>
      <c r="B452" s="178">
        <v>8411</v>
      </c>
      <c r="C452" s="114" t="s">
        <v>2682</v>
      </c>
      <c r="D452" s="214"/>
      <c r="E452" s="216">
        <v>458</v>
      </c>
      <c r="F452" s="185">
        <f t="shared" si="7"/>
        <v>16705965.79000001</v>
      </c>
    </row>
    <row r="453" spans="1:6" ht="15.75">
      <c r="A453" s="352">
        <v>40317</v>
      </c>
      <c r="B453" s="290">
        <v>8412</v>
      </c>
      <c r="C453" s="164" t="s">
        <v>2683</v>
      </c>
      <c r="D453" s="348"/>
      <c r="E453" s="216">
        <v>23516.95</v>
      </c>
      <c r="F453" s="359">
        <f t="shared" si="7"/>
        <v>16682448.840000011</v>
      </c>
    </row>
    <row r="454" spans="1:6" ht="15.75">
      <c r="A454" s="328">
        <v>40317</v>
      </c>
      <c r="B454" s="178">
        <v>8413</v>
      </c>
      <c r="C454" s="114" t="s">
        <v>2684</v>
      </c>
      <c r="D454" s="214"/>
      <c r="E454" s="216">
        <v>828</v>
      </c>
      <c r="F454" s="185">
        <f t="shared" si="7"/>
        <v>16681620.840000011</v>
      </c>
    </row>
    <row r="455" spans="1:6" ht="29.25">
      <c r="A455" s="328">
        <v>40317</v>
      </c>
      <c r="B455" s="178">
        <v>8414</v>
      </c>
      <c r="C455" s="342" t="s">
        <v>2685</v>
      </c>
      <c r="D455" s="214"/>
      <c r="E455" s="216">
        <v>18000</v>
      </c>
      <c r="F455" s="185">
        <f t="shared" si="7"/>
        <v>16663620.840000011</v>
      </c>
    </row>
    <row r="456" spans="1:6" ht="28.5">
      <c r="A456" s="352">
        <v>40317</v>
      </c>
      <c r="B456" s="290">
        <v>8415</v>
      </c>
      <c r="C456" s="164" t="s">
        <v>2686</v>
      </c>
      <c r="D456" s="348"/>
      <c r="E456" s="216">
        <v>127995</v>
      </c>
      <c r="F456" s="359">
        <f t="shared" si="7"/>
        <v>16535625.840000011</v>
      </c>
    </row>
    <row r="457" spans="1:6" ht="15.75" customHeight="1">
      <c r="A457" s="352">
        <v>40317</v>
      </c>
      <c r="B457" s="290">
        <v>8416</v>
      </c>
      <c r="C457" s="164" t="s">
        <v>2763</v>
      </c>
      <c r="D457" s="348"/>
      <c r="E457" s="216">
        <v>503445.6</v>
      </c>
      <c r="F457" s="359">
        <f t="shared" si="7"/>
        <v>16032180.240000011</v>
      </c>
    </row>
    <row r="458" spans="1:6" ht="28.5" customHeight="1">
      <c r="A458" s="352">
        <v>40317</v>
      </c>
      <c r="B458" s="290">
        <v>8417</v>
      </c>
      <c r="C458" s="164" t="s">
        <v>2687</v>
      </c>
      <c r="D458" s="348"/>
      <c r="E458" s="216">
        <v>508364.5</v>
      </c>
      <c r="F458" s="359">
        <f t="shared" si="7"/>
        <v>15523815.740000011</v>
      </c>
    </row>
    <row r="459" spans="1:6" ht="15" customHeight="1">
      <c r="A459" s="328">
        <v>40317</v>
      </c>
      <c r="B459" s="178">
        <v>8418</v>
      </c>
      <c r="C459" s="114" t="s">
        <v>2688</v>
      </c>
      <c r="D459" s="214"/>
      <c r="E459" s="216">
        <v>490</v>
      </c>
      <c r="F459" s="185">
        <f t="shared" si="7"/>
        <v>15523325.740000011</v>
      </c>
    </row>
    <row r="460" spans="1:6" ht="42.75">
      <c r="A460" s="352">
        <v>40317</v>
      </c>
      <c r="B460" s="290">
        <v>8419</v>
      </c>
      <c r="C460" s="164" t="s">
        <v>2689</v>
      </c>
      <c r="D460" s="348"/>
      <c r="E460" s="216">
        <v>291375</v>
      </c>
      <c r="F460" s="359">
        <f t="shared" si="7"/>
        <v>15231950.740000011</v>
      </c>
    </row>
    <row r="461" spans="1:6" ht="15.75">
      <c r="A461" s="328">
        <v>40317</v>
      </c>
      <c r="B461" s="178">
        <v>8420</v>
      </c>
      <c r="C461" s="114" t="s">
        <v>2690</v>
      </c>
      <c r="D461" s="214"/>
      <c r="E461" s="216">
        <v>1655.21</v>
      </c>
      <c r="F461" s="185">
        <f t="shared" si="7"/>
        <v>15230295.530000011</v>
      </c>
    </row>
    <row r="462" spans="1:6" ht="28.5">
      <c r="A462" s="328">
        <v>40317</v>
      </c>
      <c r="B462" s="178">
        <v>8421</v>
      </c>
      <c r="C462" s="114" t="s">
        <v>2691</v>
      </c>
      <c r="D462" s="214"/>
      <c r="E462" s="216">
        <v>42832.54</v>
      </c>
      <c r="F462" s="185">
        <f t="shared" si="7"/>
        <v>15187462.990000011</v>
      </c>
    </row>
    <row r="463" spans="1:6" ht="15.75">
      <c r="A463" s="328">
        <v>40317</v>
      </c>
      <c r="B463" s="77" t="s">
        <v>1027</v>
      </c>
      <c r="C463" s="180" t="s">
        <v>338</v>
      </c>
      <c r="D463" s="214">
        <v>751096</v>
      </c>
      <c r="E463" s="216"/>
      <c r="F463" s="185">
        <f t="shared" si="7"/>
        <v>15938558.990000011</v>
      </c>
    </row>
    <row r="464" spans="1:6" ht="15.75">
      <c r="A464" s="328">
        <v>40317</v>
      </c>
      <c r="B464" s="77" t="s">
        <v>1027</v>
      </c>
      <c r="C464" s="180" t="s">
        <v>2123</v>
      </c>
      <c r="D464" s="214">
        <v>3397333.51</v>
      </c>
      <c r="E464" s="216"/>
      <c r="F464" s="185">
        <f t="shared" si="7"/>
        <v>19335892.500000011</v>
      </c>
    </row>
    <row r="465" spans="1:6" ht="15.75">
      <c r="A465" s="328">
        <v>40317</v>
      </c>
      <c r="B465" s="73" t="s">
        <v>1027</v>
      </c>
      <c r="C465" s="180" t="s">
        <v>2125</v>
      </c>
      <c r="D465" s="214">
        <v>467946</v>
      </c>
      <c r="E465" s="216"/>
      <c r="F465" s="185">
        <f t="shared" si="7"/>
        <v>19803838.500000011</v>
      </c>
    </row>
    <row r="466" spans="1:6" ht="15.75">
      <c r="A466" s="328">
        <v>40318</v>
      </c>
      <c r="B466" s="178">
        <v>8422</v>
      </c>
      <c r="C466" s="114" t="s">
        <v>2</v>
      </c>
      <c r="D466" s="214"/>
      <c r="E466" s="216">
        <v>7588.08</v>
      </c>
      <c r="F466" s="185">
        <f t="shared" ref="F466:F506" si="8">F465+D466-E466</f>
        <v>19796250.420000013</v>
      </c>
    </row>
    <row r="467" spans="1:6" ht="28.5">
      <c r="A467" s="349">
        <v>40318</v>
      </c>
      <c r="B467" s="290">
        <v>8423</v>
      </c>
      <c r="C467" s="164" t="s">
        <v>3</v>
      </c>
      <c r="D467" s="348"/>
      <c r="E467" s="216">
        <v>6206.9</v>
      </c>
      <c r="F467" s="359">
        <f t="shared" si="8"/>
        <v>19790043.520000014</v>
      </c>
    </row>
    <row r="468" spans="1:6" ht="28.5">
      <c r="A468" s="336">
        <v>40318</v>
      </c>
      <c r="B468" s="178">
        <v>8424</v>
      </c>
      <c r="C468" s="114" t="s">
        <v>4</v>
      </c>
      <c r="D468" s="214"/>
      <c r="E468" s="216">
        <v>1800</v>
      </c>
      <c r="F468" s="185">
        <f t="shared" si="8"/>
        <v>19788243.520000014</v>
      </c>
    </row>
    <row r="469" spans="1:6" ht="28.5">
      <c r="A469" s="349">
        <v>40319</v>
      </c>
      <c r="B469" s="290">
        <v>8425</v>
      </c>
      <c r="C469" s="164" t="s">
        <v>1414</v>
      </c>
      <c r="D469" s="348"/>
      <c r="E469" s="216">
        <v>5431.04</v>
      </c>
      <c r="F469" s="359">
        <f t="shared" si="8"/>
        <v>19782812.480000015</v>
      </c>
    </row>
    <row r="470" spans="1:6" ht="28.5">
      <c r="A470" s="349">
        <v>40319</v>
      </c>
      <c r="B470" s="290">
        <v>8426</v>
      </c>
      <c r="C470" s="164" t="s">
        <v>1415</v>
      </c>
      <c r="D470" s="348"/>
      <c r="E470" s="216">
        <v>373464.07</v>
      </c>
      <c r="F470" s="359">
        <f t="shared" si="8"/>
        <v>19409348.410000015</v>
      </c>
    </row>
    <row r="471" spans="1:6" ht="28.5">
      <c r="A471" s="349">
        <v>40319</v>
      </c>
      <c r="B471" s="290">
        <v>8427</v>
      </c>
      <c r="C471" s="164" t="s">
        <v>1416</v>
      </c>
      <c r="D471" s="348"/>
      <c r="E471" s="216">
        <v>216187.5</v>
      </c>
      <c r="F471" s="359">
        <f t="shared" si="8"/>
        <v>19193160.910000015</v>
      </c>
    </row>
    <row r="472" spans="1:6" ht="28.5">
      <c r="A472" s="349">
        <v>40319</v>
      </c>
      <c r="B472" s="290">
        <v>8428</v>
      </c>
      <c r="C472" s="164" t="s">
        <v>1417</v>
      </c>
      <c r="D472" s="348"/>
      <c r="E472" s="216">
        <v>113475</v>
      </c>
      <c r="F472" s="359">
        <f t="shared" si="8"/>
        <v>19079685.910000015</v>
      </c>
    </row>
    <row r="473" spans="1:6" ht="28.5">
      <c r="A473" s="336">
        <v>40319</v>
      </c>
      <c r="B473" s="178">
        <v>8429</v>
      </c>
      <c r="C473" s="114" t="s">
        <v>1418</v>
      </c>
      <c r="D473" s="214"/>
      <c r="E473" s="216">
        <v>8146.55</v>
      </c>
      <c r="F473" s="185">
        <f t="shared" si="8"/>
        <v>19071539.360000014</v>
      </c>
    </row>
    <row r="474" spans="1:6" ht="28.5">
      <c r="A474" s="349">
        <v>40319</v>
      </c>
      <c r="B474" s="290">
        <v>8430</v>
      </c>
      <c r="C474" s="251" t="s">
        <v>1420</v>
      </c>
      <c r="D474" s="348"/>
      <c r="E474" s="216">
        <v>542370</v>
      </c>
      <c r="F474" s="359">
        <f t="shared" si="8"/>
        <v>18529169.360000014</v>
      </c>
    </row>
    <row r="475" spans="1:6" ht="28.5">
      <c r="A475" s="349">
        <v>40319</v>
      </c>
      <c r="B475" s="290">
        <v>8431</v>
      </c>
      <c r="C475" s="164" t="s">
        <v>1419</v>
      </c>
      <c r="D475" s="365"/>
      <c r="E475" s="370">
        <v>133563.59</v>
      </c>
      <c r="F475" s="359">
        <f t="shared" si="8"/>
        <v>18395605.770000014</v>
      </c>
    </row>
    <row r="476" spans="1:6" ht="28.5">
      <c r="A476" s="349">
        <v>40319</v>
      </c>
      <c r="B476" s="290">
        <v>8432</v>
      </c>
      <c r="C476" s="164" t="s">
        <v>31</v>
      </c>
      <c r="D476" s="4"/>
      <c r="E476" s="216">
        <v>201336.02</v>
      </c>
      <c r="F476" s="359">
        <f t="shared" si="8"/>
        <v>18194269.750000015</v>
      </c>
    </row>
    <row r="477" spans="1:6" ht="15.75">
      <c r="A477" s="336">
        <v>40322</v>
      </c>
      <c r="B477" s="77" t="s">
        <v>1823</v>
      </c>
      <c r="C477" s="158" t="s">
        <v>2122</v>
      </c>
      <c r="D477" s="2"/>
      <c r="E477" s="169">
        <v>773084.41</v>
      </c>
      <c r="F477" s="185">
        <f t="shared" si="8"/>
        <v>17421185.340000015</v>
      </c>
    </row>
    <row r="478" spans="1:6" ht="28.5">
      <c r="A478" s="349">
        <v>40323</v>
      </c>
      <c r="B478" s="290">
        <v>8433</v>
      </c>
      <c r="C478" s="291" t="s">
        <v>2101</v>
      </c>
      <c r="D478" s="4"/>
      <c r="E478" s="216">
        <v>1106</v>
      </c>
      <c r="F478" s="359">
        <f t="shared" si="8"/>
        <v>17420079.340000015</v>
      </c>
    </row>
    <row r="479" spans="1:6" ht="28.5">
      <c r="A479" s="349">
        <v>40323</v>
      </c>
      <c r="B479" s="366">
        <v>8434</v>
      </c>
      <c r="C479" s="291" t="s">
        <v>128</v>
      </c>
      <c r="D479" s="4"/>
      <c r="E479" s="216">
        <v>164721.9</v>
      </c>
      <c r="F479" s="359">
        <f t="shared" si="8"/>
        <v>17255357.440000016</v>
      </c>
    </row>
    <row r="480" spans="1:6" ht="28.5">
      <c r="A480" s="349">
        <v>40323</v>
      </c>
      <c r="B480" s="290">
        <v>8435</v>
      </c>
      <c r="C480" s="291" t="s">
        <v>2102</v>
      </c>
      <c r="D480" s="4"/>
      <c r="E480" s="216">
        <v>154055</v>
      </c>
      <c r="F480" s="359">
        <f t="shared" si="8"/>
        <v>17101302.440000016</v>
      </c>
    </row>
    <row r="481" spans="1:6" ht="28.5">
      <c r="A481" s="349">
        <v>40323</v>
      </c>
      <c r="B481" s="366">
        <v>8436</v>
      </c>
      <c r="C481" s="291" t="s">
        <v>2103</v>
      </c>
      <c r="D481" s="365"/>
      <c r="E481" s="216">
        <v>209375</v>
      </c>
      <c r="F481" s="359">
        <f t="shared" si="8"/>
        <v>16891927.440000016</v>
      </c>
    </row>
    <row r="482" spans="1:6" ht="28.5">
      <c r="A482" s="349">
        <v>40323</v>
      </c>
      <c r="B482" s="290">
        <v>8437</v>
      </c>
      <c r="C482" s="291" t="s">
        <v>2104</v>
      </c>
      <c r="D482" s="339"/>
      <c r="E482" s="367">
        <v>326380.34999999998</v>
      </c>
      <c r="F482" s="359">
        <f t="shared" si="8"/>
        <v>16565547.090000017</v>
      </c>
    </row>
    <row r="483" spans="1:6" ht="28.5">
      <c r="A483" s="349">
        <v>40323</v>
      </c>
      <c r="B483" s="346">
        <v>8438</v>
      </c>
      <c r="C483" s="368" t="s">
        <v>2105</v>
      </c>
      <c r="D483" s="369"/>
      <c r="E483" s="216">
        <v>172525.5</v>
      </c>
      <c r="F483" s="359">
        <f t="shared" si="8"/>
        <v>16393021.590000017</v>
      </c>
    </row>
    <row r="484" spans="1:6" ht="15.75">
      <c r="A484" s="349">
        <v>40323</v>
      </c>
      <c r="B484" s="290">
        <v>8439</v>
      </c>
      <c r="C484" s="291" t="s">
        <v>2106</v>
      </c>
      <c r="D484" s="348"/>
      <c r="E484" s="216">
        <v>172497.67</v>
      </c>
      <c r="F484" s="359">
        <f t="shared" si="8"/>
        <v>16220523.920000017</v>
      </c>
    </row>
    <row r="485" spans="1:6" ht="15" customHeight="1">
      <c r="A485" s="349">
        <v>40323</v>
      </c>
      <c r="B485" s="346">
        <v>8440</v>
      </c>
      <c r="C485" s="291" t="s">
        <v>2107</v>
      </c>
      <c r="D485" s="348"/>
      <c r="E485" s="216">
        <v>43606</v>
      </c>
      <c r="F485" s="359">
        <f t="shared" si="8"/>
        <v>16176917.920000017</v>
      </c>
    </row>
    <row r="486" spans="1:6" ht="30" customHeight="1">
      <c r="A486" s="349">
        <v>40323</v>
      </c>
      <c r="B486" s="290">
        <v>8441</v>
      </c>
      <c r="C486" s="291" t="s">
        <v>2108</v>
      </c>
      <c r="D486" s="348"/>
      <c r="E486" s="216">
        <v>443736.4</v>
      </c>
      <c r="F486" s="359">
        <f t="shared" si="8"/>
        <v>15733181.520000016</v>
      </c>
    </row>
    <row r="487" spans="1:6" ht="28.5">
      <c r="A487" s="349">
        <v>40323</v>
      </c>
      <c r="B487" s="346">
        <v>8442</v>
      </c>
      <c r="C487" s="291" t="s">
        <v>2109</v>
      </c>
      <c r="D487" s="348"/>
      <c r="E487" s="216">
        <v>521115</v>
      </c>
      <c r="F487" s="359">
        <f t="shared" si="8"/>
        <v>15212066.520000016</v>
      </c>
    </row>
    <row r="488" spans="1:6" ht="28.5">
      <c r="A488" s="349">
        <v>40324</v>
      </c>
      <c r="B488" s="290">
        <v>8443</v>
      </c>
      <c r="C488" s="291" t="s">
        <v>3418</v>
      </c>
      <c r="D488" s="348"/>
      <c r="E488" s="216">
        <v>164371.65</v>
      </c>
      <c r="F488" s="359">
        <f t="shared" si="8"/>
        <v>15047694.870000016</v>
      </c>
    </row>
    <row r="489" spans="1:6" ht="28.5">
      <c r="A489" s="349">
        <v>40324</v>
      </c>
      <c r="B489" s="290">
        <v>8444</v>
      </c>
      <c r="C489" s="291" t="s">
        <v>1854</v>
      </c>
      <c r="D489" s="348"/>
      <c r="E489" s="216">
        <v>42387</v>
      </c>
      <c r="F489" s="359">
        <f t="shared" si="8"/>
        <v>15005307.870000016</v>
      </c>
    </row>
    <row r="490" spans="1:6" ht="15.75">
      <c r="A490" s="336">
        <v>40324</v>
      </c>
      <c r="B490" s="73" t="s">
        <v>1027</v>
      </c>
      <c r="C490" s="158" t="s">
        <v>2124</v>
      </c>
      <c r="D490" s="214">
        <v>367984.61</v>
      </c>
      <c r="E490" s="170"/>
      <c r="F490" s="185">
        <f t="shared" si="8"/>
        <v>15373292.480000015</v>
      </c>
    </row>
    <row r="491" spans="1:6" ht="30">
      <c r="A491" s="336">
        <v>40324</v>
      </c>
      <c r="B491" s="290" t="s">
        <v>1027</v>
      </c>
      <c r="C491" s="347" t="s">
        <v>72</v>
      </c>
      <c r="D491" s="214">
        <v>273</v>
      </c>
      <c r="E491" s="170"/>
      <c r="F491" s="185">
        <f t="shared" si="8"/>
        <v>15373565.480000015</v>
      </c>
    </row>
    <row r="492" spans="1:6" ht="57">
      <c r="A492" s="349">
        <v>40325</v>
      </c>
      <c r="B492" s="290">
        <v>8445</v>
      </c>
      <c r="C492" s="362" t="s">
        <v>2167</v>
      </c>
      <c r="D492" s="348"/>
      <c r="E492" s="216">
        <v>60183.9</v>
      </c>
      <c r="F492" s="359">
        <f t="shared" si="8"/>
        <v>15313381.580000015</v>
      </c>
    </row>
    <row r="493" spans="1:6" ht="28.5">
      <c r="A493" s="349">
        <v>40326</v>
      </c>
      <c r="B493" s="280">
        <v>8446</v>
      </c>
      <c r="C493" s="362" t="s">
        <v>840</v>
      </c>
      <c r="D493" s="4"/>
      <c r="E493" s="216">
        <v>227850</v>
      </c>
      <c r="F493" s="359">
        <f t="shared" si="8"/>
        <v>15085531.580000015</v>
      </c>
    </row>
    <row r="494" spans="1:6" ht="28.5">
      <c r="A494" s="349">
        <v>40326</v>
      </c>
      <c r="B494" s="290">
        <v>8447</v>
      </c>
      <c r="C494" s="362" t="s">
        <v>841</v>
      </c>
      <c r="D494" s="4"/>
      <c r="E494" s="216">
        <v>243852.35</v>
      </c>
      <c r="F494" s="359">
        <f t="shared" si="8"/>
        <v>14841679.230000015</v>
      </c>
    </row>
    <row r="495" spans="1:6" ht="28.5">
      <c r="A495" s="349">
        <v>40326</v>
      </c>
      <c r="B495" s="280">
        <v>8448</v>
      </c>
      <c r="C495" s="362" t="s">
        <v>120</v>
      </c>
      <c r="D495" s="4"/>
      <c r="E495" s="216">
        <v>75080</v>
      </c>
      <c r="F495" s="359">
        <f t="shared" si="8"/>
        <v>14766599.230000015</v>
      </c>
    </row>
    <row r="496" spans="1:6" ht="42.75">
      <c r="A496" s="349">
        <v>40326</v>
      </c>
      <c r="B496" s="290">
        <v>8449</v>
      </c>
      <c r="C496" s="362" t="s">
        <v>121</v>
      </c>
      <c r="D496" s="4"/>
      <c r="E496" s="216">
        <v>527857.43999999994</v>
      </c>
      <c r="F496" s="359">
        <f t="shared" si="8"/>
        <v>14238741.790000016</v>
      </c>
    </row>
    <row r="497" spans="1:6" ht="30" customHeight="1">
      <c r="A497" s="349">
        <v>40326</v>
      </c>
      <c r="B497" s="280">
        <v>8450</v>
      </c>
      <c r="C497" s="362" t="s">
        <v>122</v>
      </c>
      <c r="D497" s="4"/>
      <c r="E497" s="216">
        <v>173021.53</v>
      </c>
      <c r="F497" s="359">
        <f t="shared" si="8"/>
        <v>14065720.260000017</v>
      </c>
    </row>
    <row r="498" spans="1:6" ht="42.75">
      <c r="A498" s="349">
        <v>40326</v>
      </c>
      <c r="B498" s="290">
        <v>8451</v>
      </c>
      <c r="C498" s="362" t="s">
        <v>123</v>
      </c>
      <c r="D498" s="4"/>
      <c r="E498" s="216">
        <v>527720.11</v>
      </c>
      <c r="F498" s="359">
        <f t="shared" si="8"/>
        <v>13538000.150000017</v>
      </c>
    </row>
    <row r="499" spans="1:6" ht="42.75">
      <c r="A499" s="349">
        <v>40326</v>
      </c>
      <c r="B499" s="280">
        <v>8452</v>
      </c>
      <c r="C499" s="362" t="s">
        <v>124</v>
      </c>
      <c r="D499" s="339"/>
      <c r="E499" s="216">
        <v>231551.25</v>
      </c>
      <c r="F499" s="359">
        <f t="shared" si="8"/>
        <v>13306448.900000017</v>
      </c>
    </row>
    <row r="500" spans="1:6" ht="28.5">
      <c r="A500" s="349">
        <v>40326</v>
      </c>
      <c r="B500" s="290">
        <v>8453</v>
      </c>
      <c r="C500" s="164" t="s">
        <v>127</v>
      </c>
      <c r="D500" s="339"/>
      <c r="E500" s="216">
        <v>89471.679999999993</v>
      </c>
      <c r="F500" s="359">
        <f t="shared" si="8"/>
        <v>13216977.220000017</v>
      </c>
    </row>
    <row r="501" spans="1:6" ht="28.5">
      <c r="A501" s="349">
        <v>40326</v>
      </c>
      <c r="B501" s="280">
        <v>8454</v>
      </c>
      <c r="C501" s="164" t="s">
        <v>125</v>
      </c>
      <c r="D501" s="365"/>
      <c r="E501" s="216">
        <v>1510</v>
      </c>
      <c r="F501" s="359">
        <f t="shared" si="8"/>
        <v>13215467.220000017</v>
      </c>
    </row>
    <row r="502" spans="1:6" ht="28.5">
      <c r="A502" s="349">
        <v>40327</v>
      </c>
      <c r="B502" s="290">
        <v>8455</v>
      </c>
      <c r="C502" s="164" t="s">
        <v>126</v>
      </c>
      <c r="D502" s="339"/>
      <c r="E502" s="216">
        <v>3000</v>
      </c>
      <c r="F502" s="359">
        <f t="shared" si="8"/>
        <v>13212467.220000017</v>
      </c>
    </row>
    <row r="503" spans="1:6" ht="19.5" customHeight="1">
      <c r="A503" s="358">
        <v>40329</v>
      </c>
      <c r="B503" s="280">
        <v>8456</v>
      </c>
      <c r="C503" s="164" t="s">
        <v>2166</v>
      </c>
      <c r="D503" s="339"/>
      <c r="E503" s="216">
        <v>396344.49</v>
      </c>
      <c r="F503" s="359">
        <f t="shared" si="8"/>
        <v>12816122.730000017</v>
      </c>
    </row>
    <row r="504" spans="1:6" ht="28.5">
      <c r="A504" s="358">
        <v>40329</v>
      </c>
      <c r="B504" s="290">
        <v>8457</v>
      </c>
      <c r="C504" s="164" t="s">
        <v>2165</v>
      </c>
      <c r="D504" s="339"/>
      <c r="E504" s="216">
        <v>10225.790000000001</v>
      </c>
      <c r="F504" s="359">
        <f t="shared" si="8"/>
        <v>12805896.940000018</v>
      </c>
    </row>
    <row r="505" spans="1:6">
      <c r="A505" s="358">
        <v>40329</v>
      </c>
      <c r="B505" s="290" t="s">
        <v>2836</v>
      </c>
      <c r="C505" s="164" t="s">
        <v>2837</v>
      </c>
      <c r="D505" s="339"/>
      <c r="E505" s="360">
        <v>75864</v>
      </c>
      <c r="F505" s="359">
        <f t="shared" si="8"/>
        <v>12730032.940000018</v>
      </c>
    </row>
    <row r="506" spans="1:6" ht="15.75">
      <c r="A506" s="335">
        <v>40329</v>
      </c>
      <c r="B506" s="73" t="s">
        <v>1823</v>
      </c>
      <c r="C506" s="115" t="s">
        <v>1462</v>
      </c>
      <c r="D506" s="184"/>
      <c r="E506" s="169">
        <f>4292.85-E434-E420-E425</f>
        <v>4292.82</v>
      </c>
      <c r="F506" s="359">
        <f t="shared" si="8"/>
        <v>12725740.120000018</v>
      </c>
    </row>
    <row r="507" spans="1:6" ht="20.25" customHeight="1">
      <c r="A507" s="190"/>
      <c r="B507" s="87"/>
      <c r="C507" s="191" t="s">
        <v>1983</v>
      </c>
      <c r="D507" s="192">
        <f>SUM(D401:D506)</f>
        <v>4984633.12</v>
      </c>
      <c r="E507" s="193">
        <f>SUM(E401:E506)</f>
        <v>10916365.749999998</v>
      </c>
      <c r="F507" s="194">
        <f>F400+D507-E507</f>
        <v>12725740.120000014</v>
      </c>
    </row>
    <row r="508" spans="1:6" ht="15.75">
      <c r="A508" s="195"/>
      <c r="B508" s="85"/>
      <c r="C508" s="196"/>
      <c r="D508" s="197"/>
      <c r="E508" s="198"/>
      <c r="F508" s="199"/>
    </row>
    <row r="509" spans="1:6" ht="15.75">
      <c r="A509" s="195"/>
      <c r="B509" s="196" t="s">
        <v>1224</v>
      </c>
      <c r="C509" s="200" t="s">
        <v>781</v>
      </c>
      <c r="D509" s="201"/>
      <c r="E509" s="202">
        <f>SUM(E401:E506)</f>
        <v>10916365.749999998</v>
      </c>
      <c r="F509" s="199"/>
    </row>
    <row r="510" spans="1:6" ht="15.75">
      <c r="A510" s="195"/>
      <c r="B510" s="196"/>
      <c r="C510" s="200" t="s">
        <v>2058</v>
      </c>
      <c r="D510" s="201"/>
      <c r="E510" s="202">
        <f>E507-E506-E505-E477</f>
        <v>10063124.519999998</v>
      </c>
      <c r="F510" s="199"/>
    </row>
    <row r="511" spans="1:6">
      <c r="C511" t="s">
        <v>1379</v>
      </c>
      <c r="E511" s="363"/>
    </row>
    <row r="512" spans="1:6" ht="28.5" customHeight="1">
      <c r="E512" s="422"/>
    </row>
    <row r="513" spans="1:6">
      <c r="E513" s="422"/>
    </row>
    <row r="514" spans="1:6" ht="15.75">
      <c r="A514" s="66"/>
      <c r="B514" s="67"/>
      <c r="C514" s="68" t="s">
        <v>95</v>
      </c>
      <c r="D514" s="69"/>
      <c r="E514" s="70"/>
      <c r="F514" s="71"/>
    </row>
    <row r="515" spans="1:6" ht="15.75">
      <c r="A515" s="955" t="s">
        <v>2520</v>
      </c>
      <c r="B515" s="271" t="s">
        <v>1831</v>
      </c>
      <c r="C515" s="936" t="s">
        <v>1981</v>
      </c>
      <c r="D515" s="938" t="s">
        <v>1827</v>
      </c>
      <c r="E515" s="940" t="s">
        <v>1828</v>
      </c>
      <c r="F515" s="942" t="s">
        <v>1829</v>
      </c>
    </row>
    <row r="516" spans="1:6" ht="15.75">
      <c r="A516" s="956"/>
      <c r="B516" s="271" t="s">
        <v>1832</v>
      </c>
      <c r="C516" s="937"/>
      <c r="D516" s="939"/>
      <c r="E516" s="941"/>
      <c r="F516" s="943"/>
    </row>
    <row r="517" spans="1:6" ht="15.75">
      <c r="A517" s="377"/>
      <c r="B517" s="2"/>
      <c r="C517" s="378" t="s">
        <v>97</v>
      </c>
      <c r="D517" s="322"/>
      <c r="E517" s="379"/>
      <c r="F517" s="92">
        <f>F507</f>
        <v>12725740.120000014</v>
      </c>
    </row>
    <row r="518" spans="1:6" ht="42.75">
      <c r="A518" s="380">
        <v>40330</v>
      </c>
      <c r="B518" s="176">
        <v>8458</v>
      </c>
      <c r="C518" s="183" t="s">
        <v>98</v>
      </c>
      <c r="D518" s="322"/>
      <c r="E518" s="216">
        <v>6432.14</v>
      </c>
      <c r="F518" s="359">
        <f>F517+D518-E518</f>
        <v>12719307.980000013</v>
      </c>
    </row>
    <row r="519" spans="1:6">
      <c r="A519" s="380">
        <v>40330</v>
      </c>
      <c r="B519" s="178">
        <v>8459</v>
      </c>
      <c r="C519" s="183" t="s">
        <v>3419</v>
      </c>
      <c r="D519" s="184"/>
      <c r="E519" s="216">
        <v>28200</v>
      </c>
      <c r="F519" s="359">
        <f t="shared" ref="F519:F582" si="9">F518+D519-E519</f>
        <v>12691107.980000013</v>
      </c>
    </row>
    <row r="520" spans="1:6">
      <c r="A520" s="380">
        <v>40330</v>
      </c>
      <c r="B520" s="176">
        <v>8460</v>
      </c>
      <c r="C520" s="115" t="s">
        <v>99</v>
      </c>
      <c r="D520" s="184"/>
      <c r="E520" s="170">
        <v>1600</v>
      </c>
      <c r="F520" s="359">
        <f t="shared" si="9"/>
        <v>12689507.980000013</v>
      </c>
    </row>
    <row r="521" spans="1:6">
      <c r="A521" s="381">
        <v>40330</v>
      </c>
      <c r="B521" s="290">
        <v>8461</v>
      </c>
      <c r="C521" s="350" t="s">
        <v>100</v>
      </c>
      <c r="D521" s="339"/>
      <c r="E521" s="216">
        <v>1600</v>
      </c>
      <c r="F521" s="359">
        <f t="shared" si="9"/>
        <v>12687907.980000013</v>
      </c>
    </row>
    <row r="522" spans="1:6">
      <c r="A522" s="380">
        <v>40330</v>
      </c>
      <c r="B522" s="176">
        <v>8462</v>
      </c>
      <c r="C522" s="183" t="s">
        <v>101</v>
      </c>
      <c r="D522" s="184"/>
      <c r="E522" s="170">
        <v>1600</v>
      </c>
      <c r="F522" s="359">
        <f t="shared" si="9"/>
        <v>12686307.980000013</v>
      </c>
    </row>
    <row r="523" spans="1:6" ht="42.75">
      <c r="A523" s="380">
        <v>40330</v>
      </c>
      <c r="B523" s="178">
        <v>8463</v>
      </c>
      <c r="C523" s="161" t="s">
        <v>2113</v>
      </c>
      <c r="D523" s="184"/>
      <c r="E523" s="170">
        <v>1106</v>
      </c>
      <c r="F523" s="359">
        <f t="shared" si="9"/>
        <v>12685201.980000013</v>
      </c>
    </row>
    <row r="524" spans="1:6" ht="15.75">
      <c r="A524" s="380">
        <v>40331</v>
      </c>
      <c r="B524" s="176">
        <v>8464</v>
      </c>
      <c r="C524" s="183" t="s">
        <v>36</v>
      </c>
      <c r="D524" s="214"/>
      <c r="E524" s="170">
        <v>35415.74</v>
      </c>
      <c r="F524" s="359">
        <f t="shared" si="9"/>
        <v>12649786.240000013</v>
      </c>
    </row>
    <row r="525" spans="1:6" ht="28.5">
      <c r="A525" s="380">
        <v>40331</v>
      </c>
      <c r="B525" s="176">
        <v>8465</v>
      </c>
      <c r="C525" s="114" t="s">
        <v>37</v>
      </c>
      <c r="D525" s="184"/>
      <c r="E525" s="216">
        <v>16804.12</v>
      </c>
      <c r="F525" s="359">
        <f t="shared" si="9"/>
        <v>12632982.120000014</v>
      </c>
    </row>
    <row r="526" spans="1:6" ht="15.75">
      <c r="A526" s="380">
        <v>40331</v>
      </c>
      <c r="B526" s="178">
        <v>8466</v>
      </c>
      <c r="C526" s="114" t="s">
        <v>1804</v>
      </c>
      <c r="D526" s="184"/>
      <c r="E526" s="355">
        <v>0.01</v>
      </c>
      <c r="F526" s="359">
        <f t="shared" si="9"/>
        <v>12632982.110000014</v>
      </c>
    </row>
    <row r="527" spans="1:6">
      <c r="A527" s="380">
        <v>40331</v>
      </c>
      <c r="B527" s="176">
        <v>8467</v>
      </c>
      <c r="C527" s="114" t="s">
        <v>38</v>
      </c>
      <c r="D527" s="184"/>
      <c r="E527" s="170">
        <v>17313</v>
      </c>
      <c r="F527" s="359">
        <f t="shared" si="9"/>
        <v>12615669.110000014</v>
      </c>
    </row>
    <row r="528" spans="1:6">
      <c r="A528" s="380">
        <v>40331</v>
      </c>
      <c r="B528" s="176">
        <v>8468</v>
      </c>
      <c r="C528" s="115" t="s">
        <v>39</v>
      </c>
      <c r="D528" s="184"/>
      <c r="E528" s="216">
        <v>3900.73</v>
      </c>
      <c r="F528" s="359">
        <f t="shared" si="9"/>
        <v>12611768.380000014</v>
      </c>
    </row>
    <row r="529" spans="1:6" ht="29.25" customHeight="1">
      <c r="A529" s="380">
        <v>40336</v>
      </c>
      <c r="B529" s="176" t="s">
        <v>1027</v>
      </c>
      <c r="C529" s="114" t="s">
        <v>2855</v>
      </c>
      <c r="D529" s="214">
        <v>103</v>
      </c>
      <c r="E529" s="216"/>
      <c r="F529" s="359">
        <f t="shared" si="9"/>
        <v>12611871.380000014</v>
      </c>
    </row>
    <row r="530" spans="1:6" ht="27.75" customHeight="1">
      <c r="A530" s="380">
        <v>40337</v>
      </c>
      <c r="B530" s="178">
        <v>8469</v>
      </c>
      <c r="C530" s="114" t="s">
        <v>2753</v>
      </c>
      <c r="D530" s="184"/>
      <c r="E530" s="216">
        <v>14472.55</v>
      </c>
      <c r="F530" s="359">
        <f t="shared" si="9"/>
        <v>12597398.830000013</v>
      </c>
    </row>
    <row r="531" spans="1:6" ht="28.5">
      <c r="A531" s="380">
        <v>40337</v>
      </c>
      <c r="B531" s="176">
        <v>8470</v>
      </c>
      <c r="C531" s="114" t="s">
        <v>2754</v>
      </c>
      <c r="D531" s="184"/>
      <c r="E531" s="170">
        <v>7042.04</v>
      </c>
      <c r="F531" s="359">
        <f t="shared" si="9"/>
        <v>12590356.790000014</v>
      </c>
    </row>
    <row r="532" spans="1:6">
      <c r="A532" s="380">
        <v>40337</v>
      </c>
      <c r="B532" s="176">
        <v>8471</v>
      </c>
      <c r="C532" s="115" t="s">
        <v>2756</v>
      </c>
      <c r="D532" s="184"/>
      <c r="E532" s="170">
        <v>3500</v>
      </c>
      <c r="F532" s="359">
        <f t="shared" si="9"/>
        <v>12586856.790000014</v>
      </c>
    </row>
    <row r="533" spans="1:6" ht="42.75">
      <c r="A533" s="380">
        <v>40337</v>
      </c>
      <c r="B533" s="176">
        <v>8472</v>
      </c>
      <c r="C533" s="114" t="s">
        <v>2755</v>
      </c>
      <c r="D533" s="184"/>
      <c r="E533" s="216">
        <v>1106</v>
      </c>
      <c r="F533" s="359">
        <f t="shared" si="9"/>
        <v>12585750.790000014</v>
      </c>
    </row>
    <row r="534" spans="1:6">
      <c r="A534" s="380">
        <v>40337</v>
      </c>
      <c r="B534" s="176">
        <v>8473</v>
      </c>
      <c r="C534" s="183" t="s">
        <v>2757</v>
      </c>
      <c r="D534" s="184"/>
      <c r="E534" s="216">
        <v>121128.31</v>
      </c>
      <c r="F534" s="359">
        <f t="shared" si="9"/>
        <v>12464622.480000013</v>
      </c>
    </row>
    <row r="535" spans="1:6" ht="18" customHeight="1">
      <c r="A535" s="380">
        <v>40337</v>
      </c>
      <c r="B535" s="176">
        <v>8474</v>
      </c>
      <c r="C535" s="114" t="s">
        <v>2758</v>
      </c>
      <c r="D535" s="184"/>
      <c r="E535" s="216">
        <v>1470</v>
      </c>
      <c r="F535" s="359">
        <f t="shared" si="9"/>
        <v>12463152.480000013</v>
      </c>
    </row>
    <row r="536" spans="1:6">
      <c r="A536" s="380">
        <v>40337</v>
      </c>
      <c r="B536" s="176">
        <v>8475</v>
      </c>
      <c r="C536" s="114" t="s">
        <v>2759</v>
      </c>
      <c r="D536" s="184"/>
      <c r="E536" s="341">
        <v>14148.75</v>
      </c>
      <c r="F536" s="359">
        <f t="shared" si="9"/>
        <v>12449003.730000013</v>
      </c>
    </row>
    <row r="537" spans="1:6" ht="28.5">
      <c r="A537" s="381">
        <v>40337</v>
      </c>
      <c r="B537" s="292">
        <v>8476</v>
      </c>
      <c r="C537" s="164" t="s">
        <v>2760</v>
      </c>
      <c r="D537" s="339"/>
      <c r="E537" s="216">
        <v>79743</v>
      </c>
      <c r="F537" s="359">
        <f t="shared" si="9"/>
        <v>12369260.730000013</v>
      </c>
    </row>
    <row r="538" spans="1:6" ht="28.5">
      <c r="A538" s="380">
        <v>40337</v>
      </c>
      <c r="B538" s="176">
        <v>8477</v>
      </c>
      <c r="C538" s="114" t="s">
        <v>2761</v>
      </c>
      <c r="D538" s="184"/>
      <c r="E538" s="216">
        <v>1762</v>
      </c>
      <c r="F538" s="359">
        <f t="shared" si="9"/>
        <v>12367498.730000013</v>
      </c>
    </row>
    <row r="539" spans="1:6" ht="28.5">
      <c r="A539" s="380">
        <v>40338</v>
      </c>
      <c r="B539" s="176">
        <v>8478</v>
      </c>
      <c r="C539" s="114" t="s">
        <v>2762</v>
      </c>
      <c r="D539" s="184"/>
      <c r="E539" s="216">
        <v>22330.54</v>
      </c>
      <c r="F539" s="359">
        <f t="shared" si="9"/>
        <v>12345168.190000014</v>
      </c>
    </row>
    <row r="540" spans="1:6" ht="28.5">
      <c r="A540" s="380">
        <v>40338</v>
      </c>
      <c r="B540" s="176">
        <v>8479</v>
      </c>
      <c r="C540" s="114" t="s">
        <v>2764</v>
      </c>
      <c r="D540" s="184"/>
      <c r="E540" s="216">
        <v>3048.8</v>
      </c>
      <c r="F540" s="359">
        <f t="shared" si="9"/>
        <v>12342119.390000014</v>
      </c>
    </row>
    <row r="541" spans="1:6">
      <c r="A541" s="380">
        <v>40339</v>
      </c>
      <c r="B541" s="176">
        <v>8480</v>
      </c>
      <c r="C541" s="114" t="s">
        <v>1804</v>
      </c>
      <c r="D541" s="184"/>
      <c r="E541" s="360">
        <v>0.01</v>
      </c>
      <c r="F541" s="359">
        <f t="shared" si="9"/>
        <v>12342119.380000014</v>
      </c>
    </row>
    <row r="542" spans="1:6" ht="28.5">
      <c r="A542" s="380">
        <v>40339</v>
      </c>
      <c r="B542" s="176">
        <v>8481</v>
      </c>
      <c r="C542" s="114" t="s">
        <v>2765</v>
      </c>
      <c r="D542" s="184"/>
      <c r="E542" s="216">
        <v>881</v>
      </c>
      <c r="F542" s="359">
        <f t="shared" si="9"/>
        <v>12341238.380000014</v>
      </c>
    </row>
    <row r="543" spans="1:6">
      <c r="A543" s="380">
        <v>40343</v>
      </c>
      <c r="B543" s="176">
        <v>8482</v>
      </c>
      <c r="C543" s="114" t="s">
        <v>2766</v>
      </c>
      <c r="D543" s="184"/>
      <c r="E543" s="216">
        <v>8256.7199999999993</v>
      </c>
      <c r="F543" s="359">
        <f t="shared" si="9"/>
        <v>12332981.660000013</v>
      </c>
    </row>
    <row r="544" spans="1:6" ht="28.5">
      <c r="A544" s="380">
        <v>40343</v>
      </c>
      <c r="B544" s="176">
        <v>8483</v>
      </c>
      <c r="C544" s="114" t="s">
        <v>2767</v>
      </c>
      <c r="D544" s="184"/>
      <c r="E544" s="216">
        <v>900</v>
      </c>
      <c r="F544" s="359">
        <f t="shared" si="9"/>
        <v>12332081.660000013</v>
      </c>
    </row>
    <row r="545" spans="1:6" ht="28.5">
      <c r="A545" s="381">
        <v>40343</v>
      </c>
      <c r="B545" s="292">
        <v>8484</v>
      </c>
      <c r="C545" s="164" t="s">
        <v>2768</v>
      </c>
      <c r="D545" s="339"/>
      <c r="E545" s="216">
        <v>1000</v>
      </c>
      <c r="F545" s="359">
        <f t="shared" si="9"/>
        <v>12331081.660000013</v>
      </c>
    </row>
    <row r="546" spans="1:6">
      <c r="A546" s="380">
        <v>40343</v>
      </c>
      <c r="B546" s="176">
        <v>8485</v>
      </c>
      <c r="C546" s="114" t="s">
        <v>2769</v>
      </c>
      <c r="D546" s="184"/>
      <c r="E546" s="216">
        <v>72000</v>
      </c>
      <c r="F546" s="359">
        <f t="shared" si="9"/>
        <v>12259081.660000013</v>
      </c>
    </row>
    <row r="547" spans="1:6">
      <c r="A547" s="380">
        <v>40343</v>
      </c>
      <c r="B547" s="176">
        <v>8486</v>
      </c>
      <c r="C547" s="114" t="s">
        <v>1804</v>
      </c>
      <c r="D547" s="184"/>
      <c r="E547" s="360">
        <v>0.01</v>
      </c>
      <c r="F547" s="359">
        <f t="shared" si="9"/>
        <v>12259081.650000013</v>
      </c>
    </row>
    <row r="548" spans="1:6">
      <c r="A548" s="380">
        <v>40343</v>
      </c>
      <c r="B548" s="176">
        <v>8487</v>
      </c>
      <c r="C548" s="114" t="s">
        <v>1804</v>
      </c>
      <c r="D548" s="184"/>
      <c r="E548" s="360">
        <v>0.01</v>
      </c>
      <c r="F548" s="359">
        <f t="shared" si="9"/>
        <v>12259081.640000014</v>
      </c>
    </row>
    <row r="549" spans="1:6">
      <c r="A549" s="380">
        <v>40343</v>
      </c>
      <c r="B549" s="176">
        <v>8488</v>
      </c>
      <c r="C549" s="164" t="s">
        <v>1804</v>
      </c>
      <c r="D549" s="184"/>
      <c r="E549" s="360">
        <v>0.01</v>
      </c>
      <c r="F549" s="359">
        <f t="shared" si="9"/>
        <v>12259081.630000014</v>
      </c>
    </row>
    <row r="550" spans="1:6">
      <c r="A550" s="380">
        <v>40343</v>
      </c>
      <c r="B550" s="176">
        <v>8489</v>
      </c>
      <c r="C550" s="164" t="s">
        <v>1804</v>
      </c>
      <c r="D550" s="184"/>
      <c r="E550" s="360">
        <v>0.01</v>
      </c>
      <c r="F550" s="359">
        <f t="shared" si="9"/>
        <v>12259081.620000014</v>
      </c>
    </row>
    <row r="551" spans="1:6" ht="42.75">
      <c r="A551" s="380">
        <v>40343</v>
      </c>
      <c r="B551" s="176">
        <v>8490</v>
      </c>
      <c r="C551" s="164" t="s">
        <v>2771</v>
      </c>
      <c r="D551" s="184"/>
      <c r="E551" s="216">
        <v>1762</v>
      </c>
      <c r="F551" s="359">
        <f t="shared" si="9"/>
        <v>12257319.620000014</v>
      </c>
    </row>
    <row r="552" spans="1:6" ht="42.75">
      <c r="A552" s="380">
        <v>40344</v>
      </c>
      <c r="B552" s="176">
        <v>8491</v>
      </c>
      <c r="C552" s="164" t="s">
        <v>2770</v>
      </c>
      <c r="D552" s="184"/>
      <c r="E552" s="216">
        <v>1371</v>
      </c>
      <c r="F552" s="359">
        <f t="shared" si="9"/>
        <v>12255948.620000014</v>
      </c>
    </row>
    <row r="553" spans="1:6" ht="28.5">
      <c r="A553" s="380">
        <v>40344</v>
      </c>
      <c r="B553" s="176">
        <v>8492</v>
      </c>
      <c r="C553" s="164" t="s">
        <v>2772</v>
      </c>
      <c r="D553" s="184"/>
      <c r="E553" s="216">
        <v>43332.25</v>
      </c>
      <c r="F553" s="359">
        <f t="shared" si="9"/>
        <v>12212616.370000014</v>
      </c>
    </row>
    <row r="554" spans="1:6" ht="28.5">
      <c r="A554" s="380">
        <v>40344</v>
      </c>
      <c r="B554" s="176">
        <v>8493</v>
      </c>
      <c r="C554" s="164" t="s">
        <v>2773</v>
      </c>
      <c r="D554" s="184"/>
      <c r="E554" s="216">
        <v>1106</v>
      </c>
      <c r="F554" s="359">
        <f t="shared" si="9"/>
        <v>12211510.370000014</v>
      </c>
    </row>
    <row r="555" spans="1:6" ht="28.5">
      <c r="A555" s="380">
        <v>40344</v>
      </c>
      <c r="B555" s="176">
        <v>8494</v>
      </c>
      <c r="C555" s="114" t="s">
        <v>2774</v>
      </c>
      <c r="D555" s="184"/>
      <c r="E555" s="216">
        <v>553</v>
      </c>
      <c r="F555" s="359">
        <f t="shared" si="9"/>
        <v>12210957.370000014</v>
      </c>
    </row>
    <row r="556" spans="1:6">
      <c r="A556" s="380">
        <v>40345</v>
      </c>
      <c r="B556" s="176">
        <v>8495</v>
      </c>
      <c r="C556" s="114" t="s">
        <v>1804</v>
      </c>
      <c r="D556" s="184"/>
      <c r="E556" s="360">
        <v>0.01</v>
      </c>
      <c r="F556" s="359">
        <f t="shared" si="9"/>
        <v>12210957.360000014</v>
      </c>
    </row>
    <row r="557" spans="1:6" ht="28.5">
      <c r="A557" s="380">
        <v>40345</v>
      </c>
      <c r="B557" s="176">
        <v>8496</v>
      </c>
      <c r="C557" s="114" t="s">
        <v>2787</v>
      </c>
      <c r="D557" s="184"/>
      <c r="E557" s="216">
        <v>25000</v>
      </c>
      <c r="F557" s="359">
        <f t="shared" si="9"/>
        <v>12185957.360000014</v>
      </c>
    </row>
    <row r="558" spans="1:6" ht="28.5">
      <c r="A558" s="380">
        <v>40345</v>
      </c>
      <c r="B558" s="176">
        <v>8497</v>
      </c>
      <c r="C558" s="114" t="s">
        <v>2786</v>
      </c>
      <c r="D558" s="184"/>
      <c r="E558" s="216">
        <v>50000</v>
      </c>
      <c r="F558" s="359">
        <f t="shared" si="9"/>
        <v>12135957.360000014</v>
      </c>
    </row>
    <row r="559" spans="1:6" ht="28.5">
      <c r="A559" s="380">
        <v>40346</v>
      </c>
      <c r="B559" s="176">
        <v>8498</v>
      </c>
      <c r="C559" s="114" t="s">
        <v>2788</v>
      </c>
      <c r="D559" s="184"/>
      <c r="E559" s="216">
        <v>5082</v>
      </c>
      <c r="F559" s="359">
        <f t="shared" si="9"/>
        <v>12130875.360000014</v>
      </c>
    </row>
    <row r="560" spans="1:6">
      <c r="A560" s="380">
        <v>40346</v>
      </c>
      <c r="B560" s="176">
        <v>8499</v>
      </c>
      <c r="C560" s="164" t="s">
        <v>2775</v>
      </c>
      <c r="D560" s="184"/>
      <c r="E560" s="216">
        <v>15000</v>
      </c>
      <c r="F560" s="359">
        <f t="shared" si="9"/>
        <v>12115875.360000014</v>
      </c>
    </row>
    <row r="561" spans="1:6">
      <c r="A561" s="380">
        <v>40346</v>
      </c>
      <c r="B561" s="176">
        <v>8500</v>
      </c>
      <c r="C561" s="164" t="s">
        <v>2776</v>
      </c>
      <c r="D561" s="184"/>
      <c r="E561" s="216">
        <v>15000</v>
      </c>
      <c r="F561" s="359">
        <f t="shared" si="9"/>
        <v>12100875.360000014</v>
      </c>
    </row>
    <row r="562" spans="1:6">
      <c r="A562" s="380">
        <v>40346</v>
      </c>
      <c r="B562" s="176">
        <v>8501</v>
      </c>
      <c r="C562" s="164" t="s">
        <v>2777</v>
      </c>
      <c r="D562" s="184"/>
      <c r="E562" s="216">
        <v>23000</v>
      </c>
      <c r="F562" s="359">
        <f t="shared" si="9"/>
        <v>12077875.360000014</v>
      </c>
    </row>
    <row r="563" spans="1:6">
      <c r="A563" s="380">
        <v>40346</v>
      </c>
      <c r="B563" s="176">
        <v>8502</v>
      </c>
      <c r="C563" s="114" t="s">
        <v>2778</v>
      </c>
      <c r="D563" s="184"/>
      <c r="E563" s="216">
        <v>18000</v>
      </c>
      <c r="F563" s="359">
        <f t="shared" si="9"/>
        <v>12059875.360000014</v>
      </c>
    </row>
    <row r="564" spans="1:6">
      <c r="A564" s="381">
        <v>40346</v>
      </c>
      <c r="B564" s="292">
        <v>8503</v>
      </c>
      <c r="C564" s="164" t="s">
        <v>2779</v>
      </c>
      <c r="D564" s="339"/>
      <c r="E564" s="216">
        <v>514.46</v>
      </c>
      <c r="F564" s="359">
        <f t="shared" si="9"/>
        <v>12059360.900000013</v>
      </c>
    </row>
    <row r="565" spans="1:6">
      <c r="A565" s="380">
        <v>40346</v>
      </c>
      <c r="B565" s="176">
        <v>8504</v>
      </c>
      <c r="C565" s="114" t="s">
        <v>2780</v>
      </c>
      <c r="D565" s="184"/>
      <c r="E565" s="216">
        <v>23000</v>
      </c>
      <c r="F565" s="359">
        <f t="shared" si="9"/>
        <v>12036360.900000013</v>
      </c>
    </row>
    <row r="566" spans="1:6">
      <c r="A566" s="380">
        <v>40346</v>
      </c>
      <c r="B566" s="176">
        <v>8505</v>
      </c>
      <c r="C566" s="114" t="s">
        <v>2781</v>
      </c>
      <c r="D566" s="184"/>
      <c r="E566" s="216">
        <v>5974</v>
      </c>
      <c r="F566" s="359">
        <f t="shared" si="9"/>
        <v>12030386.900000013</v>
      </c>
    </row>
    <row r="567" spans="1:6">
      <c r="A567" s="380">
        <v>40346</v>
      </c>
      <c r="B567" s="176">
        <v>8506</v>
      </c>
      <c r="C567" s="114" t="s">
        <v>2782</v>
      </c>
      <c r="D567" s="184"/>
      <c r="E567" s="216">
        <v>23000</v>
      </c>
      <c r="F567" s="359">
        <f t="shared" si="9"/>
        <v>12007386.900000013</v>
      </c>
    </row>
    <row r="568" spans="1:6" ht="42.75">
      <c r="A568" s="380">
        <v>40346</v>
      </c>
      <c r="B568" s="176">
        <v>8507</v>
      </c>
      <c r="C568" s="114" t="s">
        <v>2783</v>
      </c>
      <c r="D568" s="214"/>
      <c r="E568" s="216">
        <v>1106</v>
      </c>
      <c r="F568" s="359">
        <f t="shared" si="9"/>
        <v>12006280.900000013</v>
      </c>
    </row>
    <row r="569" spans="1:6" ht="15.75">
      <c r="A569" s="380">
        <v>40346</v>
      </c>
      <c r="B569" s="176">
        <v>8508</v>
      </c>
      <c r="C569" s="114" t="s">
        <v>1804</v>
      </c>
      <c r="D569" s="214"/>
      <c r="E569" s="360">
        <v>0.01</v>
      </c>
      <c r="F569" s="359">
        <f t="shared" si="9"/>
        <v>12006280.890000014</v>
      </c>
    </row>
    <row r="570" spans="1:6" ht="28.5">
      <c r="A570" s="381">
        <v>40346</v>
      </c>
      <c r="B570" s="292">
        <v>8509</v>
      </c>
      <c r="C570" s="164" t="s">
        <v>2784</v>
      </c>
      <c r="D570" s="348"/>
      <c r="E570" s="216">
        <v>4950</v>
      </c>
      <c r="F570" s="359">
        <f t="shared" si="9"/>
        <v>12001330.890000014</v>
      </c>
    </row>
    <row r="571" spans="1:6" ht="28.5">
      <c r="A571" s="380">
        <v>40346</v>
      </c>
      <c r="B571" s="176">
        <v>8510</v>
      </c>
      <c r="C571" s="114" t="s">
        <v>2785</v>
      </c>
      <c r="D571" s="214"/>
      <c r="E571" s="216">
        <v>553</v>
      </c>
      <c r="F571" s="359">
        <f t="shared" si="9"/>
        <v>12000777.890000014</v>
      </c>
    </row>
    <row r="572" spans="1:6" ht="28.5">
      <c r="A572" s="380">
        <v>40347</v>
      </c>
      <c r="B572" s="176">
        <v>8511</v>
      </c>
      <c r="C572" s="114" t="s">
        <v>2789</v>
      </c>
      <c r="D572" s="214"/>
      <c r="E572" s="216">
        <v>490</v>
      </c>
      <c r="F572" s="359">
        <f t="shared" si="9"/>
        <v>12000287.890000014</v>
      </c>
    </row>
    <row r="573" spans="1:6" ht="15.75">
      <c r="A573" s="380">
        <v>40350</v>
      </c>
      <c r="B573" s="176">
        <v>8512</v>
      </c>
      <c r="C573" s="114" t="s">
        <v>2790</v>
      </c>
      <c r="D573" s="214"/>
      <c r="E573" s="216">
        <v>37167</v>
      </c>
      <c r="F573" s="359">
        <f t="shared" si="9"/>
        <v>11963120.890000014</v>
      </c>
    </row>
    <row r="574" spans="1:6" ht="15.75">
      <c r="A574" s="381">
        <v>40350</v>
      </c>
      <c r="B574" s="292">
        <v>8513</v>
      </c>
      <c r="C574" s="164" t="s">
        <v>2791</v>
      </c>
      <c r="D574" s="348"/>
      <c r="E574" s="216">
        <v>25330.5</v>
      </c>
      <c r="F574" s="359">
        <f t="shared" si="9"/>
        <v>11937790.390000014</v>
      </c>
    </row>
    <row r="575" spans="1:6" ht="31.5" customHeight="1">
      <c r="A575" s="380">
        <v>40350</v>
      </c>
      <c r="B575" s="176">
        <v>8514</v>
      </c>
      <c r="C575" s="114" t="s">
        <v>2792</v>
      </c>
      <c r="D575" s="214"/>
      <c r="E575" s="216">
        <v>8500</v>
      </c>
      <c r="F575" s="359">
        <f t="shared" si="9"/>
        <v>11929290.390000014</v>
      </c>
    </row>
    <row r="576" spans="1:6" ht="15.75">
      <c r="A576" s="381">
        <v>40350</v>
      </c>
      <c r="B576" s="292">
        <v>8515</v>
      </c>
      <c r="C576" s="164" t="s">
        <v>2673</v>
      </c>
      <c r="D576" s="348"/>
      <c r="E576" s="216">
        <v>3510</v>
      </c>
      <c r="F576" s="359">
        <f t="shared" si="9"/>
        <v>11925780.390000014</v>
      </c>
    </row>
    <row r="577" spans="1:6" ht="30.75" customHeight="1">
      <c r="A577" s="380">
        <v>40350</v>
      </c>
      <c r="B577" s="176">
        <v>8516</v>
      </c>
      <c r="C577" s="114" t="s">
        <v>2793</v>
      </c>
      <c r="D577" s="214"/>
      <c r="E577" s="216">
        <v>27000</v>
      </c>
      <c r="F577" s="359">
        <f t="shared" si="9"/>
        <v>11898780.390000014</v>
      </c>
    </row>
    <row r="578" spans="1:6" ht="15.75">
      <c r="A578" s="380">
        <v>40350</v>
      </c>
      <c r="B578" s="176">
        <v>8517</v>
      </c>
      <c r="C578" s="115" t="s">
        <v>2794</v>
      </c>
      <c r="D578" s="214"/>
      <c r="E578" s="216">
        <v>27000</v>
      </c>
      <c r="F578" s="359">
        <f t="shared" si="9"/>
        <v>11871780.390000014</v>
      </c>
    </row>
    <row r="579" spans="1:6" ht="15.75">
      <c r="A579" s="380">
        <v>40350</v>
      </c>
      <c r="B579" s="176">
        <v>8518</v>
      </c>
      <c r="C579" s="114" t="s">
        <v>2795</v>
      </c>
      <c r="D579" s="214"/>
      <c r="E579" s="216">
        <v>6480</v>
      </c>
      <c r="F579" s="359">
        <f t="shared" si="9"/>
        <v>11865300.390000014</v>
      </c>
    </row>
    <row r="580" spans="1:6" ht="15.75">
      <c r="A580" s="380">
        <v>40350</v>
      </c>
      <c r="B580" s="176">
        <v>8519</v>
      </c>
      <c r="C580" s="114" t="s">
        <v>2796</v>
      </c>
      <c r="D580" s="214"/>
      <c r="E580" s="216">
        <v>6480</v>
      </c>
      <c r="F580" s="359">
        <f t="shared" si="9"/>
        <v>11858820.390000014</v>
      </c>
    </row>
    <row r="581" spans="1:6" ht="15.75">
      <c r="A581" s="381">
        <v>40350</v>
      </c>
      <c r="B581" s="292">
        <v>8520</v>
      </c>
      <c r="C581" s="374" t="s">
        <v>2798</v>
      </c>
      <c r="D581" s="348"/>
      <c r="E581" s="216">
        <v>18000</v>
      </c>
      <c r="F581" s="359">
        <f t="shared" si="9"/>
        <v>11840820.390000014</v>
      </c>
    </row>
    <row r="582" spans="1:6" ht="28.5">
      <c r="A582" s="380">
        <v>40350</v>
      </c>
      <c r="B582" s="176">
        <v>8521</v>
      </c>
      <c r="C582" s="114" t="s">
        <v>2799</v>
      </c>
      <c r="D582" s="214"/>
      <c r="E582" s="216">
        <v>2000</v>
      </c>
      <c r="F582" s="359">
        <f t="shared" si="9"/>
        <v>11838820.390000014</v>
      </c>
    </row>
    <row r="583" spans="1:6" ht="28.5">
      <c r="A583" s="380">
        <v>40350</v>
      </c>
      <c r="B583" s="176">
        <v>8522</v>
      </c>
      <c r="C583" s="114" t="s">
        <v>2797</v>
      </c>
      <c r="D583" s="214"/>
      <c r="E583" s="216">
        <v>2000</v>
      </c>
      <c r="F583" s="359">
        <f t="shared" ref="F583:F619" si="10">F582+D583-E583</f>
        <v>11836820.390000014</v>
      </c>
    </row>
    <row r="584" spans="1:6" ht="15.75">
      <c r="A584" s="380">
        <v>40350</v>
      </c>
      <c r="B584" s="176">
        <v>8523</v>
      </c>
      <c r="C584" s="114" t="s">
        <v>2800</v>
      </c>
      <c r="D584" s="214"/>
      <c r="E584" s="216">
        <v>600</v>
      </c>
      <c r="F584" s="359">
        <f t="shared" si="10"/>
        <v>11836220.390000014</v>
      </c>
    </row>
    <row r="585" spans="1:6" ht="15.75">
      <c r="A585" s="380">
        <v>40350</v>
      </c>
      <c r="B585" s="176">
        <v>8524</v>
      </c>
      <c r="C585" s="114" t="s">
        <v>2801</v>
      </c>
      <c r="D585" s="214"/>
      <c r="E585" s="216">
        <v>600</v>
      </c>
      <c r="F585" s="359">
        <f t="shared" si="10"/>
        <v>11835620.390000014</v>
      </c>
    </row>
    <row r="586" spans="1:6" ht="28.5">
      <c r="A586" s="380">
        <v>40350</v>
      </c>
      <c r="B586" s="176">
        <v>8525</v>
      </c>
      <c r="C586" s="114" t="s">
        <v>2802</v>
      </c>
      <c r="D586" s="214"/>
      <c r="E586" s="216">
        <v>5431.04</v>
      </c>
      <c r="F586" s="359">
        <f t="shared" si="10"/>
        <v>11830189.350000015</v>
      </c>
    </row>
    <row r="587" spans="1:6" ht="28.5">
      <c r="A587" s="380">
        <v>40350</v>
      </c>
      <c r="B587" s="176">
        <v>8526</v>
      </c>
      <c r="C587" s="114" t="s">
        <v>2803</v>
      </c>
      <c r="D587" s="214"/>
      <c r="E587" s="216">
        <v>8146.55</v>
      </c>
      <c r="F587" s="359">
        <f t="shared" si="10"/>
        <v>11822042.800000014</v>
      </c>
    </row>
    <row r="588" spans="1:6" ht="15.75">
      <c r="A588" s="381">
        <v>40350</v>
      </c>
      <c r="B588" s="292">
        <v>8527</v>
      </c>
      <c r="C588" s="164" t="s">
        <v>2804</v>
      </c>
      <c r="D588" s="348"/>
      <c r="E588" s="216">
        <v>867.05</v>
      </c>
      <c r="F588" s="359">
        <f t="shared" si="10"/>
        <v>11821175.750000013</v>
      </c>
    </row>
    <row r="589" spans="1:6" ht="15.75">
      <c r="A589" s="380">
        <v>40350</v>
      </c>
      <c r="B589" s="176">
        <v>8528</v>
      </c>
      <c r="C589" s="114" t="s">
        <v>2805</v>
      </c>
      <c r="D589" s="214"/>
      <c r="E589" s="216">
        <v>828</v>
      </c>
      <c r="F589" s="359">
        <f t="shared" si="10"/>
        <v>11820347.750000013</v>
      </c>
    </row>
    <row r="590" spans="1:6" ht="15.75">
      <c r="A590" s="380">
        <v>40350</v>
      </c>
      <c r="B590" s="176">
        <v>8529</v>
      </c>
      <c r="C590" s="114" t="s">
        <v>2806</v>
      </c>
      <c r="D590" s="214"/>
      <c r="E590" s="216">
        <v>21803.51</v>
      </c>
      <c r="F590" s="359">
        <f t="shared" si="10"/>
        <v>11798544.240000013</v>
      </c>
    </row>
    <row r="591" spans="1:6" ht="15.75">
      <c r="A591" s="380">
        <v>40350</v>
      </c>
      <c r="B591" s="176">
        <v>8530</v>
      </c>
      <c r="C591" s="114" t="s">
        <v>2807</v>
      </c>
      <c r="D591" s="214"/>
      <c r="E591" s="216">
        <v>2596.9499999999998</v>
      </c>
      <c r="F591" s="359">
        <f t="shared" si="10"/>
        <v>11795947.290000014</v>
      </c>
    </row>
    <row r="592" spans="1:6" ht="28.5">
      <c r="A592" s="380">
        <v>40350</v>
      </c>
      <c r="B592" s="176">
        <v>8531</v>
      </c>
      <c r="C592" s="114" t="s">
        <v>2808</v>
      </c>
      <c r="D592" s="214"/>
      <c r="E592" s="216">
        <v>553</v>
      </c>
      <c r="F592" s="359">
        <f t="shared" si="10"/>
        <v>11795394.290000014</v>
      </c>
    </row>
    <row r="593" spans="1:6" ht="15.75">
      <c r="A593" s="380">
        <v>40351</v>
      </c>
      <c r="B593" s="176">
        <v>8532</v>
      </c>
      <c r="C593" s="114" t="s">
        <v>1804</v>
      </c>
      <c r="D593" s="214"/>
      <c r="E593" s="360">
        <v>0.01</v>
      </c>
      <c r="F593" s="359">
        <f t="shared" si="10"/>
        <v>11795394.280000014</v>
      </c>
    </row>
    <row r="594" spans="1:6" ht="71.25">
      <c r="A594" s="380">
        <v>40351</v>
      </c>
      <c r="B594" s="176">
        <v>8533</v>
      </c>
      <c r="C594" s="114" t="s">
        <v>2809</v>
      </c>
      <c r="D594" s="214"/>
      <c r="E594" s="216">
        <v>60031.12</v>
      </c>
      <c r="F594" s="359">
        <f t="shared" si="10"/>
        <v>11735363.160000015</v>
      </c>
    </row>
    <row r="595" spans="1:6" ht="71.25">
      <c r="A595" s="380">
        <v>40351</v>
      </c>
      <c r="B595" s="176">
        <v>8534</v>
      </c>
      <c r="C595" s="114" t="s">
        <v>2810</v>
      </c>
      <c r="D595" s="214"/>
      <c r="E595" s="216">
        <v>87547.39</v>
      </c>
      <c r="F595" s="359">
        <f t="shared" si="10"/>
        <v>11647815.770000014</v>
      </c>
    </row>
    <row r="596" spans="1:6" ht="15.75">
      <c r="A596" s="380">
        <v>40352</v>
      </c>
      <c r="B596" s="176">
        <v>8535</v>
      </c>
      <c r="C596" s="161" t="s">
        <v>2811</v>
      </c>
      <c r="D596" s="214"/>
      <c r="E596" s="216">
        <v>171412.85</v>
      </c>
      <c r="F596" s="359">
        <f t="shared" si="10"/>
        <v>11476402.920000015</v>
      </c>
    </row>
    <row r="597" spans="1:6" ht="15.75">
      <c r="A597" s="380">
        <v>40352</v>
      </c>
      <c r="B597" s="176">
        <v>8536</v>
      </c>
      <c r="C597" s="114" t="s">
        <v>1804</v>
      </c>
      <c r="D597" s="214"/>
      <c r="E597" s="360">
        <v>0.01</v>
      </c>
      <c r="F597" s="359">
        <f t="shared" si="10"/>
        <v>11476402.910000015</v>
      </c>
    </row>
    <row r="598" spans="1:6" ht="28.5">
      <c r="A598" s="381">
        <v>40352</v>
      </c>
      <c r="B598" s="292">
        <v>8537</v>
      </c>
      <c r="C598" s="164" t="s">
        <v>2812</v>
      </c>
      <c r="D598" s="348"/>
      <c r="E598" s="216">
        <v>1505.68</v>
      </c>
      <c r="F598" s="359">
        <f t="shared" si="10"/>
        <v>11474897.230000015</v>
      </c>
    </row>
    <row r="599" spans="1:6" ht="28.5">
      <c r="A599" s="381">
        <v>40352</v>
      </c>
      <c r="B599" s="292">
        <v>8538</v>
      </c>
      <c r="C599" s="164" t="s">
        <v>2813</v>
      </c>
      <c r="D599" s="348"/>
      <c r="E599" s="216">
        <v>6206.9</v>
      </c>
      <c r="F599" s="359">
        <f t="shared" si="10"/>
        <v>11468690.330000015</v>
      </c>
    </row>
    <row r="600" spans="1:6" ht="15.75">
      <c r="A600" s="380">
        <v>40353</v>
      </c>
      <c r="B600" s="77" t="s">
        <v>1823</v>
      </c>
      <c r="C600" s="158" t="s">
        <v>2751</v>
      </c>
      <c r="D600" s="2"/>
      <c r="E600" s="169">
        <v>772932.59</v>
      </c>
      <c r="F600" s="359">
        <f t="shared" si="10"/>
        <v>10695757.740000015</v>
      </c>
    </row>
    <row r="601" spans="1:6" ht="15.75">
      <c r="A601" s="380">
        <v>40353</v>
      </c>
      <c r="B601" s="176">
        <v>8539</v>
      </c>
      <c r="C601" s="114" t="s">
        <v>1804</v>
      </c>
      <c r="D601" s="214"/>
      <c r="E601" s="360">
        <v>0.01</v>
      </c>
      <c r="F601" s="359">
        <f t="shared" si="10"/>
        <v>10695757.730000015</v>
      </c>
    </row>
    <row r="602" spans="1:6" ht="15.75">
      <c r="A602" s="381">
        <v>40354</v>
      </c>
      <c r="B602" s="292">
        <v>8540</v>
      </c>
      <c r="C602" s="164" t="s">
        <v>2814</v>
      </c>
      <c r="D602" s="348"/>
      <c r="E602" s="216">
        <v>490</v>
      </c>
      <c r="F602" s="359">
        <f t="shared" si="10"/>
        <v>10695267.730000015</v>
      </c>
    </row>
    <row r="603" spans="1:6" ht="15.75">
      <c r="A603" s="381">
        <v>40354</v>
      </c>
      <c r="B603" s="292">
        <v>8541</v>
      </c>
      <c r="C603" s="291" t="s">
        <v>2815</v>
      </c>
      <c r="D603" s="348"/>
      <c r="E603" s="216">
        <v>43606</v>
      </c>
      <c r="F603" s="359">
        <f t="shared" si="10"/>
        <v>10651661.730000015</v>
      </c>
    </row>
    <row r="604" spans="1:6" ht="42.75">
      <c r="A604" s="381">
        <v>40353</v>
      </c>
      <c r="B604" s="292">
        <v>8542</v>
      </c>
      <c r="C604" s="164" t="s">
        <v>2816</v>
      </c>
      <c r="D604" s="348"/>
      <c r="E604" s="216">
        <v>979</v>
      </c>
      <c r="F604" s="359">
        <f t="shared" si="10"/>
        <v>10650682.730000015</v>
      </c>
    </row>
    <row r="605" spans="1:6" ht="28.5">
      <c r="A605" s="381">
        <v>40354</v>
      </c>
      <c r="B605" s="292">
        <v>8543</v>
      </c>
      <c r="C605" s="164" t="s">
        <v>2817</v>
      </c>
      <c r="D605" s="348"/>
      <c r="E605" s="216">
        <v>30596.25</v>
      </c>
      <c r="F605" s="359">
        <f t="shared" si="10"/>
        <v>10620086.480000015</v>
      </c>
    </row>
    <row r="606" spans="1:6" ht="15.75">
      <c r="A606" s="380">
        <v>40354</v>
      </c>
      <c r="B606" s="77" t="s">
        <v>1027</v>
      </c>
      <c r="C606" s="180" t="s">
        <v>2114</v>
      </c>
      <c r="D606" s="214">
        <v>751096</v>
      </c>
      <c r="E606" s="216"/>
      <c r="F606" s="359">
        <f t="shared" si="10"/>
        <v>11371182.480000015</v>
      </c>
    </row>
    <row r="607" spans="1:6" ht="15.75">
      <c r="A607" s="380">
        <v>40354</v>
      </c>
      <c r="B607" s="77" t="s">
        <v>1027</v>
      </c>
      <c r="C607" s="180" t="s">
        <v>2115</v>
      </c>
      <c r="D607" s="214">
        <v>3397333.51</v>
      </c>
      <c r="E607" s="216"/>
      <c r="F607" s="359">
        <f t="shared" si="10"/>
        <v>14768515.990000015</v>
      </c>
    </row>
    <row r="608" spans="1:6" ht="42.75">
      <c r="A608" s="381">
        <v>40357</v>
      </c>
      <c r="B608" s="290">
        <v>8544</v>
      </c>
      <c r="C608" s="291" t="s">
        <v>2818</v>
      </c>
      <c r="D608" s="348"/>
      <c r="E608" s="216">
        <v>575145.9</v>
      </c>
      <c r="F608" s="359">
        <f t="shared" si="10"/>
        <v>14193370.090000015</v>
      </c>
    </row>
    <row r="609" spans="1:6" ht="42.75">
      <c r="A609" s="381">
        <v>40357</v>
      </c>
      <c r="B609" s="292">
        <v>8545</v>
      </c>
      <c r="C609" s="291" t="s">
        <v>2820</v>
      </c>
      <c r="D609" s="348"/>
      <c r="E609" s="216">
        <v>1762</v>
      </c>
      <c r="F609" s="359">
        <f t="shared" si="10"/>
        <v>14191608.090000015</v>
      </c>
    </row>
    <row r="610" spans="1:6" ht="15.75">
      <c r="A610" s="381">
        <v>40357</v>
      </c>
      <c r="B610" s="375" t="s">
        <v>1027</v>
      </c>
      <c r="C610" s="376" t="s">
        <v>2752</v>
      </c>
      <c r="D610" s="348">
        <f>66246.55+16666.67+16666.67+10000+10000+16666.67+13541.67+17708.33+33333.33+15000+21666.67+79166.67+20000+14833.33+9562.5+9062.5</f>
        <v>370121.56</v>
      </c>
      <c r="E610" s="216"/>
      <c r="F610" s="359">
        <f t="shared" si="10"/>
        <v>14561729.650000015</v>
      </c>
    </row>
    <row r="611" spans="1:6" ht="28.5">
      <c r="A611" s="381">
        <v>40357</v>
      </c>
      <c r="B611" s="292">
        <v>8546</v>
      </c>
      <c r="C611" s="164" t="s">
        <v>2819</v>
      </c>
      <c r="D611" s="348"/>
      <c r="E611" s="216">
        <v>47817.71</v>
      </c>
      <c r="F611" s="359">
        <f t="shared" si="10"/>
        <v>14513911.940000014</v>
      </c>
    </row>
    <row r="612" spans="1:6" ht="42.75">
      <c r="A612" s="381">
        <v>40358</v>
      </c>
      <c r="B612" s="290">
        <v>8547</v>
      </c>
      <c r="C612" s="291" t="s">
        <v>2821</v>
      </c>
      <c r="D612" s="348"/>
      <c r="E612" s="216">
        <v>881</v>
      </c>
      <c r="F612" s="359">
        <f t="shared" si="10"/>
        <v>14513030.940000014</v>
      </c>
    </row>
    <row r="613" spans="1:6" ht="15.75">
      <c r="A613" s="380">
        <v>40358</v>
      </c>
      <c r="B613" s="73" t="s">
        <v>1027</v>
      </c>
      <c r="C613" s="180" t="s">
        <v>2116</v>
      </c>
      <c r="D613" s="214">
        <v>467946</v>
      </c>
      <c r="E613" s="216"/>
      <c r="F613" s="359">
        <f t="shared" si="10"/>
        <v>14980976.940000014</v>
      </c>
    </row>
    <row r="614" spans="1:6" ht="15.75">
      <c r="A614" s="380">
        <v>40358</v>
      </c>
      <c r="B614" s="178" t="s">
        <v>1027</v>
      </c>
      <c r="C614" s="114" t="s">
        <v>2822</v>
      </c>
      <c r="D614" s="214">
        <v>1264</v>
      </c>
      <c r="E614" s="216"/>
      <c r="F614" s="359">
        <f t="shared" si="10"/>
        <v>14982240.940000014</v>
      </c>
    </row>
    <row r="615" spans="1:6" ht="15.75">
      <c r="A615" s="380">
        <v>40359</v>
      </c>
      <c r="B615" s="176">
        <v>8548</v>
      </c>
      <c r="C615" s="162" t="s">
        <v>1804</v>
      </c>
      <c r="D615" s="214"/>
      <c r="E615" s="360">
        <v>0.01</v>
      </c>
      <c r="F615" s="359">
        <f t="shared" si="10"/>
        <v>14982240.930000015</v>
      </c>
    </row>
    <row r="616" spans="1:6" ht="15.75">
      <c r="A616" s="380">
        <v>40359</v>
      </c>
      <c r="B616" s="178">
        <v>8549</v>
      </c>
      <c r="C616" s="114" t="s">
        <v>1804</v>
      </c>
      <c r="D616" s="214"/>
      <c r="E616" s="360">
        <v>0.01</v>
      </c>
      <c r="F616" s="359">
        <f t="shared" si="10"/>
        <v>14982240.920000015</v>
      </c>
    </row>
    <row r="617" spans="1:6" ht="15.75">
      <c r="A617" s="381">
        <v>40359</v>
      </c>
      <c r="B617" s="292">
        <v>8550</v>
      </c>
      <c r="C617" s="164" t="s">
        <v>2823</v>
      </c>
      <c r="D617" s="348"/>
      <c r="E617" s="216">
        <v>2487.5</v>
      </c>
      <c r="F617" s="359">
        <f t="shared" si="10"/>
        <v>14979753.420000015</v>
      </c>
    </row>
    <row r="618" spans="1:6" ht="42.75">
      <c r="A618" s="381">
        <v>40359</v>
      </c>
      <c r="B618" s="290">
        <v>8551</v>
      </c>
      <c r="C618" s="164" t="s">
        <v>2824</v>
      </c>
      <c r="D618" s="348"/>
      <c r="E618" s="216">
        <v>4700</v>
      </c>
      <c r="F618" s="359">
        <f t="shared" si="10"/>
        <v>14975053.420000015</v>
      </c>
    </row>
    <row r="619" spans="1:6" ht="18.75" customHeight="1">
      <c r="A619" s="380">
        <v>40359</v>
      </c>
      <c r="B619" s="73" t="s">
        <v>1823</v>
      </c>
      <c r="C619" s="115" t="s">
        <v>1462</v>
      </c>
      <c r="D619" s="184"/>
      <c r="E619" s="169">
        <f>13924.69-0.13</f>
        <v>13924.560000000001</v>
      </c>
      <c r="F619" s="359">
        <f t="shared" si="10"/>
        <v>14961128.860000014</v>
      </c>
    </row>
    <row r="620" spans="1:6" ht="15.75">
      <c r="A620" s="190"/>
      <c r="B620" s="87"/>
      <c r="C620" s="191" t="s">
        <v>1983</v>
      </c>
      <c r="D620" s="192">
        <f>SUM(D519:D619)</f>
        <v>4987864.0699999994</v>
      </c>
      <c r="E620" s="193">
        <f>SUM(E518:E619)</f>
        <v>2752475.3299999991</v>
      </c>
      <c r="F620" s="194">
        <f>F517+D620-E620</f>
        <v>14961128.860000014</v>
      </c>
    </row>
    <row r="621" spans="1:6" ht="15.75">
      <c r="A621" s="195"/>
      <c r="B621" s="85"/>
      <c r="C621" s="196"/>
      <c r="D621" s="197"/>
      <c r="E621" s="198"/>
      <c r="F621" s="199"/>
    </row>
    <row r="622" spans="1:6" ht="15.75">
      <c r="A622" s="195"/>
      <c r="B622" s="196" t="s">
        <v>1224</v>
      </c>
      <c r="C622" s="200" t="s">
        <v>781</v>
      </c>
      <c r="D622" s="201"/>
      <c r="E622" s="202">
        <f>SUM(E518:E619)</f>
        <v>2752475.3299999991</v>
      </c>
      <c r="F622" s="199"/>
    </row>
    <row r="623" spans="1:6" ht="15.75">
      <c r="A623" s="195"/>
      <c r="B623" s="196"/>
      <c r="C623" s="200" t="s">
        <v>2058</v>
      </c>
      <c r="D623" s="201"/>
      <c r="E623" s="202">
        <f>E620-E619-E600</f>
        <v>1965618.1799999992</v>
      </c>
      <c r="F623" s="199"/>
    </row>
    <row r="624" spans="1:6">
      <c r="E624" s="422"/>
    </row>
    <row r="625" spans="1:6" ht="15.75">
      <c r="A625" s="66"/>
      <c r="B625" s="67"/>
      <c r="C625" s="68" t="s">
        <v>2826</v>
      </c>
      <c r="D625" s="69"/>
      <c r="E625" s="70"/>
      <c r="F625" s="71"/>
    </row>
    <row r="626" spans="1:6" ht="15.75">
      <c r="A626" s="955" t="s">
        <v>2520</v>
      </c>
      <c r="B626" s="269" t="s">
        <v>1831</v>
      </c>
      <c r="C626" s="936" t="s">
        <v>1981</v>
      </c>
      <c r="D626" s="938" t="s">
        <v>1827</v>
      </c>
      <c r="E626" s="940" t="s">
        <v>1828</v>
      </c>
      <c r="F626" s="942" t="s">
        <v>1829</v>
      </c>
    </row>
    <row r="627" spans="1:6" ht="15.75">
      <c r="A627" s="956"/>
      <c r="B627" s="272" t="s">
        <v>1832</v>
      </c>
      <c r="C627" s="937"/>
      <c r="D627" s="939"/>
      <c r="E627" s="941"/>
      <c r="F627" s="943"/>
    </row>
    <row r="628" spans="1:6" ht="15.75">
      <c r="A628" s="328"/>
      <c r="B628" s="2"/>
      <c r="C628" s="59" t="s">
        <v>2825</v>
      </c>
      <c r="D628" s="60"/>
      <c r="E628" s="61"/>
      <c r="F628" s="91">
        <f>F619</f>
        <v>14961128.860000014</v>
      </c>
    </row>
    <row r="629" spans="1:6">
      <c r="A629" s="336">
        <v>40360</v>
      </c>
      <c r="B629" s="176">
        <v>8552</v>
      </c>
      <c r="C629" s="183" t="s">
        <v>2935</v>
      </c>
      <c r="D629" s="60"/>
      <c r="E629" s="216">
        <v>136348.82999999999</v>
      </c>
      <c r="F629" s="354">
        <f>F628+D629-E629</f>
        <v>14824780.030000014</v>
      </c>
    </row>
    <row r="630" spans="1:6" ht="28.5">
      <c r="A630" s="336">
        <v>40360</v>
      </c>
      <c r="B630" s="353">
        <v>8553</v>
      </c>
      <c r="C630" s="164" t="s">
        <v>2827</v>
      </c>
      <c r="D630" s="60"/>
      <c r="E630" s="216">
        <v>10510.5</v>
      </c>
      <c r="F630" s="354">
        <f t="shared" ref="F630:F693" si="11">F629+D630-E630</f>
        <v>14814269.530000014</v>
      </c>
    </row>
    <row r="631" spans="1:6">
      <c r="A631" s="336">
        <v>40360</v>
      </c>
      <c r="B631" s="176">
        <v>8554</v>
      </c>
      <c r="C631" s="183" t="s">
        <v>3420</v>
      </c>
      <c r="D631" s="184"/>
      <c r="E631" s="216">
        <v>28000</v>
      </c>
      <c r="F631" s="354">
        <f t="shared" si="11"/>
        <v>14786269.530000014</v>
      </c>
    </row>
    <row r="632" spans="1:6">
      <c r="A632" s="398">
        <v>40360</v>
      </c>
      <c r="B632" s="176">
        <v>8555</v>
      </c>
      <c r="C632" s="115" t="s">
        <v>2828</v>
      </c>
      <c r="D632" s="184"/>
      <c r="E632" s="170">
        <v>1600</v>
      </c>
      <c r="F632" s="354">
        <f t="shared" si="11"/>
        <v>14784669.530000014</v>
      </c>
    </row>
    <row r="633" spans="1:6">
      <c r="A633" s="398">
        <v>40360</v>
      </c>
      <c r="B633" s="176">
        <v>8556</v>
      </c>
      <c r="C633" s="183" t="s">
        <v>2829</v>
      </c>
      <c r="D633" s="184"/>
      <c r="E633" s="170">
        <v>1600</v>
      </c>
      <c r="F633" s="354">
        <f t="shared" si="11"/>
        <v>14783069.530000014</v>
      </c>
    </row>
    <row r="634" spans="1:6">
      <c r="A634" s="336">
        <v>40360</v>
      </c>
      <c r="B634" s="176">
        <v>8557</v>
      </c>
      <c r="C634" s="183" t="s">
        <v>2830</v>
      </c>
      <c r="D634" s="184"/>
      <c r="E634" s="170">
        <v>1600</v>
      </c>
      <c r="F634" s="354">
        <f t="shared" si="11"/>
        <v>14781469.530000014</v>
      </c>
    </row>
    <row r="635" spans="1:6">
      <c r="A635" s="336">
        <v>40360</v>
      </c>
      <c r="B635" s="176">
        <v>8558</v>
      </c>
      <c r="C635" s="343" t="s">
        <v>2831</v>
      </c>
      <c r="D635" s="184"/>
      <c r="E635" s="170">
        <v>3900.73</v>
      </c>
      <c r="F635" s="354">
        <f t="shared" si="11"/>
        <v>14777568.800000014</v>
      </c>
    </row>
    <row r="636" spans="1:6" ht="43.5">
      <c r="A636" s="336">
        <v>40360</v>
      </c>
      <c r="B636" s="353">
        <v>8559</v>
      </c>
      <c r="C636" s="183" t="s">
        <v>2832</v>
      </c>
      <c r="D636" s="214"/>
      <c r="E636" s="170">
        <v>264500</v>
      </c>
      <c r="F636" s="354">
        <f t="shared" si="11"/>
        <v>14513068.800000014</v>
      </c>
    </row>
    <row r="637" spans="1:6" ht="28.5">
      <c r="A637" s="336">
        <v>40360</v>
      </c>
      <c r="B637" s="176">
        <v>8560</v>
      </c>
      <c r="C637" s="114" t="s">
        <v>2833</v>
      </c>
      <c r="D637" s="184"/>
      <c r="E637" s="216">
        <v>28591.74</v>
      </c>
      <c r="F637" s="354">
        <f t="shared" si="11"/>
        <v>14484477.060000014</v>
      </c>
    </row>
    <row r="638" spans="1:6" ht="42.75">
      <c r="A638" s="336">
        <v>40360</v>
      </c>
      <c r="B638" s="353">
        <v>8561</v>
      </c>
      <c r="C638" s="114" t="s">
        <v>2834</v>
      </c>
      <c r="D638" s="184"/>
      <c r="E638" s="170">
        <v>40748.629999999997</v>
      </c>
      <c r="F638" s="354">
        <f t="shared" si="11"/>
        <v>14443728.430000013</v>
      </c>
    </row>
    <row r="639" spans="1:6">
      <c r="A639" s="336">
        <v>40360</v>
      </c>
      <c r="B639" s="176">
        <v>8562</v>
      </c>
      <c r="C639" s="183" t="s">
        <v>2835</v>
      </c>
      <c r="D639" s="184"/>
      <c r="E639" s="170">
        <v>31750.79</v>
      </c>
      <c r="F639" s="354">
        <f t="shared" si="11"/>
        <v>14411977.640000014</v>
      </c>
    </row>
    <row r="640" spans="1:6">
      <c r="A640" s="398">
        <v>40360</v>
      </c>
      <c r="B640" s="176">
        <v>8563</v>
      </c>
      <c r="C640" s="115" t="s">
        <v>1804</v>
      </c>
      <c r="D640" s="184"/>
      <c r="E640" s="360">
        <v>0.01</v>
      </c>
      <c r="F640" s="354">
        <f t="shared" si="11"/>
        <v>14411977.630000014</v>
      </c>
    </row>
    <row r="641" spans="1:6" ht="28.5">
      <c r="A641" s="398">
        <v>40361</v>
      </c>
      <c r="B641" s="176">
        <v>8564</v>
      </c>
      <c r="C641" s="114" t="s">
        <v>2838</v>
      </c>
      <c r="D641" s="184"/>
      <c r="E641" s="216">
        <v>20000</v>
      </c>
      <c r="F641" s="354">
        <f t="shared" si="11"/>
        <v>14391977.630000014</v>
      </c>
    </row>
    <row r="642" spans="1:6" ht="28.5">
      <c r="A642" s="336">
        <v>40361</v>
      </c>
      <c r="B642" s="353">
        <v>8565</v>
      </c>
      <c r="C642" s="114" t="s">
        <v>2839</v>
      </c>
      <c r="D642" s="184"/>
      <c r="E642" s="170">
        <v>2000</v>
      </c>
      <c r="F642" s="354">
        <f t="shared" si="11"/>
        <v>14389977.630000014</v>
      </c>
    </row>
    <row r="643" spans="1:6">
      <c r="A643" s="336">
        <v>40365</v>
      </c>
      <c r="B643" s="176">
        <v>8566</v>
      </c>
      <c r="C643" s="115" t="s">
        <v>1804</v>
      </c>
      <c r="D643" s="184"/>
      <c r="E643" s="371">
        <v>0.01</v>
      </c>
      <c r="F643" s="354">
        <f t="shared" si="11"/>
        <v>14389977.620000014</v>
      </c>
    </row>
    <row r="644" spans="1:6" ht="28.5">
      <c r="A644" s="336">
        <v>40365</v>
      </c>
      <c r="B644" s="353">
        <v>8567</v>
      </c>
      <c r="C644" s="114" t="s">
        <v>2840</v>
      </c>
      <c r="D644" s="184"/>
      <c r="E644" s="216">
        <v>3500</v>
      </c>
      <c r="F644" s="354">
        <f t="shared" si="11"/>
        <v>14386477.620000014</v>
      </c>
    </row>
    <row r="645" spans="1:6" ht="28.5">
      <c r="A645" s="336">
        <v>40365</v>
      </c>
      <c r="B645" s="176">
        <v>8568</v>
      </c>
      <c r="C645" s="183" t="s">
        <v>2841</v>
      </c>
      <c r="D645" s="184"/>
      <c r="E645" s="216">
        <v>9121.0300000000007</v>
      </c>
      <c r="F645" s="354">
        <f t="shared" si="11"/>
        <v>14377356.590000015</v>
      </c>
    </row>
    <row r="646" spans="1:6" ht="28.5">
      <c r="A646" s="336">
        <v>40366</v>
      </c>
      <c r="B646" s="353">
        <v>8569</v>
      </c>
      <c r="C646" s="114" t="s">
        <v>2842</v>
      </c>
      <c r="D646" s="184"/>
      <c r="E646" s="216">
        <v>12930.09</v>
      </c>
      <c r="F646" s="354">
        <f t="shared" si="11"/>
        <v>14364426.500000015</v>
      </c>
    </row>
    <row r="647" spans="1:6" ht="28.5">
      <c r="A647" s="336">
        <v>40366</v>
      </c>
      <c r="B647" s="176">
        <v>8570</v>
      </c>
      <c r="C647" s="114" t="s">
        <v>2843</v>
      </c>
      <c r="D647" s="184"/>
      <c r="E647" s="341">
        <v>3677.24</v>
      </c>
      <c r="F647" s="354">
        <f t="shared" si="11"/>
        <v>14360749.260000015</v>
      </c>
    </row>
    <row r="648" spans="1:6">
      <c r="A648" s="336">
        <v>40366</v>
      </c>
      <c r="B648" s="353">
        <v>8571</v>
      </c>
      <c r="C648" s="251" t="s">
        <v>1804</v>
      </c>
      <c r="D648" s="339"/>
      <c r="E648" s="360">
        <v>0.01</v>
      </c>
      <c r="F648" s="354">
        <f t="shared" si="11"/>
        <v>14360749.250000015</v>
      </c>
    </row>
    <row r="649" spans="1:6" ht="28.5">
      <c r="A649" s="336">
        <v>40366</v>
      </c>
      <c r="B649" s="176">
        <v>8572</v>
      </c>
      <c r="C649" s="114" t="s">
        <v>2844</v>
      </c>
      <c r="D649" s="184"/>
      <c r="E649" s="216">
        <v>26412.66</v>
      </c>
      <c r="F649" s="354">
        <f t="shared" si="11"/>
        <v>14334336.590000015</v>
      </c>
    </row>
    <row r="650" spans="1:6">
      <c r="A650" s="336">
        <v>40366</v>
      </c>
      <c r="B650" s="353">
        <v>8573</v>
      </c>
      <c r="C650" s="114" t="s">
        <v>1804</v>
      </c>
      <c r="D650" s="184"/>
      <c r="E650" s="360">
        <v>0.01</v>
      </c>
      <c r="F650" s="354">
        <f t="shared" si="11"/>
        <v>14334336.580000015</v>
      </c>
    </row>
    <row r="651" spans="1:6">
      <c r="A651" s="336">
        <v>40366</v>
      </c>
      <c r="B651" s="176">
        <v>8574</v>
      </c>
      <c r="C651" s="114" t="s">
        <v>2846</v>
      </c>
      <c r="D651" s="184"/>
      <c r="E651" s="216">
        <v>7123.34</v>
      </c>
      <c r="F651" s="354">
        <f t="shared" si="11"/>
        <v>14327213.240000015</v>
      </c>
    </row>
    <row r="652" spans="1:6" ht="28.5">
      <c r="A652" s="336">
        <v>40367</v>
      </c>
      <c r="B652" s="176">
        <v>8575</v>
      </c>
      <c r="C652" s="114" t="s">
        <v>2845</v>
      </c>
      <c r="D652" s="184"/>
      <c r="E652" s="216">
        <v>43282.5</v>
      </c>
      <c r="F652" s="354">
        <f t="shared" si="11"/>
        <v>14283930.740000015</v>
      </c>
    </row>
    <row r="653" spans="1:6">
      <c r="A653" s="336">
        <v>40367</v>
      </c>
      <c r="B653" s="176">
        <v>8576</v>
      </c>
      <c r="C653" s="114" t="s">
        <v>1804</v>
      </c>
      <c r="D653" s="184"/>
      <c r="E653" s="360">
        <v>0.01</v>
      </c>
      <c r="F653" s="354">
        <f t="shared" si="11"/>
        <v>14283930.730000015</v>
      </c>
    </row>
    <row r="654" spans="1:6">
      <c r="A654" s="336">
        <v>40367</v>
      </c>
      <c r="B654" s="176">
        <v>8577</v>
      </c>
      <c r="C654" s="114" t="s">
        <v>2850</v>
      </c>
      <c r="D654" s="184"/>
      <c r="E654" s="216">
        <v>34825</v>
      </c>
      <c r="F654" s="354">
        <f t="shared" si="11"/>
        <v>14249105.730000015</v>
      </c>
    </row>
    <row r="655" spans="1:6">
      <c r="A655" s="336">
        <v>40367</v>
      </c>
      <c r="B655" s="176">
        <v>8578</v>
      </c>
      <c r="C655" s="114" t="s">
        <v>2851</v>
      </c>
      <c r="D655" s="184"/>
      <c r="E655" s="216">
        <v>1500</v>
      </c>
      <c r="F655" s="354">
        <f t="shared" si="11"/>
        <v>14247605.730000015</v>
      </c>
    </row>
    <row r="656" spans="1:6" ht="28.5">
      <c r="A656" s="336">
        <v>40367</v>
      </c>
      <c r="B656" s="176">
        <v>8579</v>
      </c>
      <c r="C656" s="114" t="s">
        <v>2852</v>
      </c>
      <c r="D656" s="184"/>
      <c r="E656" s="216">
        <v>10566.9</v>
      </c>
      <c r="F656" s="354">
        <f t="shared" si="11"/>
        <v>14237038.830000015</v>
      </c>
    </row>
    <row r="657" spans="1:6" ht="46.5" customHeight="1">
      <c r="A657" s="336">
        <v>40368</v>
      </c>
      <c r="B657" s="176">
        <v>8580</v>
      </c>
      <c r="C657" s="114" t="s">
        <v>2853</v>
      </c>
      <c r="D657" s="184"/>
      <c r="E657" s="216">
        <v>100000</v>
      </c>
      <c r="F657" s="354">
        <f t="shared" si="11"/>
        <v>14137038.830000015</v>
      </c>
    </row>
    <row r="658" spans="1:6" ht="42.75">
      <c r="A658" s="336">
        <v>40371</v>
      </c>
      <c r="B658" s="176">
        <v>8581</v>
      </c>
      <c r="C658" s="114" t="s">
        <v>2854</v>
      </c>
      <c r="D658" s="184"/>
      <c r="E658" s="216">
        <v>905</v>
      </c>
      <c r="F658" s="354">
        <f t="shared" si="11"/>
        <v>14136133.830000015</v>
      </c>
    </row>
    <row r="659" spans="1:6" ht="28.5">
      <c r="A659" s="336">
        <v>40373</v>
      </c>
      <c r="B659" s="176">
        <v>8582</v>
      </c>
      <c r="C659" s="114" t="s">
        <v>2856</v>
      </c>
      <c r="D659" s="184"/>
      <c r="E659" s="216">
        <v>490</v>
      </c>
      <c r="F659" s="354">
        <f t="shared" si="11"/>
        <v>14135643.830000015</v>
      </c>
    </row>
    <row r="660" spans="1:6">
      <c r="A660" s="336">
        <v>40373</v>
      </c>
      <c r="B660" s="292">
        <v>8583</v>
      </c>
      <c r="C660" s="164" t="s">
        <v>2857</v>
      </c>
      <c r="D660" s="339"/>
      <c r="E660" s="216">
        <v>1871.1</v>
      </c>
      <c r="F660" s="354">
        <f t="shared" si="11"/>
        <v>14133772.730000015</v>
      </c>
    </row>
    <row r="661" spans="1:6">
      <c r="A661" s="336">
        <v>40373</v>
      </c>
      <c r="B661" s="176">
        <v>8584</v>
      </c>
      <c r="C661" s="361" t="s">
        <v>1804</v>
      </c>
      <c r="D661" s="184"/>
      <c r="E661" s="360">
        <v>0.01</v>
      </c>
      <c r="F661" s="354">
        <f t="shared" si="11"/>
        <v>14133772.720000016</v>
      </c>
    </row>
    <row r="662" spans="1:6" ht="44.25" customHeight="1">
      <c r="A662" s="336">
        <v>40374</v>
      </c>
      <c r="B662" s="176">
        <v>8585</v>
      </c>
      <c r="C662" s="251" t="s">
        <v>2858</v>
      </c>
      <c r="D662" s="184"/>
      <c r="E662" s="216">
        <v>29648.720000000001</v>
      </c>
      <c r="F662" s="354">
        <f t="shared" si="11"/>
        <v>14104124.000000015</v>
      </c>
    </row>
    <row r="663" spans="1:6">
      <c r="A663" s="336">
        <v>40374</v>
      </c>
      <c r="B663" s="176">
        <v>8586</v>
      </c>
      <c r="C663" s="164" t="s">
        <v>1804</v>
      </c>
      <c r="D663" s="184"/>
      <c r="E663" s="360">
        <v>0.01</v>
      </c>
      <c r="F663" s="354">
        <f t="shared" si="11"/>
        <v>14104123.990000015</v>
      </c>
    </row>
    <row r="664" spans="1:6">
      <c r="A664" s="336">
        <v>40374</v>
      </c>
      <c r="B664" s="176">
        <v>8587</v>
      </c>
      <c r="C664" s="164" t="s">
        <v>2859</v>
      </c>
      <c r="D664" s="184"/>
      <c r="E664" s="216">
        <v>15000</v>
      </c>
      <c r="F664" s="354">
        <f t="shared" si="11"/>
        <v>14089123.990000015</v>
      </c>
    </row>
    <row r="665" spans="1:6">
      <c r="A665" s="336">
        <v>40374</v>
      </c>
      <c r="B665" s="176">
        <v>8588</v>
      </c>
      <c r="C665" s="164" t="s">
        <v>2860</v>
      </c>
      <c r="D665" s="184"/>
      <c r="E665" s="216">
        <v>15000</v>
      </c>
      <c r="F665" s="354">
        <f t="shared" si="11"/>
        <v>14074123.990000015</v>
      </c>
    </row>
    <row r="666" spans="1:6">
      <c r="A666" s="336">
        <v>40374</v>
      </c>
      <c r="B666" s="176">
        <v>8589</v>
      </c>
      <c r="C666" s="164" t="s">
        <v>2861</v>
      </c>
      <c r="D666" s="184"/>
      <c r="E666" s="216">
        <v>23000</v>
      </c>
      <c r="F666" s="354">
        <f t="shared" si="11"/>
        <v>14051123.990000015</v>
      </c>
    </row>
    <row r="667" spans="1:6">
      <c r="A667" s="336">
        <v>40374</v>
      </c>
      <c r="B667" s="176">
        <v>8590</v>
      </c>
      <c r="C667" s="114" t="s">
        <v>2862</v>
      </c>
      <c r="D667" s="184"/>
      <c r="E667" s="216">
        <v>18000</v>
      </c>
      <c r="F667" s="354">
        <f t="shared" si="11"/>
        <v>14033123.990000015</v>
      </c>
    </row>
    <row r="668" spans="1:6">
      <c r="A668" s="349">
        <v>40374</v>
      </c>
      <c r="B668" s="292">
        <v>8591</v>
      </c>
      <c r="C668" s="164" t="s">
        <v>2863</v>
      </c>
      <c r="D668" s="339"/>
      <c r="E668" s="216">
        <v>519</v>
      </c>
      <c r="F668" s="354">
        <f t="shared" si="11"/>
        <v>14032604.990000015</v>
      </c>
    </row>
    <row r="669" spans="1:6">
      <c r="A669" s="336">
        <v>40374</v>
      </c>
      <c r="B669" s="176">
        <v>8592</v>
      </c>
      <c r="C669" s="114" t="s">
        <v>2864</v>
      </c>
      <c r="D669" s="184"/>
      <c r="E669" s="216">
        <v>23000</v>
      </c>
      <c r="F669" s="354">
        <f t="shared" si="11"/>
        <v>14009604.990000015</v>
      </c>
    </row>
    <row r="670" spans="1:6">
      <c r="A670" s="336">
        <v>40374</v>
      </c>
      <c r="B670" s="176">
        <v>8593</v>
      </c>
      <c r="C670" s="114" t="s">
        <v>2865</v>
      </c>
      <c r="D670" s="184"/>
      <c r="E670" s="216">
        <v>5974</v>
      </c>
      <c r="F670" s="354">
        <f t="shared" si="11"/>
        <v>14003630.990000015</v>
      </c>
    </row>
    <row r="671" spans="1:6">
      <c r="A671" s="336">
        <v>40374</v>
      </c>
      <c r="B671" s="176">
        <v>8594</v>
      </c>
      <c r="C671" s="114" t="s">
        <v>2866</v>
      </c>
      <c r="D671" s="184"/>
      <c r="E671" s="216">
        <v>23000</v>
      </c>
      <c r="F671" s="354">
        <f t="shared" si="11"/>
        <v>13980630.990000015</v>
      </c>
    </row>
    <row r="672" spans="1:6">
      <c r="A672" s="336">
        <v>40374</v>
      </c>
      <c r="B672" s="176">
        <v>8595</v>
      </c>
      <c r="C672" s="164" t="s">
        <v>2867</v>
      </c>
      <c r="D672" s="184"/>
      <c r="E672" s="216">
        <v>2786</v>
      </c>
      <c r="F672" s="354">
        <f t="shared" si="11"/>
        <v>13977844.990000015</v>
      </c>
    </row>
    <row r="673" spans="1:6" ht="42.75">
      <c r="A673" s="336">
        <v>40378</v>
      </c>
      <c r="B673" s="176">
        <v>8596</v>
      </c>
      <c r="C673" s="164" t="s">
        <v>2868</v>
      </c>
      <c r="D673" s="184"/>
      <c r="E673" s="216">
        <v>2643</v>
      </c>
      <c r="F673" s="354">
        <f t="shared" si="11"/>
        <v>13975201.990000015</v>
      </c>
    </row>
    <row r="674" spans="1:6">
      <c r="A674" s="336">
        <v>40379</v>
      </c>
      <c r="B674" s="176">
        <v>8597</v>
      </c>
      <c r="C674" s="114" t="s">
        <v>2869</v>
      </c>
      <c r="D674" s="184"/>
      <c r="E674" s="216">
        <v>36689</v>
      </c>
      <c r="F674" s="354">
        <f t="shared" si="11"/>
        <v>13938512.990000015</v>
      </c>
    </row>
    <row r="675" spans="1:6">
      <c r="A675" s="336">
        <v>40379</v>
      </c>
      <c r="B675" s="176">
        <v>8598</v>
      </c>
      <c r="C675" s="164" t="s">
        <v>2870</v>
      </c>
      <c r="D675" s="184"/>
      <c r="E675" s="216">
        <v>24900</v>
      </c>
      <c r="F675" s="354">
        <f t="shared" si="11"/>
        <v>13913612.990000015</v>
      </c>
    </row>
    <row r="676" spans="1:6" ht="28.5">
      <c r="A676" s="336">
        <v>40379</v>
      </c>
      <c r="B676" s="176">
        <v>8599</v>
      </c>
      <c r="C676" s="114" t="s">
        <v>2872</v>
      </c>
      <c r="D676" s="184"/>
      <c r="E676" s="216">
        <v>8500</v>
      </c>
      <c r="F676" s="354">
        <f t="shared" si="11"/>
        <v>13905112.990000015</v>
      </c>
    </row>
    <row r="677" spans="1:6" ht="15" customHeight="1">
      <c r="A677" s="336">
        <v>40379</v>
      </c>
      <c r="B677" s="176">
        <v>8600</v>
      </c>
      <c r="C677" s="164" t="s">
        <v>2871</v>
      </c>
      <c r="D677" s="184"/>
      <c r="E677" s="216">
        <v>3510</v>
      </c>
      <c r="F677" s="354">
        <f t="shared" si="11"/>
        <v>13901602.990000015</v>
      </c>
    </row>
    <row r="678" spans="1:6">
      <c r="A678" s="336">
        <v>40379</v>
      </c>
      <c r="B678" s="176">
        <v>8601</v>
      </c>
      <c r="C678" s="114" t="s">
        <v>2873</v>
      </c>
      <c r="D678" s="184"/>
      <c r="E678" s="216">
        <v>27000</v>
      </c>
      <c r="F678" s="354">
        <f t="shared" si="11"/>
        <v>13874602.990000015</v>
      </c>
    </row>
    <row r="679" spans="1:6" ht="15.75">
      <c r="A679" s="336">
        <v>40379</v>
      </c>
      <c r="B679" s="176">
        <v>8602</v>
      </c>
      <c r="C679" s="115" t="s">
        <v>2874</v>
      </c>
      <c r="D679" s="214"/>
      <c r="E679" s="216">
        <v>27000</v>
      </c>
      <c r="F679" s="354">
        <f t="shared" si="11"/>
        <v>13847602.990000015</v>
      </c>
    </row>
    <row r="680" spans="1:6" ht="15.75">
      <c r="A680" s="336">
        <v>40379</v>
      </c>
      <c r="B680" s="176">
        <v>8603</v>
      </c>
      <c r="C680" s="114" t="s">
        <v>2875</v>
      </c>
      <c r="D680" s="214"/>
      <c r="E680" s="216">
        <v>6480</v>
      </c>
      <c r="F680" s="354">
        <f t="shared" si="11"/>
        <v>13841122.990000015</v>
      </c>
    </row>
    <row r="681" spans="1:6" ht="15.75">
      <c r="A681" s="336">
        <v>40379</v>
      </c>
      <c r="B681" s="176">
        <v>8604</v>
      </c>
      <c r="C681" s="114" t="s">
        <v>2876</v>
      </c>
      <c r="D681" s="214"/>
      <c r="E681" s="216">
        <v>6480</v>
      </c>
      <c r="F681" s="354">
        <f t="shared" si="11"/>
        <v>13834642.990000015</v>
      </c>
    </row>
    <row r="682" spans="1:6" ht="15.75">
      <c r="A682" s="336">
        <v>40379</v>
      </c>
      <c r="B682" s="176">
        <v>8605</v>
      </c>
      <c r="C682" s="114" t="s">
        <v>2877</v>
      </c>
      <c r="D682" s="214"/>
      <c r="E682" s="216">
        <v>600</v>
      </c>
      <c r="F682" s="354">
        <f t="shared" si="11"/>
        <v>13834042.990000015</v>
      </c>
    </row>
    <row r="683" spans="1:6" ht="15" customHeight="1">
      <c r="A683" s="336">
        <v>40379</v>
      </c>
      <c r="B683" s="176">
        <v>8606</v>
      </c>
      <c r="C683" s="114" t="s">
        <v>2878</v>
      </c>
      <c r="D683" s="214"/>
      <c r="E683" s="216">
        <v>600</v>
      </c>
      <c r="F683" s="354">
        <f t="shared" si="11"/>
        <v>13833442.990000015</v>
      </c>
    </row>
    <row r="684" spans="1:6" ht="15.75">
      <c r="A684" s="336">
        <v>40379</v>
      </c>
      <c r="B684" s="176">
        <v>8607</v>
      </c>
      <c r="C684" s="374" t="s">
        <v>2879</v>
      </c>
      <c r="D684" s="214"/>
      <c r="E684" s="216">
        <v>18000</v>
      </c>
      <c r="F684" s="354">
        <f t="shared" si="11"/>
        <v>13815442.990000015</v>
      </c>
    </row>
    <row r="685" spans="1:6" ht="28.5">
      <c r="A685" s="336">
        <v>40379</v>
      </c>
      <c r="B685" s="176">
        <v>8608</v>
      </c>
      <c r="C685" s="114" t="s">
        <v>2880</v>
      </c>
      <c r="D685" s="214"/>
      <c r="E685" s="216">
        <v>5212.05</v>
      </c>
      <c r="F685" s="354">
        <f t="shared" si="11"/>
        <v>13810230.940000014</v>
      </c>
    </row>
    <row r="686" spans="1:6" ht="15.75">
      <c r="A686" s="336">
        <v>40379</v>
      </c>
      <c r="B686" s="176">
        <v>8609</v>
      </c>
      <c r="C686" s="114" t="s">
        <v>1804</v>
      </c>
      <c r="D686" s="214"/>
      <c r="E686" s="360">
        <v>0.01</v>
      </c>
      <c r="F686" s="354">
        <f t="shared" si="11"/>
        <v>13810230.930000015</v>
      </c>
    </row>
    <row r="687" spans="1:6" ht="28.5">
      <c r="A687" s="336">
        <v>40379</v>
      </c>
      <c r="B687" s="176">
        <v>8610</v>
      </c>
      <c r="C687" s="114" t="s">
        <v>2881</v>
      </c>
      <c r="D687" s="214"/>
      <c r="E687" s="216">
        <v>3200</v>
      </c>
      <c r="F687" s="354">
        <f t="shared" si="11"/>
        <v>13807030.930000015</v>
      </c>
    </row>
    <row r="688" spans="1:6" ht="28.5">
      <c r="A688" s="336">
        <v>40379</v>
      </c>
      <c r="B688" s="176">
        <v>8611</v>
      </c>
      <c r="C688" s="114" t="s">
        <v>2882</v>
      </c>
      <c r="D688" s="214"/>
      <c r="E688" s="216">
        <v>8146.55</v>
      </c>
      <c r="F688" s="354">
        <f t="shared" si="11"/>
        <v>13798884.380000014</v>
      </c>
    </row>
    <row r="689" spans="1:6" ht="28.5">
      <c r="A689" s="336">
        <v>40379</v>
      </c>
      <c r="B689" s="176">
        <v>8612</v>
      </c>
      <c r="C689" s="114" t="s">
        <v>2883</v>
      </c>
      <c r="D689" s="214"/>
      <c r="E689" s="216">
        <v>5431.04</v>
      </c>
      <c r="F689" s="354">
        <f t="shared" si="11"/>
        <v>13793453.340000015</v>
      </c>
    </row>
    <row r="690" spans="1:6" ht="15.75">
      <c r="A690" s="336">
        <v>40379</v>
      </c>
      <c r="B690" s="176">
        <v>8613</v>
      </c>
      <c r="C690" s="114" t="s">
        <v>1804</v>
      </c>
      <c r="D690" s="214"/>
      <c r="E690" s="360">
        <v>0.01</v>
      </c>
      <c r="F690" s="354">
        <f t="shared" si="11"/>
        <v>13793453.330000015</v>
      </c>
    </row>
    <row r="691" spans="1:6" ht="15.75">
      <c r="A691" s="349">
        <v>40379</v>
      </c>
      <c r="B691" s="292">
        <v>8614</v>
      </c>
      <c r="C691" s="164" t="s">
        <v>2884</v>
      </c>
      <c r="D691" s="348"/>
      <c r="E691" s="216">
        <v>942.11</v>
      </c>
      <c r="F691" s="354">
        <f t="shared" si="11"/>
        <v>13792511.220000016</v>
      </c>
    </row>
    <row r="692" spans="1:6" ht="15.75">
      <c r="A692" s="336">
        <v>40380</v>
      </c>
      <c r="B692" s="176">
        <v>8615</v>
      </c>
      <c r="C692" s="342" t="s">
        <v>2885</v>
      </c>
      <c r="D692" s="214"/>
      <c r="E692" s="216">
        <v>745</v>
      </c>
      <c r="F692" s="354">
        <f t="shared" si="11"/>
        <v>13791766.220000016</v>
      </c>
    </row>
    <row r="693" spans="1:6" ht="15.75">
      <c r="A693" s="336">
        <v>40380</v>
      </c>
      <c r="B693" s="176">
        <v>8616</v>
      </c>
      <c r="C693" s="114" t="s">
        <v>2886</v>
      </c>
      <c r="D693" s="214"/>
      <c r="E693" s="216">
        <v>458</v>
      </c>
      <c r="F693" s="354">
        <f t="shared" si="11"/>
        <v>13791308.220000016</v>
      </c>
    </row>
    <row r="694" spans="1:6" ht="15.75">
      <c r="A694" s="336">
        <v>40380</v>
      </c>
      <c r="B694" s="176">
        <v>8617</v>
      </c>
      <c r="C694" s="114" t="s">
        <v>2887</v>
      </c>
      <c r="D694" s="214"/>
      <c r="E694" s="216">
        <v>2000</v>
      </c>
      <c r="F694" s="354">
        <f>F693+D694-E694</f>
        <v>13789308.220000016</v>
      </c>
    </row>
    <row r="695" spans="1:6" ht="15.75">
      <c r="A695" s="336">
        <v>40380</v>
      </c>
      <c r="B695" s="176">
        <v>8618</v>
      </c>
      <c r="C695" s="114" t="s">
        <v>2888</v>
      </c>
      <c r="D695" s="214"/>
      <c r="E695" s="216">
        <v>2000</v>
      </c>
      <c r="F695" s="354">
        <f>F694+D695-E695</f>
        <v>13787308.220000016</v>
      </c>
    </row>
    <row r="696" spans="1:6" ht="15.75">
      <c r="A696" s="336">
        <v>40380</v>
      </c>
      <c r="B696" s="176">
        <v>8619</v>
      </c>
      <c r="C696" s="114" t="s">
        <v>1804</v>
      </c>
      <c r="D696" s="214"/>
      <c r="E696" s="360">
        <v>0.01</v>
      </c>
      <c r="F696" s="354">
        <f>F695+D696-E696</f>
        <v>13787308.210000016</v>
      </c>
    </row>
    <row r="697" spans="1:6" ht="15.75">
      <c r="A697" s="336">
        <v>40380</v>
      </c>
      <c r="B697" s="176">
        <v>8620</v>
      </c>
      <c r="C697" s="114" t="s">
        <v>2890</v>
      </c>
      <c r="D697" s="214"/>
      <c r="E697" s="216">
        <v>37262.75</v>
      </c>
      <c r="F697" s="354">
        <f>F696+D697-E697</f>
        <v>13750045.460000016</v>
      </c>
    </row>
    <row r="698" spans="1:6" ht="15.75">
      <c r="A698" s="383">
        <v>40381</v>
      </c>
      <c r="B698" s="77" t="s">
        <v>1027</v>
      </c>
      <c r="C698" s="180" t="s">
        <v>2847</v>
      </c>
      <c r="D698" s="214">
        <v>751096</v>
      </c>
      <c r="E698" s="216"/>
      <c r="F698" s="354">
        <f>F697+D698-E698</f>
        <v>14501141.460000016</v>
      </c>
    </row>
    <row r="699" spans="1:6" ht="15.75">
      <c r="A699" s="383">
        <v>40382</v>
      </c>
      <c r="B699" s="77" t="s">
        <v>1823</v>
      </c>
      <c r="C699" s="158" t="s">
        <v>2889</v>
      </c>
      <c r="D699" s="214"/>
      <c r="E699" s="360">
        <v>769665.91</v>
      </c>
      <c r="F699" s="354">
        <f t="shared" ref="F699:F713" si="12">F698+D699-E699</f>
        <v>13731475.550000016</v>
      </c>
    </row>
    <row r="700" spans="1:6" ht="15.75">
      <c r="A700" s="383">
        <v>40385</v>
      </c>
      <c r="B700" s="77" t="s">
        <v>1027</v>
      </c>
      <c r="C700" s="376" t="s">
        <v>2891</v>
      </c>
      <c r="D700" s="214">
        <f>64109.6+303875.02</f>
        <v>367984.62</v>
      </c>
      <c r="E700" s="216"/>
      <c r="F700" s="354">
        <f t="shared" si="12"/>
        <v>14099460.170000015</v>
      </c>
    </row>
    <row r="701" spans="1:6" ht="28.5">
      <c r="A701" s="388">
        <v>40385</v>
      </c>
      <c r="B701" s="389">
        <v>8621</v>
      </c>
      <c r="C701" s="164" t="s">
        <v>2892</v>
      </c>
      <c r="D701" s="348"/>
      <c r="E701" s="216">
        <v>6206.9</v>
      </c>
      <c r="F701" s="354">
        <f t="shared" si="12"/>
        <v>14093253.270000014</v>
      </c>
    </row>
    <row r="702" spans="1:6" ht="28.5">
      <c r="A702" s="383">
        <v>40385</v>
      </c>
      <c r="B702" s="357">
        <v>8622</v>
      </c>
      <c r="C702" s="161" t="s">
        <v>2893</v>
      </c>
      <c r="D702" s="214"/>
      <c r="E702" s="216">
        <v>171412.85</v>
      </c>
      <c r="F702" s="354">
        <f t="shared" si="12"/>
        <v>13921840.420000015</v>
      </c>
    </row>
    <row r="703" spans="1:6" ht="15.75">
      <c r="A703" s="383">
        <v>40385</v>
      </c>
      <c r="B703" s="357">
        <v>8623</v>
      </c>
      <c r="C703" s="291" t="s">
        <v>2894</v>
      </c>
      <c r="D703" s="214"/>
      <c r="E703" s="216">
        <v>43606</v>
      </c>
      <c r="F703" s="354">
        <f t="shared" si="12"/>
        <v>13878234.420000015</v>
      </c>
    </row>
    <row r="704" spans="1:6" ht="16.5" customHeight="1">
      <c r="A704" s="383">
        <v>40385</v>
      </c>
      <c r="B704" s="357">
        <v>8624</v>
      </c>
      <c r="C704" s="114" t="s">
        <v>2759</v>
      </c>
      <c r="D704" s="214"/>
      <c r="E704" s="216">
        <v>14148.75</v>
      </c>
      <c r="F704" s="354">
        <f t="shared" si="12"/>
        <v>13864085.670000015</v>
      </c>
    </row>
    <row r="705" spans="1:6" ht="28.5">
      <c r="A705" s="383">
        <v>40386</v>
      </c>
      <c r="B705" s="357">
        <v>8625</v>
      </c>
      <c r="C705" s="114" t="s">
        <v>2907</v>
      </c>
      <c r="D705" s="214"/>
      <c r="E705" s="216">
        <v>12150</v>
      </c>
      <c r="F705" s="354">
        <f t="shared" si="12"/>
        <v>13851935.670000015</v>
      </c>
    </row>
    <row r="706" spans="1:6" ht="15.75">
      <c r="A706" s="383">
        <v>40386</v>
      </c>
      <c r="B706" s="382" t="s">
        <v>1027</v>
      </c>
      <c r="C706" s="347" t="s">
        <v>2848</v>
      </c>
      <c r="D706" s="214">
        <v>3397333.51</v>
      </c>
      <c r="E706" s="216"/>
      <c r="F706" s="354">
        <f t="shared" si="12"/>
        <v>17249269.180000015</v>
      </c>
    </row>
    <row r="707" spans="1:6" ht="15.75">
      <c r="A707" s="383">
        <v>40386</v>
      </c>
      <c r="B707" s="73" t="s">
        <v>1027</v>
      </c>
      <c r="C707" s="180" t="s">
        <v>2849</v>
      </c>
      <c r="D707" s="214">
        <v>467946</v>
      </c>
      <c r="E707" s="216"/>
      <c r="F707" s="354">
        <f t="shared" si="12"/>
        <v>17717215.180000015</v>
      </c>
    </row>
    <row r="708" spans="1:6" ht="15.75">
      <c r="A708" s="383">
        <v>40386</v>
      </c>
      <c r="B708" s="384" t="s">
        <v>1027</v>
      </c>
      <c r="C708" s="180" t="s">
        <v>2895</v>
      </c>
      <c r="D708" s="214">
        <v>366</v>
      </c>
      <c r="E708" s="216"/>
      <c r="F708" s="354">
        <f t="shared" si="12"/>
        <v>17717581.180000015</v>
      </c>
    </row>
    <row r="709" spans="1:6" ht="28.5">
      <c r="A709" s="383">
        <v>40387</v>
      </c>
      <c r="B709" s="357">
        <v>8626</v>
      </c>
      <c r="C709" s="161" t="s">
        <v>2896</v>
      </c>
      <c r="D709" s="214"/>
      <c r="E709" s="216">
        <v>19800</v>
      </c>
      <c r="F709" s="354">
        <f t="shared" si="12"/>
        <v>17697781.180000015</v>
      </c>
    </row>
    <row r="710" spans="1:6" ht="28.5">
      <c r="A710" s="388">
        <v>40389</v>
      </c>
      <c r="B710" s="389">
        <v>8627</v>
      </c>
      <c r="C710" s="164" t="s">
        <v>2897</v>
      </c>
      <c r="D710" s="348"/>
      <c r="E710" s="216">
        <v>3383</v>
      </c>
      <c r="F710" s="354">
        <f t="shared" si="12"/>
        <v>17694398.180000015</v>
      </c>
    </row>
    <row r="711" spans="1:6" ht="42.75">
      <c r="A711" s="388">
        <v>40389</v>
      </c>
      <c r="B711" s="389">
        <v>8628</v>
      </c>
      <c r="C711" s="164" t="s">
        <v>2898</v>
      </c>
      <c r="D711" s="348"/>
      <c r="E711" s="216">
        <v>148639.32</v>
      </c>
      <c r="F711" s="354">
        <f t="shared" si="12"/>
        <v>17545758.860000014</v>
      </c>
    </row>
    <row r="712" spans="1:6" ht="15.75">
      <c r="A712" s="388">
        <v>40389</v>
      </c>
      <c r="B712" s="389">
        <v>8629</v>
      </c>
      <c r="C712" s="164" t="s">
        <v>2899</v>
      </c>
      <c r="D712" s="348"/>
      <c r="E712" s="216">
        <v>26069</v>
      </c>
      <c r="F712" s="354">
        <f t="shared" si="12"/>
        <v>17519689.860000014</v>
      </c>
    </row>
    <row r="713" spans="1:6" ht="15.75">
      <c r="A713" s="383">
        <v>40390</v>
      </c>
      <c r="B713" s="73" t="s">
        <v>1823</v>
      </c>
      <c r="C713" s="115" t="s">
        <v>1462</v>
      </c>
      <c r="D713" s="184"/>
      <c r="E713" s="169">
        <f>3420.27-E696-E690-E686-E663-E661-E653-E650-E648-E643-E640</f>
        <v>3420.1699999999978</v>
      </c>
      <c r="F713" s="354">
        <f t="shared" si="12"/>
        <v>17516269.690000013</v>
      </c>
    </row>
    <row r="714" spans="1:6" ht="15.75">
      <c r="A714" s="190"/>
      <c r="B714" s="87"/>
      <c r="C714" s="191" t="s">
        <v>1983</v>
      </c>
      <c r="D714" s="192">
        <f>SUM(D631:D713)</f>
        <v>4984726.13</v>
      </c>
      <c r="E714" s="193">
        <f>SUM(E629:E713)</f>
        <v>2429585.3000000003</v>
      </c>
      <c r="F714" s="194">
        <f>F628+D714-E714</f>
        <v>17516269.690000013</v>
      </c>
    </row>
    <row r="715" spans="1:6" ht="15.75">
      <c r="B715" s="85"/>
      <c r="C715" s="196"/>
      <c r="D715" s="197"/>
      <c r="E715" s="198"/>
      <c r="F715" s="199"/>
    </row>
    <row r="716" spans="1:6" ht="15.75">
      <c r="A716" s="195"/>
      <c r="B716" s="196" t="s">
        <v>1224</v>
      </c>
      <c r="C716" s="200" t="s">
        <v>781</v>
      </c>
      <c r="D716" s="201"/>
      <c r="E716" s="202">
        <f>SUM(E629:E713)</f>
        <v>2429585.3000000003</v>
      </c>
      <c r="F716" s="199"/>
    </row>
    <row r="717" spans="1:6" ht="54" customHeight="1">
      <c r="A717" s="195"/>
      <c r="B717" s="196"/>
      <c r="C717" s="200" t="s">
        <v>2058</v>
      </c>
      <c r="D717" s="201"/>
      <c r="E717" s="202">
        <f>E714-E713-E699</f>
        <v>1656499.2200000002</v>
      </c>
      <c r="F717" s="199"/>
    </row>
    <row r="718" spans="1:6">
      <c r="A718" s="195"/>
      <c r="E718" s="422"/>
    </row>
    <row r="719" spans="1:6" ht="29.25" customHeight="1">
      <c r="A719" s="66"/>
      <c r="B719" s="67"/>
      <c r="C719" s="68" t="s">
        <v>2900</v>
      </c>
      <c r="D719" s="69"/>
      <c r="E719" s="70"/>
      <c r="F719" s="71"/>
    </row>
    <row r="720" spans="1:6" ht="15.75">
      <c r="A720" s="955" t="s">
        <v>2520</v>
      </c>
      <c r="B720" s="269" t="s">
        <v>1831</v>
      </c>
      <c r="C720" s="936" t="s">
        <v>1981</v>
      </c>
      <c r="D720" s="938" t="s">
        <v>1827</v>
      </c>
      <c r="E720" s="940" t="s">
        <v>1828</v>
      </c>
      <c r="F720" s="942" t="s">
        <v>1829</v>
      </c>
    </row>
    <row r="721" spans="1:6" ht="15.75">
      <c r="A721" s="956"/>
      <c r="B721" s="272" t="s">
        <v>1832</v>
      </c>
      <c r="C721" s="937"/>
      <c r="D721" s="939"/>
      <c r="E721" s="941"/>
      <c r="F721" s="943"/>
    </row>
    <row r="722" spans="1:6" ht="15.75">
      <c r="A722" s="328"/>
      <c r="B722" s="2"/>
      <c r="C722" s="59" t="s">
        <v>2901</v>
      </c>
      <c r="D722" s="60"/>
      <c r="E722" s="61"/>
      <c r="F722" s="91">
        <f>F713</f>
        <v>17516269.690000013</v>
      </c>
    </row>
    <row r="723" spans="1:6">
      <c r="A723" s="336">
        <v>40392</v>
      </c>
      <c r="B723" s="176">
        <v>8630</v>
      </c>
      <c r="C723" s="183" t="s">
        <v>3421</v>
      </c>
      <c r="D723" s="60"/>
      <c r="E723" s="216">
        <v>27600</v>
      </c>
      <c r="F723" s="354">
        <f>F722+D723-E723</f>
        <v>17488669.690000013</v>
      </c>
    </row>
    <row r="724" spans="1:6">
      <c r="A724" s="336">
        <v>40392</v>
      </c>
      <c r="B724" s="353">
        <v>8631</v>
      </c>
      <c r="C724" s="115" t="s">
        <v>2905</v>
      </c>
      <c r="D724" s="60"/>
      <c r="E724" s="216">
        <v>1600</v>
      </c>
      <c r="F724" s="354">
        <f t="shared" ref="F724:F787" si="13">F723+D724-E724</f>
        <v>17487069.690000013</v>
      </c>
    </row>
    <row r="725" spans="1:6">
      <c r="A725" s="336">
        <v>40392</v>
      </c>
      <c r="B725" s="176">
        <v>8632</v>
      </c>
      <c r="C725" s="183" t="s">
        <v>2903</v>
      </c>
      <c r="D725" s="184"/>
      <c r="E725" s="216">
        <v>1600</v>
      </c>
      <c r="F725" s="354">
        <f t="shared" si="13"/>
        <v>17485469.690000013</v>
      </c>
    </row>
    <row r="726" spans="1:6">
      <c r="A726" s="398">
        <v>40392</v>
      </c>
      <c r="B726" s="176">
        <v>8633</v>
      </c>
      <c r="C726" s="183" t="s">
        <v>2904</v>
      </c>
      <c r="D726" s="184"/>
      <c r="E726" s="170">
        <v>1600</v>
      </c>
      <c r="F726" s="354">
        <f t="shared" si="13"/>
        <v>17483869.690000013</v>
      </c>
    </row>
    <row r="727" spans="1:6" ht="28.5">
      <c r="A727" s="398">
        <v>40392</v>
      </c>
      <c r="B727" s="176">
        <v>8634</v>
      </c>
      <c r="C727" s="114" t="s">
        <v>2902</v>
      </c>
      <c r="D727" s="184"/>
      <c r="E727" s="170">
        <v>25588.06</v>
      </c>
      <c r="F727" s="354">
        <f t="shared" si="13"/>
        <v>17458281.630000014</v>
      </c>
    </row>
    <row r="728" spans="1:6" ht="28.5">
      <c r="A728" s="336">
        <v>40392</v>
      </c>
      <c r="B728" s="353">
        <v>8635</v>
      </c>
      <c r="C728" s="183" t="s">
        <v>2906</v>
      </c>
      <c r="D728" s="184"/>
      <c r="E728" s="170">
        <v>23469.599999999999</v>
      </c>
      <c r="F728" s="354">
        <f t="shared" si="13"/>
        <v>17434812.030000012</v>
      </c>
    </row>
    <row r="729" spans="1:6">
      <c r="A729" s="336">
        <v>40392</v>
      </c>
      <c r="B729" s="176">
        <v>8636</v>
      </c>
      <c r="C729" s="385" t="s">
        <v>1804</v>
      </c>
      <c r="D729" s="184"/>
      <c r="E729" s="386">
        <v>0.01</v>
      </c>
      <c r="F729" s="354">
        <f t="shared" si="13"/>
        <v>17434812.020000011</v>
      </c>
    </row>
    <row r="730" spans="1:6" ht="29.25">
      <c r="A730" s="336">
        <v>40394</v>
      </c>
      <c r="B730" s="353">
        <v>8637</v>
      </c>
      <c r="C730" s="183" t="s">
        <v>2908</v>
      </c>
      <c r="D730" s="214"/>
      <c r="E730" s="170">
        <v>75870.59</v>
      </c>
      <c r="F730" s="354">
        <f t="shared" si="13"/>
        <v>17358941.430000011</v>
      </c>
    </row>
    <row r="731" spans="1:6" ht="28.5">
      <c r="A731" s="336">
        <v>40395</v>
      </c>
      <c r="B731" s="176">
        <v>8638</v>
      </c>
      <c r="C731" s="114" t="s">
        <v>2909</v>
      </c>
      <c r="D731" s="184"/>
      <c r="E731" s="216">
        <v>16730.580000000002</v>
      </c>
      <c r="F731" s="354">
        <f t="shared" si="13"/>
        <v>17342210.850000013</v>
      </c>
    </row>
    <row r="732" spans="1:6" ht="15" customHeight="1">
      <c r="A732" s="336">
        <v>40395</v>
      </c>
      <c r="B732" s="176">
        <v>8639</v>
      </c>
      <c r="C732" s="114" t="s">
        <v>2910</v>
      </c>
      <c r="D732" s="184"/>
      <c r="E732" s="170">
        <v>10109.24</v>
      </c>
      <c r="F732" s="354">
        <f t="shared" si="13"/>
        <v>17332101.610000014</v>
      </c>
    </row>
    <row r="733" spans="1:6" ht="28.5">
      <c r="A733" s="336">
        <v>40395</v>
      </c>
      <c r="B733" s="353">
        <v>8640</v>
      </c>
      <c r="C733" s="183" t="s">
        <v>2911</v>
      </c>
      <c r="D733" s="184"/>
      <c r="E733" s="170">
        <v>14277</v>
      </c>
      <c r="F733" s="354">
        <f t="shared" si="13"/>
        <v>17317824.610000014</v>
      </c>
    </row>
    <row r="734" spans="1:6" ht="28.5">
      <c r="A734" s="425">
        <v>40395</v>
      </c>
      <c r="B734" s="426">
        <v>8641</v>
      </c>
      <c r="C734" s="427" t="s">
        <v>2912</v>
      </c>
      <c r="D734" s="428"/>
      <c r="E734" s="429">
        <v>9009.1299999999992</v>
      </c>
      <c r="F734" s="354">
        <f t="shared" si="13"/>
        <v>17308815.480000015</v>
      </c>
    </row>
    <row r="735" spans="1:6" ht="28.5">
      <c r="A735" s="336">
        <v>40395</v>
      </c>
      <c r="B735" s="176">
        <v>8642</v>
      </c>
      <c r="C735" s="114" t="s">
        <v>2913</v>
      </c>
      <c r="D735" s="184"/>
      <c r="E735" s="216">
        <v>74127.5</v>
      </c>
      <c r="F735" s="354">
        <f t="shared" si="13"/>
        <v>17234687.980000015</v>
      </c>
    </row>
    <row r="736" spans="1:6">
      <c r="A736" s="336">
        <v>40395</v>
      </c>
      <c r="B736" s="353">
        <v>8643</v>
      </c>
      <c r="C736" s="251" t="s">
        <v>1804</v>
      </c>
      <c r="D736" s="184"/>
      <c r="E736" s="360">
        <v>0.01</v>
      </c>
      <c r="F736" s="354">
        <f t="shared" si="13"/>
        <v>17234687.970000014</v>
      </c>
    </row>
    <row r="737" spans="1:6">
      <c r="A737" s="336">
        <v>40399</v>
      </c>
      <c r="B737" s="176">
        <v>8644</v>
      </c>
      <c r="C737" s="114" t="s">
        <v>2914</v>
      </c>
      <c r="D737" s="184"/>
      <c r="E737" s="170">
        <v>2250</v>
      </c>
      <c r="F737" s="354">
        <f t="shared" si="13"/>
        <v>17232437.970000014</v>
      </c>
    </row>
    <row r="738" spans="1:6">
      <c r="A738" s="336">
        <v>40399</v>
      </c>
      <c r="B738" s="176">
        <v>8645</v>
      </c>
      <c r="C738" s="115" t="s">
        <v>2915</v>
      </c>
      <c r="D738" s="184"/>
      <c r="E738" s="344">
        <v>3882.25</v>
      </c>
      <c r="F738" s="354">
        <f t="shared" si="13"/>
        <v>17228555.720000014</v>
      </c>
    </row>
    <row r="739" spans="1:6" ht="29.25" customHeight="1">
      <c r="A739" s="336">
        <v>40399</v>
      </c>
      <c r="B739" s="353">
        <v>8646</v>
      </c>
      <c r="C739" s="114" t="s">
        <v>2916</v>
      </c>
      <c r="D739" s="184"/>
      <c r="E739" s="216">
        <v>1796</v>
      </c>
      <c r="F739" s="354">
        <f t="shared" si="13"/>
        <v>17226759.720000014</v>
      </c>
    </row>
    <row r="740" spans="1:6">
      <c r="A740" s="336">
        <v>40399</v>
      </c>
      <c r="B740" s="176">
        <v>8647</v>
      </c>
      <c r="C740" s="183" t="s">
        <v>2917</v>
      </c>
      <c r="D740" s="184"/>
      <c r="E740" s="216">
        <v>458</v>
      </c>
      <c r="F740" s="354">
        <f t="shared" si="13"/>
        <v>17226301.720000014</v>
      </c>
    </row>
    <row r="741" spans="1:6" ht="28.5">
      <c r="A741" s="398">
        <v>40399</v>
      </c>
      <c r="B741" s="176">
        <v>8648</v>
      </c>
      <c r="C741" s="114" t="s">
        <v>2918</v>
      </c>
      <c r="D741" s="184"/>
      <c r="E741" s="341">
        <v>35073.75</v>
      </c>
      <c r="F741" s="354">
        <f t="shared" si="13"/>
        <v>17191227.970000014</v>
      </c>
    </row>
    <row r="742" spans="1:6">
      <c r="A742" s="336">
        <v>40399</v>
      </c>
      <c r="B742" s="353">
        <v>8649</v>
      </c>
      <c r="C742" s="251" t="s">
        <v>2919</v>
      </c>
      <c r="D742" s="339"/>
      <c r="E742" s="216">
        <v>36449.199999999997</v>
      </c>
      <c r="F742" s="354">
        <f t="shared" si="13"/>
        <v>17154778.770000014</v>
      </c>
    </row>
    <row r="743" spans="1:6">
      <c r="A743" s="336">
        <v>40399</v>
      </c>
      <c r="B743" s="176">
        <v>8650</v>
      </c>
      <c r="C743" s="114" t="s">
        <v>1804</v>
      </c>
      <c r="D743" s="184"/>
      <c r="E743" s="360">
        <v>0.01</v>
      </c>
      <c r="F743" s="354">
        <f t="shared" si="13"/>
        <v>17154778.760000013</v>
      </c>
    </row>
    <row r="744" spans="1:6" ht="28.5">
      <c r="A744" s="336">
        <v>40400</v>
      </c>
      <c r="B744" s="176">
        <v>8651</v>
      </c>
      <c r="C744" s="114" t="s">
        <v>2938</v>
      </c>
      <c r="D744" s="184"/>
      <c r="E744" s="216">
        <v>35590.720000000001</v>
      </c>
      <c r="F744" s="354">
        <f t="shared" si="13"/>
        <v>17119188.040000014</v>
      </c>
    </row>
    <row r="745" spans="1:6" ht="51">
      <c r="A745" s="398">
        <v>40400</v>
      </c>
      <c r="B745" s="399">
        <v>8652</v>
      </c>
      <c r="C745" s="160" t="s">
        <v>2920</v>
      </c>
      <c r="D745" s="184"/>
      <c r="E745" s="216">
        <v>4699.6000000000004</v>
      </c>
      <c r="F745" s="354">
        <f>F744+D745-E745</f>
        <v>17114488.440000013</v>
      </c>
    </row>
    <row r="746" spans="1:6" ht="28.5">
      <c r="A746" s="398">
        <v>40400</v>
      </c>
      <c r="B746" s="176">
        <v>8653</v>
      </c>
      <c r="C746" s="114" t="s">
        <v>2921</v>
      </c>
      <c r="D746" s="184"/>
      <c r="E746" s="216">
        <v>15315.3</v>
      </c>
      <c r="F746" s="359">
        <f t="shared" si="13"/>
        <v>17099173.140000012</v>
      </c>
    </row>
    <row r="747" spans="1:6" ht="27.75" customHeight="1">
      <c r="A747" s="336">
        <v>40400</v>
      </c>
      <c r="B747" s="176">
        <v>8654</v>
      </c>
      <c r="C747" s="114" t="s">
        <v>2922</v>
      </c>
      <c r="D747" s="184"/>
      <c r="E747" s="216">
        <v>980</v>
      </c>
      <c r="F747" s="354">
        <f t="shared" si="13"/>
        <v>17098193.140000012</v>
      </c>
    </row>
    <row r="748" spans="1:6" ht="42.75">
      <c r="A748" s="398">
        <v>40401</v>
      </c>
      <c r="B748" s="176">
        <v>8655</v>
      </c>
      <c r="C748" s="114" t="s">
        <v>2923</v>
      </c>
      <c r="D748" s="184"/>
      <c r="E748" s="216">
        <v>71128.75</v>
      </c>
      <c r="F748" s="354">
        <f t="shared" si="13"/>
        <v>17027064.390000012</v>
      </c>
    </row>
    <row r="749" spans="1:6" ht="42.75">
      <c r="A749" s="336">
        <v>40401</v>
      </c>
      <c r="B749" s="176">
        <v>8656</v>
      </c>
      <c r="C749" s="114" t="s">
        <v>4060</v>
      </c>
      <c r="D749" s="184"/>
      <c r="E749" s="216">
        <v>559523.96</v>
      </c>
      <c r="F749" s="354">
        <f t="shared" si="13"/>
        <v>16467540.430000011</v>
      </c>
    </row>
    <row r="750" spans="1:6" ht="28.5">
      <c r="A750" s="336">
        <v>40401</v>
      </c>
      <c r="B750" s="353">
        <v>8657</v>
      </c>
      <c r="C750" s="114" t="s">
        <v>2924</v>
      </c>
      <c r="D750" s="184"/>
      <c r="E750" s="216">
        <v>7000</v>
      </c>
      <c r="F750" s="354">
        <f t="shared" si="13"/>
        <v>16460540.430000011</v>
      </c>
    </row>
    <row r="751" spans="1:6">
      <c r="A751" s="336">
        <v>40401</v>
      </c>
      <c r="B751" s="176">
        <v>8658</v>
      </c>
      <c r="C751" s="164" t="s">
        <v>2925</v>
      </c>
      <c r="D751" s="184"/>
      <c r="E751" s="216">
        <v>15000</v>
      </c>
      <c r="F751" s="354">
        <f t="shared" si="13"/>
        <v>16445540.430000011</v>
      </c>
    </row>
    <row r="752" spans="1:6">
      <c r="A752" s="336">
        <v>40402</v>
      </c>
      <c r="B752" s="353">
        <v>8659</v>
      </c>
      <c r="C752" s="164" t="s">
        <v>2926</v>
      </c>
      <c r="D752" s="184"/>
      <c r="E752" s="216">
        <v>15000</v>
      </c>
      <c r="F752" s="354">
        <f t="shared" si="13"/>
        <v>16430540.430000011</v>
      </c>
    </row>
    <row r="753" spans="1:6">
      <c r="A753" s="336">
        <v>40402</v>
      </c>
      <c r="B753" s="176">
        <v>8660</v>
      </c>
      <c r="C753" s="164" t="s">
        <v>2927</v>
      </c>
      <c r="D753" s="184"/>
      <c r="E753" s="216">
        <v>23000</v>
      </c>
      <c r="F753" s="354">
        <f t="shared" si="13"/>
        <v>16407540.430000011</v>
      </c>
    </row>
    <row r="754" spans="1:6">
      <c r="A754" s="336">
        <v>40402</v>
      </c>
      <c r="B754" s="353">
        <v>8661</v>
      </c>
      <c r="C754" s="114" t="s">
        <v>2928</v>
      </c>
      <c r="D754" s="184"/>
      <c r="E754" s="216">
        <v>18000</v>
      </c>
      <c r="F754" s="354">
        <f t="shared" si="13"/>
        <v>16389540.430000011</v>
      </c>
    </row>
    <row r="755" spans="1:6">
      <c r="A755" s="336">
        <v>40402</v>
      </c>
      <c r="B755" s="176">
        <v>8662</v>
      </c>
      <c r="C755" s="164" t="s">
        <v>2929</v>
      </c>
      <c r="D755" s="184"/>
      <c r="E755" s="216">
        <v>519</v>
      </c>
      <c r="F755" s="354">
        <f t="shared" si="13"/>
        <v>16389021.430000011</v>
      </c>
    </row>
    <row r="756" spans="1:6">
      <c r="A756" s="336">
        <v>40402</v>
      </c>
      <c r="B756" s="353">
        <v>8663</v>
      </c>
      <c r="C756" s="114" t="s">
        <v>2930</v>
      </c>
      <c r="D756" s="184"/>
      <c r="E756" s="216">
        <v>23000</v>
      </c>
      <c r="F756" s="354">
        <f t="shared" si="13"/>
        <v>16366021.430000011</v>
      </c>
    </row>
    <row r="757" spans="1:6">
      <c r="A757" s="336">
        <v>40402</v>
      </c>
      <c r="B757" s="176">
        <v>8664</v>
      </c>
      <c r="C757" s="114" t="s">
        <v>2931</v>
      </c>
      <c r="D757" s="184"/>
      <c r="E757" s="216">
        <v>5974</v>
      </c>
      <c r="F757" s="354">
        <f t="shared" si="13"/>
        <v>16360047.430000011</v>
      </c>
    </row>
    <row r="758" spans="1:6">
      <c r="A758" s="336">
        <v>40402</v>
      </c>
      <c r="B758" s="353">
        <v>8665</v>
      </c>
      <c r="C758" s="114" t="s">
        <v>2932</v>
      </c>
      <c r="D758" s="184"/>
      <c r="E758" s="216">
        <v>23000</v>
      </c>
      <c r="F758" s="354">
        <f t="shared" si="13"/>
        <v>16337047.430000011</v>
      </c>
    </row>
    <row r="759" spans="1:6">
      <c r="A759" s="336">
        <v>40402</v>
      </c>
      <c r="B759" s="176">
        <v>8666</v>
      </c>
      <c r="C759" s="164" t="s">
        <v>2933</v>
      </c>
      <c r="D759" s="184"/>
      <c r="E759" s="216">
        <v>1578.88</v>
      </c>
      <c r="F759" s="354">
        <f t="shared" si="13"/>
        <v>16335468.55000001</v>
      </c>
    </row>
    <row r="760" spans="1:6">
      <c r="A760" s="336">
        <v>40402</v>
      </c>
      <c r="B760" s="353">
        <v>8667</v>
      </c>
      <c r="C760" s="342" t="s">
        <v>2937</v>
      </c>
      <c r="D760" s="184"/>
      <c r="E760" s="216">
        <v>745</v>
      </c>
      <c r="F760" s="354">
        <f t="shared" si="13"/>
        <v>16334723.55000001</v>
      </c>
    </row>
    <row r="761" spans="1:6">
      <c r="A761" s="336">
        <v>40402</v>
      </c>
      <c r="B761" s="176">
        <v>8668</v>
      </c>
      <c r="C761" s="183" t="s">
        <v>2936</v>
      </c>
      <c r="D761" s="184"/>
      <c r="E761" s="216">
        <v>136315</v>
      </c>
      <c r="F761" s="354">
        <f t="shared" si="13"/>
        <v>16198408.55000001</v>
      </c>
    </row>
    <row r="762" spans="1:6" ht="28.5">
      <c r="A762" s="336">
        <v>40402</v>
      </c>
      <c r="B762" s="353">
        <v>8669</v>
      </c>
      <c r="C762" s="164" t="s">
        <v>2934</v>
      </c>
      <c r="D762" s="184"/>
      <c r="E762" s="216">
        <v>5043.1000000000004</v>
      </c>
      <c r="F762" s="354">
        <f t="shared" si="13"/>
        <v>16193365.45000001</v>
      </c>
    </row>
    <row r="763" spans="1:6">
      <c r="A763" s="336">
        <v>40402</v>
      </c>
      <c r="B763" s="176"/>
      <c r="C763" s="114" t="s">
        <v>2939</v>
      </c>
      <c r="D763" s="184"/>
      <c r="E763" s="216">
        <v>0</v>
      </c>
      <c r="F763" s="354">
        <f t="shared" si="13"/>
        <v>16193365.45000001</v>
      </c>
    </row>
    <row r="764" spans="1:6">
      <c r="A764" s="336">
        <v>40407</v>
      </c>
      <c r="B764" s="353">
        <v>9001</v>
      </c>
      <c r="C764" s="114" t="s">
        <v>1804</v>
      </c>
      <c r="D764" s="184"/>
      <c r="E764" s="360">
        <v>0.01</v>
      </c>
      <c r="F764" s="354">
        <f t="shared" si="13"/>
        <v>16193365.440000011</v>
      </c>
    </row>
    <row r="765" spans="1:6">
      <c r="A765" s="336">
        <v>40407</v>
      </c>
      <c r="B765" s="176">
        <v>9002</v>
      </c>
      <c r="C765" s="114" t="s">
        <v>1804</v>
      </c>
      <c r="D765" s="184"/>
      <c r="E765" s="360">
        <v>0.01</v>
      </c>
      <c r="F765" s="354">
        <f t="shared" si="13"/>
        <v>16193365.430000011</v>
      </c>
    </row>
    <row r="766" spans="1:6">
      <c r="A766" s="336">
        <v>40407</v>
      </c>
      <c r="B766" s="176">
        <v>9003</v>
      </c>
      <c r="C766" s="164" t="s">
        <v>1804</v>
      </c>
      <c r="D766" s="184"/>
      <c r="E766" s="360">
        <v>0.01</v>
      </c>
      <c r="F766" s="354">
        <f t="shared" si="13"/>
        <v>16193365.420000011</v>
      </c>
    </row>
    <row r="767" spans="1:6" ht="38.25">
      <c r="A767" s="398">
        <v>40407</v>
      </c>
      <c r="B767" s="176">
        <v>9004</v>
      </c>
      <c r="C767" s="400" t="s">
        <v>2940</v>
      </c>
      <c r="D767" s="184"/>
      <c r="E767" s="216">
        <v>3524</v>
      </c>
      <c r="F767" s="354">
        <f t="shared" si="13"/>
        <v>16189841.420000011</v>
      </c>
    </row>
    <row r="768" spans="1:6" ht="38.25">
      <c r="A768" s="398">
        <v>40407</v>
      </c>
      <c r="B768" s="399">
        <v>9005</v>
      </c>
      <c r="C768" s="400" t="s">
        <v>2967</v>
      </c>
      <c r="D768" s="184"/>
      <c r="E768" s="216">
        <v>31266.93</v>
      </c>
      <c r="F768" s="354">
        <f t="shared" si="13"/>
        <v>16158574.490000011</v>
      </c>
    </row>
    <row r="769" spans="1:6">
      <c r="A769" s="398">
        <v>40408</v>
      </c>
      <c r="B769" s="176">
        <v>9006</v>
      </c>
      <c r="C769" s="164" t="s">
        <v>2941</v>
      </c>
      <c r="D769" s="184"/>
      <c r="E769" s="216">
        <v>6974.54</v>
      </c>
      <c r="F769" s="354">
        <f>F768+D769-E769</f>
        <v>16151599.950000012</v>
      </c>
    </row>
    <row r="770" spans="1:6">
      <c r="A770" s="336">
        <v>40408</v>
      </c>
      <c r="B770" s="353">
        <v>9007</v>
      </c>
      <c r="C770" s="114" t="s">
        <v>1804</v>
      </c>
      <c r="D770" s="184"/>
      <c r="E770" s="360">
        <v>0.01</v>
      </c>
      <c r="F770" s="354">
        <f t="shared" si="13"/>
        <v>16151599.940000013</v>
      </c>
    </row>
    <row r="771" spans="1:6" ht="28.5">
      <c r="A771" s="336">
        <v>40408</v>
      </c>
      <c r="B771" s="176">
        <v>9008</v>
      </c>
      <c r="C771" s="164" t="s">
        <v>2942</v>
      </c>
      <c r="D771" s="184"/>
      <c r="E771" s="216">
        <v>1982.42</v>
      </c>
      <c r="F771" s="354">
        <f t="shared" si="13"/>
        <v>16149617.520000013</v>
      </c>
    </row>
    <row r="772" spans="1:6">
      <c r="A772" s="336">
        <v>40409</v>
      </c>
      <c r="B772" s="353">
        <v>9009</v>
      </c>
      <c r="C772" s="114" t="s">
        <v>2943</v>
      </c>
      <c r="D772" s="184"/>
      <c r="E772" s="216">
        <v>36689</v>
      </c>
      <c r="F772" s="354">
        <f t="shared" si="13"/>
        <v>16112928.520000013</v>
      </c>
    </row>
    <row r="773" spans="1:6">
      <c r="A773" s="336">
        <v>40409</v>
      </c>
      <c r="B773" s="176">
        <v>9010</v>
      </c>
      <c r="C773" s="164" t="s">
        <v>1804</v>
      </c>
      <c r="D773" s="2"/>
      <c r="E773" s="360">
        <v>0.01</v>
      </c>
      <c r="F773" s="359">
        <f t="shared" si="13"/>
        <v>16112928.510000013</v>
      </c>
    </row>
    <row r="774" spans="1:6" ht="15" customHeight="1">
      <c r="A774" s="398">
        <v>40409</v>
      </c>
      <c r="B774" s="176">
        <v>9011</v>
      </c>
      <c r="C774" s="392" t="s">
        <v>2944</v>
      </c>
      <c r="D774" s="393"/>
      <c r="E774" s="394">
        <v>24900</v>
      </c>
      <c r="F774" s="359">
        <f t="shared" si="13"/>
        <v>16088028.510000013</v>
      </c>
    </row>
    <row r="775" spans="1:6" ht="28.5">
      <c r="A775" s="336">
        <v>40409</v>
      </c>
      <c r="B775" s="176">
        <v>9012</v>
      </c>
      <c r="C775" s="114" t="s">
        <v>2945</v>
      </c>
      <c r="D775" s="184"/>
      <c r="E775" s="216">
        <v>8500</v>
      </c>
      <c r="F775" s="354">
        <f t="shared" si="13"/>
        <v>16079528.510000013</v>
      </c>
    </row>
    <row r="776" spans="1:6">
      <c r="A776" s="336">
        <v>40409</v>
      </c>
      <c r="B776" s="353">
        <v>9013</v>
      </c>
      <c r="C776" s="392" t="s">
        <v>2946</v>
      </c>
      <c r="D776" s="393"/>
      <c r="E776" s="394">
        <v>3510</v>
      </c>
      <c r="F776" s="354">
        <f t="shared" si="13"/>
        <v>16076018.510000013</v>
      </c>
    </row>
    <row r="777" spans="1:6" ht="15.75">
      <c r="A777" s="336">
        <v>40409</v>
      </c>
      <c r="B777" s="176">
        <v>9014</v>
      </c>
      <c r="C777" s="115" t="s">
        <v>2947</v>
      </c>
      <c r="D777" s="214"/>
      <c r="E777" s="216">
        <v>27000</v>
      </c>
      <c r="F777" s="354">
        <f t="shared" si="13"/>
        <v>16049018.510000013</v>
      </c>
    </row>
    <row r="778" spans="1:6" ht="15.75">
      <c r="A778" s="336">
        <v>40409</v>
      </c>
      <c r="B778" s="353">
        <v>9015</v>
      </c>
      <c r="C778" s="114" t="s">
        <v>2948</v>
      </c>
      <c r="D778" s="214"/>
      <c r="E778" s="216">
        <v>6480</v>
      </c>
      <c r="F778" s="354">
        <f t="shared" si="13"/>
        <v>16042538.510000013</v>
      </c>
    </row>
    <row r="779" spans="1:6" ht="15.75">
      <c r="A779" s="336">
        <v>40409</v>
      </c>
      <c r="B779" s="176">
        <v>9016</v>
      </c>
      <c r="C779" s="114" t="s">
        <v>2949</v>
      </c>
      <c r="D779" s="214"/>
      <c r="E779" s="216">
        <v>6480</v>
      </c>
      <c r="F779" s="354">
        <f t="shared" si="13"/>
        <v>16036058.510000013</v>
      </c>
    </row>
    <row r="780" spans="1:6" ht="15" customHeight="1">
      <c r="A780" s="336">
        <v>40409</v>
      </c>
      <c r="B780" s="353">
        <v>9017</v>
      </c>
      <c r="C780" s="114" t="s">
        <v>2950</v>
      </c>
      <c r="D780" s="214"/>
      <c r="E780" s="216">
        <v>2000</v>
      </c>
      <c r="F780" s="354">
        <f t="shared" si="13"/>
        <v>16034058.510000013</v>
      </c>
    </row>
    <row r="781" spans="1:6" ht="15.75">
      <c r="A781" s="336">
        <v>40409</v>
      </c>
      <c r="B781" s="176">
        <v>9018</v>
      </c>
      <c r="C781" s="114" t="s">
        <v>2951</v>
      </c>
      <c r="D781" s="214"/>
      <c r="E781" s="216">
        <v>600</v>
      </c>
      <c r="F781" s="354">
        <f t="shared" si="13"/>
        <v>16033458.510000013</v>
      </c>
    </row>
    <row r="782" spans="1:6" ht="15.75" customHeight="1">
      <c r="A782" s="336">
        <v>40409</v>
      </c>
      <c r="B782" s="353">
        <v>9019</v>
      </c>
      <c r="C782" s="114" t="s">
        <v>1804</v>
      </c>
      <c r="D782" s="214"/>
      <c r="E782" s="360">
        <v>0.01</v>
      </c>
      <c r="F782" s="354">
        <f t="shared" si="13"/>
        <v>16033458.500000013</v>
      </c>
    </row>
    <row r="783" spans="1:6" ht="15.75">
      <c r="A783" s="336">
        <v>40409</v>
      </c>
      <c r="B783" s="176">
        <v>9020</v>
      </c>
      <c r="C783" s="114" t="s">
        <v>2952</v>
      </c>
      <c r="D783" s="214"/>
      <c r="E783" s="216">
        <v>600</v>
      </c>
      <c r="F783" s="354">
        <f t="shared" si="13"/>
        <v>16032858.500000013</v>
      </c>
    </row>
    <row r="784" spans="1:6" ht="28.5">
      <c r="A784" s="336">
        <v>40409</v>
      </c>
      <c r="B784" s="176">
        <v>9021</v>
      </c>
      <c r="C784" s="114" t="s">
        <v>2953</v>
      </c>
      <c r="D784" s="214"/>
      <c r="E784" s="216">
        <v>8146.55</v>
      </c>
      <c r="F784" s="354">
        <f t="shared" si="13"/>
        <v>16024711.950000012</v>
      </c>
    </row>
    <row r="785" spans="1:6" ht="15.75">
      <c r="A785" s="336">
        <v>40409</v>
      </c>
      <c r="B785" s="353">
        <v>9022</v>
      </c>
      <c r="C785" s="164" t="s">
        <v>1804</v>
      </c>
      <c r="D785" s="214"/>
      <c r="E785" s="360">
        <v>0.01</v>
      </c>
      <c r="F785" s="354">
        <f t="shared" si="13"/>
        <v>16024711.940000013</v>
      </c>
    </row>
    <row r="786" spans="1:6" ht="15.75">
      <c r="A786" s="336">
        <v>40409</v>
      </c>
      <c r="B786" s="176">
        <v>9023</v>
      </c>
      <c r="C786" s="342" t="s">
        <v>1804</v>
      </c>
      <c r="D786" s="214"/>
      <c r="E786" s="360">
        <v>0.01</v>
      </c>
      <c r="F786" s="354">
        <f t="shared" si="13"/>
        <v>16024711.930000013</v>
      </c>
    </row>
    <row r="787" spans="1:6" ht="28.5">
      <c r="A787" s="336">
        <v>40409</v>
      </c>
      <c r="B787" s="353">
        <v>9024</v>
      </c>
      <c r="C787" s="164" t="s">
        <v>2954</v>
      </c>
      <c r="D787" s="214"/>
      <c r="E787" s="216">
        <v>6206.9</v>
      </c>
      <c r="F787" s="354">
        <f t="shared" si="13"/>
        <v>16018505.030000012</v>
      </c>
    </row>
    <row r="788" spans="1:6" ht="28.5">
      <c r="A788" s="336">
        <v>40409</v>
      </c>
      <c r="B788" s="176">
        <v>9025</v>
      </c>
      <c r="C788" s="114" t="s">
        <v>2955</v>
      </c>
      <c r="D788" s="214"/>
      <c r="E788" s="216">
        <v>5431.04</v>
      </c>
      <c r="F788" s="354">
        <f t="shared" ref="F788:F823" si="14">F787+D788-E788</f>
        <v>16013073.990000013</v>
      </c>
    </row>
    <row r="789" spans="1:6">
      <c r="A789" s="336">
        <v>40409</v>
      </c>
      <c r="B789" s="353">
        <v>9026</v>
      </c>
      <c r="C789" s="114" t="s">
        <v>2956</v>
      </c>
      <c r="D789" s="184"/>
      <c r="E789" s="216">
        <v>27000</v>
      </c>
      <c r="F789" s="354">
        <f t="shared" si="14"/>
        <v>15986073.990000013</v>
      </c>
    </row>
    <row r="790" spans="1:6" ht="15.75">
      <c r="A790" s="336">
        <v>40409</v>
      </c>
      <c r="B790" s="176">
        <v>9027</v>
      </c>
      <c r="C790" s="164" t="s">
        <v>2957</v>
      </c>
      <c r="D790" s="214"/>
      <c r="E790" s="216">
        <v>1016.24</v>
      </c>
      <c r="F790" s="354">
        <f t="shared" si="14"/>
        <v>15985057.750000013</v>
      </c>
    </row>
    <row r="791" spans="1:6" ht="15.75">
      <c r="A791" s="336">
        <v>40409</v>
      </c>
      <c r="B791" s="353">
        <v>9028</v>
      </c>
      <c r="C791" s="114" t="s">
        <v>2958</v>
      </c>
      <c r="D791" s="214"/>
      <c r="E791" s="216">
        <v>2000</v>
      </c>
      <c r="F791" s="354">
        <f t="shared" si="14"/>
        <v>15983057.750000013</v>
      </c>
    </row>
    <row r="792" spans="1:6" ht="15.75">
      <c r="A792" s="336">
        <v>40410</v>
      </c>
      <c r="B792" s="176">
        <v>9029</v>
      </c>
      <c r="C792" s="374" t="s">
        <v>2962</v>
      </c>
      <c r="D792" s="214"/>
      <c r="E792" s="216">
        <v>18000</v>
      </c>
      <c r="F792" s="354">
        <f t="shared" si="14"/>
        <v>15965057.750000013</v>
      </c>
    </row>
    <row r="793" spans="1:6" ht="42.75">
      <c r="A793" s="336">
        <v>40410</v>
      </c>
      <c r="B793" s="176">
        <v>9030</v>
      </c>
      <c r="C793" s="164" t="s">
        <v>2968</v>
      </c>
      <c r="D793" s="214"/>
      <c r="E793" s="216">
        <v>122400</v>
      </c>
      <c r="F793" s="354">
        <f t="shared" si="14"/>
        <v>15842657.750000013</v>
      </c>
    </row>
    <row r="794" spans="1:6" ht="38.25">
      <c r="A794" s="398">
        <v>40410</v>
      </c>
      <c r="B794" s="176">
        <v>9031</v>
      </c>
      <c r="C794" s="400" t="s">
        <v>2969</v>
      </c>
      <c r="D794" s="214"/>
      <c r="E794" s="216">
        <v>35100</v>
      </c>
      <c r="F794" s="359">
        <f t="shared" si="14"/>
        <v>15807557.750000013</v>
      </c>
    </row>
    <row r="795" spans="1:6" ht="28.5">
      <c r="A795" s="398">
        <v>40410</v>
      </c>
      <c r="B795" s="399">
        <v>9032</v>
      </c>
      <c r="C795" s="392" t="s">
        <v>2959</v>
      </c>
      <c r="D795" s="395"/>
      <c r="E795" s="394">
        <v>1784870.85</v>
      </c>
      <c r="F795" s="354">
        <f t="shared" si="14"/>
        <v>14022686.900000013</v>
      </c>
    </row>
    <row r="796" spans="1:6" ht="42.75">
      <c r="A796" s="398">
        <v>40410</v>
      </c>
      <c r="B796" s="176">
        <v>9033</v>
      </c>
      <c r="C796" s="392" t="s">
        <v>2960</v>
      </c>
      <c r="D796" s="395"/>
      <c r="E796" s="394">
        <v>1857950.69</v>
      </c>
      <c r="F796" s="354">
        <f>F795+D796-E796</f>
        <v>12164736.210000014</v>
      </c>
    </row>
    <row r="797" spans="1:6" ht="15.75">
      <c r="A797" s="336">
        <v>40410</v>
      </c>
      <c r="B797" s="176">
        <v>9034</v>
      </c>
      <c r="C797" s="291" t="s">
        <v>2961</v>
      </c>
      <c r="D797" s="214"/>
      <c r="E797" s="216">
        <v>2700</v>
      </c>
      <c r="F797" s="354">
        <f>F796+D797-E797</f>
        <v>12162036.210000014</v>
      </c>
    </row>
    <row r="798" spans="1:6" ht="15.75">
      <c r="A798" s="336">
        <v>40413</v>
      </c>
      <c r="B798" s="176">
        <v>9035</v>
      </c>
      <c r="C798" s="114" t="s">
        <v>1804</v>
      </c>
      <c r="D798" s="214"/>
      <c r="E798" s="360">
        <v>0.01</v>
      </c>
      <c r="F798" s="354">
        <f t="shared" si="14"/>
        <v>12162036.200000014</v>
      </c>
    </row>
    <row r="799" spans="1:6" ht="25.5">
      <c r="A799" s="336">
        <v>40413</v>
      </c>
      <c r="B799" s="176">
        <v>9036</v>
      </c>
      <c r="C799" s="160" t="s">
        <v>2963</v>
      </c>
      <c r="D799" s="214"/>
      <c r="E799" s="216">
        <v>28200</v>
      </c>
      <c r="F799" s="354">
        <f t="shared" si="14"/>
        <v>12133836.200000014</v>
      </c>
    </row>
    <row r="800" spans="1:6" ht="25.5">
      <c r="A800" s="336">
        <v>40413</v>
      </c>
      <c r="B800" s="176">
        <v>9037</v>
      </c>
      <c r="C800" s="401" t="s">
        <v>2964</v>
      </c>
      <c r="D800" s="214"/>
      <c r="E800" s="216">
        <v>73999.66</v>
      </c>
      <c r="F800" s="354">
        <f t="shared" si="14"/>
        <v>12059836.540000014</v>
      </c>
    </row>
    <row r="801" spans="1:6" ht="15.75">
      <c r="A801" s="336">
        <v>40413</v>
      </c>
      <c r="B801" s="176">
        <v>9038</v>
      </c>
      <c r="C801" s="114" t="s">
        <v>2965</v>
      </c>
      <c r="D801" s="214"/>
      <c r="E801" s="216">
        <v>33133.5</v>
      </c>
      <c r="F801" s="354">
        <f t="shared" si="14"/>
        <v>12026703.040000014</v>
      </c>
    </row>
    <row r="802" spans="1:6" ht="38.25">
      <c r="A802" s="336">
        <v>40413</v>
      </c>
      <c r="B802" s="176">
        <v>9039</v>
      </c>
      <c r="C802" s="160" t="s">
        <v>2966</v>
      </c>
      <c r="D802" s="214"/>
      <c r="E802" s="216">
        <v>111150</v>
      </c>
      <c r="F802" s="354">
        <f t="shared" si="14"/>
        <v>11915553.040000014</v>
      </c>
    </row>
    <row r="803" spans="1:6" ht="15.75">
      <c r="A803" s="336">
        <v>40414</v>
      </c>
      <c r="B803" s="77" t="s">
        <v>1823</v>
      </c>
      <c r="C803" s="158" t="s">
        <v>2970</v>
      </c>
      <c r="D803" s="214"/>
      <c r="E803" s="364">
        <v>770043.41</v>
      </c>
      <c r="F803" s="354">
        <f t="shared" si="14"/>
        <v>11145509.630000014</v>
      </c>
    </row>
    <row r="804" spans="1:6" ht="15.75">
      <c r="A804" s="336">
        <v>40415</v>
      </c>
      <c r="B804" s="357">
        <v>9040</v>
      </c>
      <c r="C804" s="114" t="s">
        <v>1804</v>
      </c>
      <c r="D804" s="214"/>
      <c r="E804" s="360">
        <v>0.01</v>
      </c>
      <c r="F804" s="354">
        <f t="shared" si="14"/>
        <v>11145509.620000014</v>
      </c>
    </row>
    <row r="805" spans="1:6" ht="15.75">
      <c r="A805" s="336">
        <v>40415</v>
      </c>
      <c r="B805" s="357">
        <v>9041</v>
      </c>
      <c r="C805" s="114" t="s">
        <v>1804</v>
      </c>
      <c r="D805" s="214"/>
      <c r="E805" s="360">
        <v>0.01</v>
      </c>
      <c r="F805" s="354">
        <f t="shared" si="14"/>
        <v>11145509.610000014</v>
      </c>
    </row>
    <row r="806" spans="1:6" ht="17.25" customHeight="1">
      <c r="A806" s="336">
        <v>40415</v>
      </c>
      <c r="B806" s="357">
        <v>9042</v>
      </c>
      <c r="C806" s="114" t="s">
        <v>1804</v>
      </c>
      <c r="D806" s="214"/>
      <c r="E806" s="360">
        <v>0.01</v>
      </c>
      <c r="F806" s="354">
        <f t="shared" si="14"/>
        <v>11145509.600000015</v>
      </c>
    </row>
    <row r="807" spans="1:6" ht="51">
      <c r="A807" s="336">
        <v>40415</v>
      </c>
      <c r="B807" s="357">
        <v>9043</v>
      </c>
      <c r="C807" s="160" t="s">
        <v>2971</v>
      </c>
      <c r="D807" s="214"/>
      <c r="E807" s="216">
        <v>82397.539999999994</v>
      </c>
      <c r="F807" s="354">
        <f t="shared" si="14"/>
        <v>11063112.060000015</v>
      </c>
    </row>
    <row r="808" spans="1:6" ht="51">
      <c r="A808" s="336">
        <v>40415</v>
      </c>
      <c r="B808" s="357">
        <v>9044</v>
      </c>
      <c r="C808" s="160" t="s">
        <v>2972</v>
      </c>
      <c r="D808" s="214"/>
      <c r="E808" s="216">
        <v>56695.06</v>
      </c>
      <c r="F808" s="354">
        <f t="shared" si="14"/>
        <v>11006417.000000015</v>
      </c>
    </row>
    <row r="809" spans="1:6" ht="42.75">
      <c r="A809" s="336">
        <v>40415</v>
      </c>
      <c r="B809" s="357">
        <v>9045</v>
      </c>
      <c r="C809" s="114" t="s">
        <v>2973</v>
      </c>
      <c r="D809" s="214"/>
      <c r="E809" s="216">
        <v>1762</v>
      </c>
      <c r="F809" s="354">
        <f t="shared" si="14"/>
        <v>11004655.000000015</v>
      </c>
    </row>
    <row r="810" spans="1:6" ht="28.5">
      <c r="A810" s="336">
        <v>40416</v>
      </c>
      <c r="B810" s="357">
        <v>9046</v>
      </c>
      <c r="C810" s="392" t="s">
        <v>2974</v>
      </c>
      <c r="D810" s="395"/>
      <c r="E810" s="394">
        <v>2573.66</v>
      </c>
      <c r="F810" s="354">
        <f t="shared" si="14"/>
        <v>11002081.340000015</v>
      </c>
    </row>
    <row r="811" spans="1:6" ht="28.5">
      <c r="A811" s="336">
        <v>40416</v>
      </c>
      <c r="B811" s="357">
        <v>9047</v>
      </c>
      <c r="C811" s="161" t="s">
        <v>2975</v>
      </c>
      <c r="D811" s="214"/>
      <c r="E811" s="216">
        <v>171412.85</v>
      </c>
      <c r="F811" s="354">
        <f t="shared" si="14"/>
        <v>10830668.490000015</v>
      </c>
    </row>
    <row r="812" spans="1:6" ht="15.75">
      <c r="A812" s="336">
        <v>40416</v>
      </c>
      <c r="B812" s="357">
        <v>9048</v>
      </c>
      <c r="C812" s="291" t="s">
        <v>2976</v>
      </c>
      <c r="D812" s="214"/>
      <c r="E812" s="216">
        <v>43606</v>
      </c>
      <c r="F812" s="354">
        <f t="shared" si="14"/>
        <v>10787062.490000015</v>
      </c>
    </row>
    <row r="813" spans="1:6" ht="31.5" customHeight="1">
      <c r="A813" s="336">
        <v>40416</v>
      </c>
      <c r="B813" s="357">
        <v>9049</v>
      </c>
      <c r="C813" s="392" t="s">
        <v>2977</v>
      </c>
      <c r="D813" s="395"/>
      <c r="E813" s="394">
        <v>268000</v>
      </c>
      <c r="F813" s="354">
        <f t="shared" si="14"/>
        <v>10519062.490000015</v>
      </c>
    </row>
    <row r="814" spans="1:6" ht="15.75">
      <c r="A814" s="336">
        <v>40416</v>
      </c>
      <c r="B814" s="77" t="s">
        <v>1027</v>
      </c>
      <c r="C814" s="180" t="s">
        <v>2978</v>
      </c>
      <c r="D814" s="214">
        <v>751096</v>
      </c>
      <c r="E814" s="216"/>
      <c r="F814" s="354">
        <f t="shared" si="14"/>
        <v>11270158.490000015</v>
      </c>
    </row>
    <row r="815" spans="1:6" ht="28.5">
      <c r="A815" s="336">
        <v>40417</v>
      </c>
      <c r="B815" s="357">
        <v>9050</v>
      </c>
      <c r="C815" s="114" t="s">
        <v>2979</v>
      </c>
      <c r="D815" s="214"/>
      <c r="E815" s="216">
        <v>980</v>
      </c>
      <c r="F815" s="354">
        <f t="shared" si="14"/>
        <v>11269178.490000015</v>
      </c>
    </row>
    <row r="816" spans="1:6" ht="15.75">
      <c r="A816" s="336">
        <v>40417</v>
      </c>
      <c r="B816" s="357">
        <v>9051</v>
      </c>
      <c r="C816" s="114" t="s">
        <v>1804</v>
      </c>
      <c r="D816" s="214"/>
      <c r="E816" s="360">
        <v>0.01</v>
      </c>
      <c r="F816" s="354">
        <f t="shared" si="14"/>
        <v>11269178.480000015</v>
      </c>
    </row>
    <row r="817" spans="1:6" ht="15.75">
      <c r="A817" s="398">
        <v>40417</v>
      </c>
      <c r="B817" s="176">
        <v>9052</v>
      </c>
      <c r="C817" s="161" t="s">
        <v>1804</v>
      </c>
      <c r="D817" s="214"/>
      <c r="E817" s="360">
        <v>0.01</v>
      </c>
      <c r="F817" s="359">
        <f t="shared" si="14"/>
        <v>11269178.470000016</v>
      </c>
    </row>
    <row r="818" spans="1:6" ht="42.75">
      <c r="A818" s="336">
        <v>40420</v>
      </c>
      <c r="B818" s="357">
        <v>9053</v>
      </c>
      <c r="C818" s="396" t="s">
        <v>2980</v>
      </c>
      <c r="D818" s="395"/>
      <c r="E818" s="394">
        <v>1106</v>
      </c>
      <c r="F818" s="354">
        <f t="shared" si="14"/>
        <v>11268072.470000016</v>
      </c>
    </row>
    <row r="819" spans="1:6" ht="15.75">
      <c r="A819" s="336">
        <v>40421</v>
      </c>
      <c r="B819" s="382" t="s">
        <v>1027</v>
      </c>
      <c r="C819" s="347" t="s">
        <v>2995</v>
      </c>
      <c r="D819" s="214">
        <v>3397333.51</v>
      </c>
      <c r="E819" s="360"/>
      <c r="F819" s="354">
        <f t="shared" si="14"/>
        <v>14665405.980000015</v>
      </c>
    </row>
    <row r="820" spans="1:6" ht="15.75">
      <c r="A820" s="336">
        <v>40421</v>
      </c>
      <c r="B820" s="73" t="s">
        <v>1027</v>
      </c>
      <c r="C820" s="180" t="s">
        <v>2994</v>
      </c>
      <c r="D820" s="214">
        <v>467946</v>
      </c>
      <c r="E820" s="360"/>
      <c r="F820" s="354">
        <f t="shared" si="14"/>
        <v>15133351.980000015</v>
      </c>
    </row>
    <row r="821" spans="1:6" ht="17.25" customHeight="1">
      <c r="A821" s="336">
        <v>40421</v>
      </c>
      <c r="B821" s="77" t="s">
        <v>1027</v>
      </c>
      <c r="C821" s="376" t="s">
        <v>2993</v>
      </c>
      <c r="D821" s="214">
        <v>370121.57</v>
      </c>
      <c r="E821" s="360"/>
      <c r="F821" s="354">
        <f t="shared" si="14"/>
        <v>15503473.550000016</v>
      </c>
    </row>
    <row r="822" spans="1:6" ht="30">
      <c r="A822" s="336">
        <v>40421</v>
      </c>
      <c r="B822" s="77" t="s">
        <v>3089</v>
      </c>
      <c r="C822" s="356" t="s">
        <v>3090</v>
      </c>
      <c r="D822" s="214">
        <v>0.3</v>
      </c>
      <c r="E822" s="360"/>
      <c r="F822" s="354">
        <f t="shared" si="14"/>
        <v>15503473.850000016</v>
      </c>
    </row>
    <row r="823" spans="1:6" ht="15.75">
      <c r="A823" s="336">
        <v>40421</v>
      </c>
      <c r="B823" s="73" t="s">
        <v>2836</v>
      </c>
      <c r="C823" s="115" t="s">
        <v>1462</v>
      </c>
      <c r="D823" s="184"/>
      <c r="E823" s="169">
        <f>3797.43-E817-E816-E806-E805-E804-E798-E786-E785-E782-E773-E770-E766-E765-E764-E743-E736-E729</f>
        <v>3797.2599999999961</v>
      </c>
      <c r="F823" s="354">
        <f t="shared" si="14"/>
        <v>15499676.590000017</v>
      </c>
    </row>
    <row r="824" spans="1:6" ht="15.75">
      <c r="A824" s="190"/>
      <c r="B824" s="87"/>
      <c r="C824" s="191" t="s">
        <v>1983</v>
      </c>
      <c r="D824" s="192">
        <f>SUM(D725:D823)</f>
        <v>4986497.38</v>
      </c>
      <c r="E824" s="193">
        <f>SUM(E723:E823)</f>
        <v>7003090.4799999986</v>
      </c>
      <c r="F824" s="194">
        <f>F722+D824-E824</f>
        <v>15499676.590000013</v>
      </c>
    </row>
    <row r="825" spans="1:6" ht="29.25" customHeight="1">
      <c r="B825" s="85"/>
      <c r="C825" s="196"/>
      <c r="D825" s="197"/>
      <c r="E825" s="198"/>
      <c r="F825" s="199"/>
    </row>
    <row r="826" spans="1:6" ht="15.75">
      <c r="A826" s="195"/>
      <c r="B826" s="196" t="s">
        <v>1224</v>
      </c>
      <c r="C826" s="200" t="s">
        <v>781</v>
      </c>
      <c r="D826" s="201"/>
      <c r="E826" s="202">
        <f>SUM(E723:E823)</f>
        <v>7003090.4799999986</v>
      </c>
      <c r="F826" s="199"/>
    </row>
    <row r="827" spans="1:6" ht="15.75">
      <c r="A827" s="195"/>
      <c r="B827" s="196"/>
      <c r="C827" s="200" t="s">
        <v>2058</v>
      </c>
      <c r="D827" s="201"/>
      <c r="E827" s="202">
        <f>E824-E823-E803</f>
        <v>6229249.8099999987</v>
      </c>
      <c r="F827" s="199"/>
    </row>
    <row r="828" spans="1:6" ht="43.5" customHeight="1">
      <c r="E828" s="422"/>
    </row>
    <row r="829" spans="1:6">
      <c r="E829" s="363"/>
    </row>
    <row r="830" spans="1:6" ht="15.75">
      <c r="A830" s="66"/>
      <c r="B830" s="67"/>
      <c r="C830" s="68" t="s">
        <v>2981</v>
      </c>
      <c r="D830" s="69"/>
      <c r="E830" s="70"/>
      <c r="F830" s="71"/>
    </row>
    <row r="831" spans="1:6" ht="15.75">
      <c r="A831" s="955" t="s">
        <v>2520</v>
      </c>
      <c r="B831" s="269" t="s">
        <v>1831</v>
      </c>
      <c r="C831" s="936" t="s">
        <v>1981</v>
      </c>
      <c r="D831" s="938" t="s">
        <v>1827</v>
      </c>
      <c r="E831" s="940" t="s">
        <v>1828</v>
      </c>
      <c r="F831" s="942" t="s">
        <v>1829</v>
      </c>
    </row>
    <row r="832" spans="1:6" ht="15.75">
      <c r="A832" s="956"/>
      <c r="B832" s="272" t="s">
        <v>1832</v>
      </c>
      <c r="C832" s="937"/>
      <c r="D832" s="939"/>
      <c r="E832" s="941"/>
      <c r="F832" s="943"/>
    </row>
    <row r="833" spans="1:6" ht="15.75">
      <c r="A833" s="328"/>
      <c r="B833" s="2"/>
      <c r="C833" s="59" t="s">
        <v>2982</v>
      </c>
      <c r="D833" s="60"/>
      <c r="E833" s="61"/>
      <c r="F833" s="91">
        <f>F823</f>
        <v>15499676.590000017</v>
      </c>
    </row>
    <row r="834" spans="1:6" ht="45.75" customHeight="1">
      <c r="A834" s="336">
        <v>40422</v>
      </c>
      <c r="B834" s="176">
        <v>9054</v>
      </c>
      <c r="C834" s="183" t="s">
        <v>2983</v>
      </c>
      <c r="D834" s="60"/>
      <c r="E834" s="216">
        <v>116023</v>
      </c>
      <c r="F834" s="354">
        <f>F833+D834-E834</f>
        <v>15383653.590000017</v>
      </c>
    </row>
    <row r="835" spans="1:6">
      <c r="A835" s="336"/>
      <c r="B835" s="176">
        <v>9055</v>
      </c>
      <c r="C835" s="183" t="s">
        <v>1804</v>
      </c>
      <c r="D835" s="60"/>
      <c r="E835" s="360">
        <v>0.01</v>
      </c>
      <c r="F835" s="354">
        <f t="shared" ref="F835:F898" si="15">F834+D835-E835</f>
        <v>15383653.580000017</v>
      </c>
    </row>
    <row r="836" spans="1:6">
      <c r="A836" s="336">
        <v>40422</v>
      </c>
      <c r="B836" s="176">
        <v>9056</v>
      </c>
      <c r="C836" s="115" t="s">
        <v>2985</v>
      </c>
      <c r="D836" s="60"/>
      <c r="E836" s="216">
        <v>1600</v>
      </c>
      <c r="F836" s="354">
        <f t="shared" si="15"/>
        <v>15382053.580000017</v>
      </c>
    </row>
    <row r="837" spans="1:6">
      <c r="A837" s="336">
        <v>40422</v>
      </c>
      <c r="B837" s="176">
        <v>9057</v>
      </c>
      <c r="C837" s="183" t="s">
        <v>2986</v>
      </c>
      <c r="D837" s="184"/>
      <c r="E837" s="216">
        <v>1600</v>
      </c>
      <c r="F837" s="354">
        <f t="shared" si="15"/>
        <v>15380453.580000017</v>
      </c>
    </row>
    <row r="838" spans="1:6">
      <c r="A838" s="336">
        <v>40422</v>
      </c>
      <c r="B838" s="176">
        <v>9058</v>
      </c>
      <c r="C838" s="183" t="s">
        <v>2987</v>
      </c>
      <c r="D838" s="184"/>
      <c r="E838" s="170">
        <v>1600</v>
      </c>
      <c r="F838" s="354">
        <f t="shared" si="15"/>
        <v>15378853.580000017</v>
      </c>
    </row>
    <row r="839" spans="1:6">
      <c r="A839" s="336">
        <v>40422</v>
      </c>
      <c r="B839" s="176">
        <v>9059</v>
      </c>
      <c r="C839" s="115" t="s">
        <v>2988</v>
      </c>
      <c r="D839" s="184"/>
      <c r="E839" s="170">
        <v>3826.81</v>
      </c>
      <c r="F839" s="354">
        <f t="shared" si="15"/>
        <v>15375026.770000016</v>
      </c>
    </row>
    <row r="840" spans="1:6">
      <c r="A840" s="336">
        <v>40422</v>
      </c>
      <c r="B840" s="176">
        <v>9060</v>
      </c>
      <c r="C840" s="114" t="s">
        <v>2989</v>
      </c>
      <c r="D840" s="184"/>
      <c r="E840" s="170">
        <v>34825</v>
      </c>
      <c r="F840" s="354">
        <f t="shared" si="15"/>
        <v>15340201.770000016</v>
      </c>
    </row>
    <row r="841" spans="1:6" ht="30" customHeight="1">
      <c r="A841" s="336">
        <v>40422</v>
      </c>
      <c r="B841" s="176">
        <v>9061</v>
      </c>
      <c r="C841" s="114" t="s">
        <v>2990</v>
      </c>
      <c r="D841" s="184"/>
      <c r="E841" s="170">
        <v>33255</v>
      </c>
      <c r="F841" s="354">
        <f t="shared" si="15"/>
        <v>15306946.770000016</v>
      </c>
    </row>
    <row r="842" spans="1:6" ht="28.5">
      <c r="A842" s="336">
        <v>40422</v>
      </c>
      <c r="B842" s="176">
        <v>9062</v>
      </c>
      <c r="C842" s="114" t="s">
        <v>2991</v>
      </c>
      <c r="D842" s="184"/>
      <c r="E842" s="170">
        <v>24706.54</v>
      </c>
      <c r="F842" s="354">
        <f t="shared" si="15"/>
        <v>15282240.230000017</v>
      </c>
    </row>
    <row r="843" spans="1:6" ht="28.5">
      <c r="A843" s="336">
        <v>40422</v>
      </c>
      <c r="B843" s="176">
        <v>9063</v>
      </c>
      <c r="C843" s="183" t="s">
        <v>2992</v>
      </c>
      <c r="D843" s="184"/>
      <c r="E843" s="170">
        <v>6747.51</v>
      </c>
      <c r="F843" s="354">
        <f t="shared" si="15"/>
        <v>15275492.720000017</v>
      </c>
    </row>
    <row r="844" spans="1:6">
      <c r="A844" s="336">
        <v>40423</v>
      </c>
      <c r="B844" s="176">
        <v>9064</v>
      </c>
      <c r="C844" s="183" t="s">
        <v>2984</v>
      </c>
      <c r="D844" s="184"/>
      <c r="E844" s="170">
        <v>29700</v>
      </c>
      <c r="F844" s="354">
        <f t="shared" si="15"/>
        <v>15245792.720000017</v>
      </c>
    </row>
    <row r="845" spans="1:6" ht="15.75">
      <c r="A845" s="336">
        <v>40423</v>
      </c>
      <c r="B845" s="176">
        <v>9065</v>
      </c>
      <c r="C845" s="114" t="s">
        <v>2996</v>
      </c>
      <c r="D845" s="214"/>
      <c r="E845" s="170">
        <v>136315</v>
      </c>
      <c r="F845" s="354">
        <f t="shared" si="15"/>
        <v>15109477.720000017</v>
      </c>
    </row>
    <row r="846" spans="1:6">
      <c r="A846" s="336">
        <v>40423</v>
      </c>
      <c r="B846" s="176">
        <v>9066</v>
      </c>
      <c r="C846" s="114" t="s">
        <v>2997</v>
      </c>
      <c r="D846" s="184"/>
      <c r="E846" s="216">
        <v>1922.25</v>
      </c>
      <c r="F846" s="354">
        <f t="shared" si="15"/>
        <v>15107555.470000017</v>
      </c>
    </row>
    <row r="847" spans="1:6" ht="42.75">
      <c r="A847" s="336">
        <v>40423</v>
      </c>
      <c r="B847" s="176">
        <v>9067</v>
      </c>
      <c r="C847" s="114" t="s">
        <v>2998</v>
      </c>
      <c r="D847" s="184"/>
      <c r="E847" s="170">
        <v>6965</v>
      </c>
      <c r="F847" s="354">
        <f t="shared" si="15"/>
        <v>15100590.470000017</v>
      </c>
    </row>
    <row r="848" spans="1:6" ht="28.5">
      <c r="A848" s="336">
        <v>40423</v>
      </c>
      <c r="B848" s="176">
        <v>9068</v>
      </c>
      <c r="C848" s="114" t="s">
        <v>3000</v>
      </c>
      <c r="D848" s="184"/>
      <c r="E848" s="170">
        <v>18754.98</v>
      </c>
      <c r="F848" s="354">
        <f t="shared" si="15"/>
        <v>15081835.490000017</v>
      </c>
    </row>
    <row r="849" spans="1:6">
      <c r="A849" s="336">
        <v>40423</v>
      </c>
      <c r="B849" s="176">
        <v>9069</v>
      </c>
      <c r="C849" s="114" t="s">
        <v>2999</v>
      </c>
      <c r="D849" s="184"/>
      <c r="E849" s="216">
        <v>4893.8</v>
      </c>
      <c r="F849" s="354">
        <f t="shared" si="15"/>
        <v>15076941.690000016</v>
      </c>
    </row>
    <row r="850" spans="1:6">
      <c r="A850" s="336">
        <v>40423</v>
      </c>
      <c r="B850" s="176">
        <v>9070</v>
      </c>
      <c r="C850" s="114" t="s">
        <v>1804</v>
      </c>
      <c r="D850" s="184"/>
      <c r="E850" s="360">
        <v>0.01</v>
      </c>
      <c r="F850" s="354">
        <f t="shared" si="15"/>
        <v>15076941.680000016</v>
      </c>
    </row>
    <row r="851" spans="1:6" ht="28.5">
      <c r="A851" s="336">
        <v>40423</v>
      </c>
      <c r="B851" s="176">
        <v>9071</v>
      </c>
      <c r="C851" s="114" t="s">
        <v>3001</v>
      </c>
      <c r="D851" s="184"/>
      <c r="E851" s="216">
        <v>5548</v>
      </c>
      <c r="F851" s="354">
        <f t="shared" si="15"/>
        <v>15071393.680000016</v>
      </c>
    </row>
    <row r="852" spans="1:6" ht="28.5">
      <c r="A852" s="336">
        <v>40424</v>
      </c>
      <c r="B852" s="176">
        <v>9072</v>
      </c>
      <c r="C852" s="114" t="s">
        <v>3002</v>
      </c>
      <c r="D852" s="184"/>
      <c r="E852" s="170">
        <v>2425.5</v>
      </c>
      <c r="F852" s="354">
        <f t="shared" si="15"/>
        <v>15068968.180000016</v>
      </c>
    </row>
    <row r="853" spans="1:6" ht="31.5" customHeight="1">
      <c r="A853" s="336">
        <v>40424</v>
      </c>
      <c r="B853" s="176">
        <v>9073</v>
      </c>
      <c r="C853" s="114" t="s">
        <v>3003</v>
      </c>
      <c r="D853" s="184"/>
      <c r="E853" s="344">
        <v>8100</v>
      </c>
      <c r="F853" s="354">
        <f t="shared" si="15"/>
        <v>15060868.180000016</v>
      </c>
    </row>
    <row r="854" spans="1:6">
      <c r="A854" s="398">
        <v>40427</v>
      </c>
      <c r="B854" s="176">
        <v>9074</v>
      </c>
      <c r="C854" s="164" t="s">
        <v>1804</v>
      </c>
      <c r="D854" s="184"/>
      <c r="E854" s="360">
        <v>0.01</v>
      </c>
      <c r="F854" s="354">
        <f t="shared" si="15"/>
        <v>15060868.170000017</v>
      </c>
    </row>
    <row r="855" spans="1:6" ht="42.75" customHeight="1">
      <c r="A855" s="398">
        <v>40427</v>
      </c>
      <c r="B855" s="176">
        <v>9075</v>
      </c>
      <c r="C855" s="161" t="s">
        <v>3004</v>
      </c>
      <c r="D855" s="184"/>
      <c r="E855" s="216">
        <v>12415.2</v>
      </c>
      <c r="F855" s="354">
        <f t="shared" si="15"/>
        <v>15048452.970000017</v>
      </c>
    </row>
    <row r="856" spans="1:6" ht="30" customHeight="1">
      <c r="A856" s="336">
        <v>40427</v>
      </c>
      <c r="B856" s="176">
        <v>9076</v>
      </c>
      <c r="C856" s="161" t="s">
        <v>3005</v>
      </c>
      <c r="D856" s="184"/>
      <c r="E856" s="341">
        <v>2643</v>
      </c>
      <c r="F856" s="354">
        <f t="shared" si="15"/>
        <v>15045809.970000017</v>
      </c>
    </row>
    <row r="857" spans="1:6" ht="15" customHeight="1">
      <c r="A857" s="336">
        <v>40428</v>
      </c>
      <c r="B857" s="176">
        <v>9077</v>
      </c>
      <c r="C857" s="251" t="s">
        <v>2846</v>
      </c>
      <c r="D857" s="339"/>
      <c r="E857" s="216">
        <v>8865.24</v>
      </c>
      <c r="F857" s="354">
        <f t="shared" si="15"/>
        <v>15036944.730000017</v>
      </c>
    </row>
    <row r="858" spans="1:6" ht="42.75">
      <c r="A858" s="336">
        <v>40428</v>
      </c>
      <c r="B858" s="176">
        <v>9078</v>
      </c>
      <c r="C858" s="114" t="s">
        <v>3006</v>
      </c>
      <c r="D858" s="184"/>
      <c r="E858" s="216">
        <v>1762</v>
      </c>
      <c r="F858" s="354">
        <f t="shared" si="15"/>
        <v>15035182.730000017</v>
      </c>
    </row>
    <row r="859" spans="1:6">
      <c r="A859" s="336">
        <v>40429</v>
      </c>
      <c r="B859" s="176">
        <v>9079</v>
      </c>
      <c r="C859" s="114" t="s">
        <v>3007</v>
      </c>
      <c r="D859" s="184"/>
      <c r="E859" s="216">
        <v>34190.230000000003</v>
      </c>
      <c r="F859" s="354">
        <f t="shared" si="15"/>
        <v>15000992.500000017</v>
      </c>
    </row>
    <row r="860" spans="1:6">
      <c r="A860" s="336">
        <v>40429</v>
      </c>
      <c r="B860" s="176">
        <v>9080</v>
      </c>
      <c r="C860" s="114" t="s">
        <v>1804</v>
      </c>
      <c r="D860" s="184"/>
      <c r="E860" s="360">
        <v>0.01</v>
      </c>
      <c r="F860" s="354">
        <f t="shared" si="15"/>
        <v>15000992.490000017</v>
      </c>
    </row>
    <row r="861" spans="1:6" ht="42.75">
      <c r="A861" s="336">
        <v>40429</v>
      </c>
      <c r="B861" s="176">
        <v>9081</v>
      </c>
      <c r="C861" s="114" t="s">
        <v>3008</v>
      </c>
      <c r="D861" s="184"/>
      <c r="E861" s="216">
        <v>5375.16</v>
      </c>
      <c r="F861" s="354">
        <f t="shared" si="15"/>
        <v>14995617.330000017</v>
      </c>
    </row>
    <row r="862" spans="1:6" ht="28.5">
      <c r="A862" s="336">
        <v>40429</v>
      </c>
      <c r="B862" s="176">
        <v>9082</v>
      </c>
      <c r="C862" s="114" t="s">
        <v>3556</v>
      </c>
      <c r="D862" s="184"/>
      <c r="E862" s="216">
        <v>980</v>
      </c>
      <c r="F862" s="354">
        <f t="shared" si="15"/>
        <v>14994637.330000017</v>
      </c>
    </row>
    <row r="863" spans="1:6" ht="28.5">
      <c r="A863" s="336">
        <v>40429</v>
      </c>
      <c r="B863" s="176">
        <v>9083</v>
      </c>
      <c r="C863" s="114" t="s">
        <v>3557</v>
      </c>
      <c r="D863" s="184"/>
      <c r="E863" s="216">
        <v>490</v>
      </c>
      <c r="F863" s="354">
        <f t="shared" si="15"/>
        <v>14994147.330000017</v>
      </c>
    </row>
    <row r="864" spans="1:6">
      <c r="A864" s="336">
        <v>40430</v>
      </c>
      <c r="B864" s="176">
        <v>9084</v>
      </c>
      <c r="C864" s="114" t="s">
        <v>3009</v>
      </c>
      <c r="D864" s="184"/>
      <c r="E864" s="216">
        <v>3510</v>
      </c>
      <c r="F864" s="354">
        <f t="shared" si="15"/>
        <v>14990637.330000017</v>
      </c>
    </row>
    <row r="865" spans="1:6" ht="28.5">
      <c r="A865" s="336">
        <v>40431</v>
      </c>
      <c r="B865" s="176">
        <v>9085</v>
      </c>
      <c r="C865" s="114" t="s">
        <v>3010</v>
      </c>
      <c r="D865" s="184"/>
      <c r="E865" s="216">
        <v>2400</v>
      </c>
      <c r="F865" s="354">
        <f t="shared" si="15"/>
        <v>14988237.330000017</v>
      </c>
    </row>
    <row r="866" spans="1:6" ht="28.5">
      <c r="A866" s="336">
        <v>40431</v>
      </c>
      <c r="B866" s="176">
        <v>9086</v>
      </c>
      <c r="C866" s="164" t="s">
        <v>3011</v>
      </c>
      <c r="D866" s="184"/>
      <c r="E866" s="216">
        <v>7200</v>
      </c>
      <c r="F866" s="354">
        <f t="shared" si="15"/>
        <v>14981037.330000017</v>
      </c>
    </row>
    <row r="867" spans="1:6" ht="28.5">
      <c r="A867" s="336">
        <v>40431</v>
      </c>
      <c r="B867" s="176">
        <v>9087</v>
      </c>
      <c r="C867" s="164" t="s">
        <v>3012</v>
      </c>
      <c r="D867" s="184"/>
      <c r="E867" s="216">
        <v>40000</v>
      </c>
      <c r="F867" s="354">
        <f t="shared" si="15"/>
        <v>14941037.330000017</v>
      </c>
    </row>
    <row r="868" spans="1:6" ht="42.75">
      <c r="A868" s="336">
        <v>40431</v>
      </c>
      <c r="B868" s="176">
        <v>9088</v>
      </c>
      <c r="C868" s="164" t="s">
        <v>3013</v>
      </c>
      <c r="D868" s="184"/>
      <c r="E868" s="216">
        <v>3230</v>
      </c>
      <c r="F868" s="354">
        <f t="shared" si="15"/>
        <v>14937807.330000017</v>
      </c>
    </row>
    <row r="869" spans="1:6" ht="28.5">
      <c r="A869" s="336">
        <v>40434</v>
      </c>
      <c r="B869" s="176">
        <v>9089</v>
      </c>
      <c r="C869" s="114" t="s">
        <v>3014</v>
      </c>
      <c r="D869" s="184"/>
      <c r="E869" s="216">
        <v>3848.38</v>
      </c>
      <c r="F869" s="354">
        <f t="shared" si="15"/>
        <v>14933958.950000016</v>
      </c>
    </row>
    <row r="870" spans="1:6">
      <c r="A870" s="336">
        <v>40434</v>
      </c>
      <c r="B870" s="176">
        <v>9090</v>
      </c>
      <c r="C870" s="164" t="s">
        <v>3015</v>
      </c>
      <c r="D870" s="184"/>
      <c r="E870" s="216">
        <v>37810</v>
      </c>
      <c r="F870" s="354">
        <f t="shared" si="15"/>
        <v>14896148.950000016</v>
      </c>
    </row>
    <row r="871" spans="1:6" ht="28.5">
      <c r="A871" s="336">
        <v>40434</v>
      </c>
      <c r="B871" s="176">
        <v>9091</v>
      </c>
      <c r="C871" s="114" t="s">
        <v>3016</v>
      </c>
      <c r="D871" s="184"/>
      <c r="E871" s="216">
        <v>4950</v>
      </c>
      <c r="F871" s="354">
        <f t="shared" si="15"/>
        <v>14891198.950000016</v>
      </c>
    </row>
    <row r="872" spans="1:6" ht="42.75">
      <c r="A872" s="336">
        <v>40434</v>
      </c>
      <c r="B872" s="176">
        <v>9092</v>
      </c>
      <c r="C872" s="114" t="s">
        <v>3017</v>
      </c>
      <c r="D872" s="184"/>
      <c r="E872" s="216">
        <v>104916.12</v>
      </c>
      <c r="F872" s="354">
        <f t="shared" si="15"/>
        <v>14786282.830000017</v>
      </c>
    </row>
    <row r="873" spans="1:6" ht="28.5">
      <c r="A873" s="336">
        <v>40434</v>
      </c>
      <c r="B873" s="176">
        <v>9093</v>
      </c>
      <c r="C873" s="114" t="s">
        <v>3018</v>
      </c>
      <c r="D873" s="184"/>
      <c r="E873" s="216">
        <v>1762</v>
      </c>
      <c r="F873" s="354">
        <f t="shared" si="15"/>
        <v>14784520.830000017</v>
      </c>
    </row>
    <row r="874" spans="1:6">
      <c r="A874" s="336">
        <v>40435</v>
      </c>
      <c r="B874" s="176">
        <v>9094</v>
      </c>
      <c r="C874" s="164" t="s">
        <v>1804</v>
      </c>
      <c r="D874" s="184"/>
      <c r="E874" s="360">
        <v>0.01</v>
      </c>
      <c r="F874" s="354">
        <f t="shared" si="15"/>
        <v>14784520.820000017</v>
      </c>
    </row>
    <row r="875" spans="1:6">
      <c r="A875" s="336">
        <v>40435</v>
      </c>
      <c r="B875" s="176">
        <v>9095</v>
      </c>
      <c r="C875" s="164" t="s">
        <v>3019</v>
      </c>
      <c r="D875" s="184"/>
      <c r="E875" s="216">
        <v>15000</v>
      </c>
      <c r="F875" s="354">
        <f t="shared" si="15"/>
        <v>14769520.820000017</v>
      </c>
    </row>
    <row r="876" spans="1:6">
      <c r="A876" s="336">
        <v>40435</v>
      </c>
      <c r="B876" s="176">
        <v>9096</v>
      </c>
      <c r="C876" s="164" t="s">
        <v>3020</v>
      </c>
      <c r="D876" s="184"/>
      <c r="E876" s="216">
        <v>15000</v>
      </c>
      <c r="F876" s="354">
        <f t="shared" si="15"/>
        <v>14754520.820000017</v>
      </c>
    </row>
    <row r="877" spans="1:6">
      <c r="A877" s="336">
        <v>40435</v>
      </c>
      <c r="B877" s="176">
        <v>9097</v>
      </c>
      <c r="C877" s="164" t="s">
        <v>3021</v>
      </c>
      <c r="D877" s="184"/>
      <c r="E877" s="216">
        <v>23000</v>
      </c>
      <c r="F877" s="354">
        <f t="shared" si="15"/>
        <v>14731520.820000017</v>
      </c>
    </row>
    <row r="878" spans="1:6">
      <c r="A878" s="336">
        <v>40435</v>
      </c>
      <c r="B878" s="176">
        <v>9098</v>
      </c>
      <c r="C878" s="114" t="s">
        <v>3022</v>
      </c>
      <c r="D878" s="184"/>
      <c r="E878" s="216">
        <v>18000</v>
      </c>
      <c r="F878" s="354">
        <f t="shared" si="15"/>
        <v>14713520.820000017</v>
      </c>
    </row>
    <row r="879" spans="1:6">
      <c r="A879" s="336">
        <v>40435</v>
      </c>
      <c r="B879" s="176">
        <v>9099</v>
      </c>
      <c r="C879" s="164" t="s">
        <v>3023</v>
      </c>
      <c r="D879" s="184"/>
      <c r="E879" s="216">
        <v>519</v>
      </c>
      <c r="F879" s="354">
        <f t="shared" si="15"/>
        <v>14713001.820000017</v>
      </c>
    </row>
    <row r="880" spans="1:6">
      <c r="A880" s="336">
        <v>40435</v>
      </c>
      <c r="B880" s="176">
        <v>9100</v>
      </c>
      <c r="C880" s="114" t="s">
        <v>3024</v>
      </c>
      <c r="D880" s="184"/>
      <c r="E880" s="216">
        <v>23000</v>
      </c>
      <c r="F880" s="354">
        <f t="shared" si="15"/>
        <v>14690001.820000017</v>
      </c>
    </row>
    <row r="881" spans="1:6">
      <c r="A881" s="336">
        <v>40435</v>
      </c>
      <c r="B881" s="176">
        <v>9101</v>
      </c>
      <c r="C881" s="114" t="s">
        <v>3113</v>
      </c>
      <c r="D881" s="184"/>
      <c r="E881" s="216">
        <v>5974</v>
      </c>
      <c r="F881" s="354">
        <f t="shared" si="15"/>
        <v>14684027.820000017</v>
      </c>
    </row>
    <row r="882" spans="1:6">
      <c r="A882" s="2"/>
      <c r="B882" s="176">
        <v>9102</v>
      </c>
      <c r="C882" s="114" t="s">
        <v>3114</v>
      </c>
      <c r="D882" s="184"/>
      <c r="E882" s="216">
        <v>23000</v>
      </c>
      <c r="F882" s="354">
        <f t="shared" si="15"/>
        <v>14661027.820000017</v>
      </c>
    </row>
    <row r="883" spans="1:6" ht="47.25" customHeight="1">
      <c r="A883" s="336">
        <v>40435</v>
      </c>
      <c r="B883" s="176">
        <v>9103</v>
      </c>
      <c r="C883" s="164" t="s">
        <v>3025</v>
      </c>
      <c r="D883" s="184"/>
      <c r="E883" s="216">
        <v>23373</v>
      </c>
      <c r="F883" s="354">
        <f t="shared" si="15"/>
        <v>14637654.820000017</v>
      </c>
    </row>
    <row r="884" spans="1:6" ht="28.5">
      <c r="A884" s="336">
        <v>40435</v>
      </c>
      <c r="B884" s="176">
        <v>9104</v>
      </c>
      <c r="C884" s="164" t="s">
        <v>3026</v>
      </c>
      <c r="D884" s="184"/>
      <c r="E884" s="216">
        <v>10000</v>
      </c>
      <c r="F884" s="354">
        <f t="shared" si="15"/>
        <v>14627654.820000017</v>
      </c>
    </row>
    <row r="885" spans="1:6" ht="28.5">
      <c r="A885" s="336">
        <v>40435</v>
      </c>
      <c r="B885" s="176">
        <v>9105</v>
      </c>
      <c r="C885" s="164" t="s">
        <v>3027</v>
      </c>
      <c r="D885" s="184"/>
      <c r="E885" s="216">
        <v>10000</v>
      </c>
      <c r="F885" s="354">
        <f t="shared" si="15"/>
        <v>14617654.820000017</v>
      </c>
    </row>
    <row r="886" spans="1:6" ht="28.5">
      <c r="A886" s="336">
        <v>40435</v>
      </c>
      <c r="B886" s="176">
        <v>9106</v>
      </c>
      <c r="C886" s="114" t="s">
        <v>3028</v>
      </c>
      <c r="D886" s="184"/>
      <c r="E886" s="216">
        <v>8146.55</v>
      </c>
      <c r="F886" s="354">
        <f t="shared" si="15"/>
        <v>14609508.270000016</v>
      </c>
    </row>
    <row r="887" spans="1:6" ht="28.5">
      <c r="A887" s="336">
        <v>40435</v>
      </c>
      <c r="B887" s="292">
        <v>9107</v>
      </c>
      <c r="C887" s="164" t="s">
        <v>3029</v>
      </c>
      <c r="D887" s="339"/>
      <c r="E887" s="216">
        <v>6206.9</v>
      </c>
      <c r="F887" s="354">
        <f t="shared" si="15"/>
        <v>14603301.370000016</v>
      </c>
    </row>
    <row r="888" spans="1:6" ht="28.5">
      <c r="A888" s="336">
        <v>40435</v>
      </c>
      <c r="B888" s="176">
        <v>9108</v>
      </c>
      <c r="C888" s="114" t="s">
        <v>3030</v>
      </c>
      <c r="E888" s="216">
        <v>5431.04</v>
      </c>
      <c r="F888" s="354">
        <f t="shared" si="15"/>
        <v>14597870.330000017</v>
      </c>
    </row>
    <row r="889" spans="1:6" ht="42.75">
      <c r="A889" s="336">
        <v>40435</v>
      </c>
      <c r="B889" s="176">
        <v>9109</v>
      </c>
      <c r="C889" s="164" t="s">
        <v>3137</v>
      </c>
      <c r="D889" s="184"/>
      <c r="E889" s="216">
        <v>35100</v>
      </c>
      <c r="F889" s="354">
        <f t="shared" si="15"/>
        <v>14562770.330000017</v>
      </c>
    </row>
    <row r="890" spans="1:6">
      <c r="A890" s="336">
        <v>40435</v>
      </c>
      <c r="B890" s="176">
        <v>9110</v>
      </c>
      <c r="C890" s="374" t="s">
        <v>3031</v>
      </c>
      <c r="D890" s="184"/>
      <c r="E890" s="216">
        <v>18000</v>
      </c>
      <c r="F890" s="354">
        <f t="shared" si="15"/>
        <v>14544770.330000017</v>
      </c>
    </row>
    <row r="891" spans="1:6">
      <c r="A891" s="336">
        <v>40435</v>
      </c>
      <c r="B891" s="176">
        <v>9111</v>
      </c>
      <c r="C891" s="114" t="s">
        <v>3032</v>
      </c>
      <c r="D891" s="184"/>
      <c r="E891" s="216">
        <v>36689</v>
      </c>
      <c r="F891" s="354">
        <f t="shared" si="15"/>
        <v>14508081.330000017</v>
      </c>
    </row>
    <row r="892" spans="1:6" ht="15.75">
      <c r="A892" s="336">
        <v>40435</v>
      </c>
      <c r="B892" s="292">
        <v>9112</v>
      </c>
      <c r="C892" s="164" t="s">
        <v>3033</v>
      </c>
      <c r="D892" s="214"/>
      <c r="E892" s="216">
        <v>24900</v>
      </c>
      <c r="F892" s="354">
        <f t="shared" si="15"/>
        <v>14483181.330000017</v>
      </c>
    </row>
    <row r="893" spans="1:6" ht="28.5">
      <c r="A893" s="336">
        <v>40435</v>
      </c>
      <c r="B893" s="176">
        <v>9113</v>
      </c>
      <c r="C893" s="114" t="s">
        <v>3034</v>
      </c>
      <c r="D893" s="214"/>
      <c r="E893" s="216">
        <v>8500</v>
      </c>
      <c r="F893" s="354">
        <f t="shared" si="15"/>
        <v>14474681.330000017</v>
      </c>
    </row>
    <row r="894" spans="1:6" ht="15.75">
      <c r="A894" s="336">
        <v>40435</v>
      </c>
      <c r="B894" s="176">
        <v>9114</v>
      </c>
      <c r="C894" s="164" t="s">
        <v>3035</v>
      </c>
      <c r="D894" s="214"/>
      <c r="E894" s="216">
        <v>3510</v>
      </c>
      <c r="F894" s="354">
        <f t="shared" si="15"/>
        <v>14471171.330000017</v>
      </c>
    </row>
    <row r="895" spans="1:6" ht="15.75">
      <c r="A895" s="336">
        <v>40435</v>
      </c>
      <c r="B895" s="292">
        <v>9115</v>
      </c>
      <c r="C895" s="164" t="s">
        <v>3036</v>
      </c>
      <c r="D895" s="214"/>
      <c r="E895" s="216">
        <v>27000</v>
      </c>
      <c r="F895" s="354">
        <f t="shared" si="15"/>
        <v>14444171.330000017</v>
      </c>
    </row>
    <row r="896" spans="1:6" ht="15.75">
      <c r="A896" s="336">
        <v>40435</v>
      </c>
      <c r="B896" s="176">
        <v>9116</v>
      </c>
      <c r="C896" s="115" t="s">
        <v>3037</v>
      </c>
      <c r="D896" s="214"/>
      <c r="E896" s="216">
        <v>27000</v>
      </c>
      <c r="F896" s="354">
        <f t="shared" si="15"/>
        <v>14417171.330000017</v>
      </c>
    </row>
    <row r="897" spans="1:6" ht="15.75">
      <c r="A897" s="336">
        <v>40435</v>
      </c>
      <c r="B897" s="176">
        <v>9117</v>
      </c>
      <c r="C897" s="114" t="s">
        <v>3038</v>
      </c>
      <c r="D897" s="214"/>
      <c r="E897" s="216">
        <v>6480</v>
      </c>
      <c r="F897" s="354">
        <f t="shared" si="15"/>
        <v>14410691.330000017</v>
      </c>
    </row>
    <row r="898" spans="1:6" ht="15.75">
      <c r="A898" s="336">
        <v>40435</v>
      </c>
      <c r="B898" s="176">
        <v>9118</v>
      </c>
      <c r="C898" s="114" t="s">
        <v>3039</v>
      </c>
      <c r="D898" s="214"/>
      <c r="E898" s="216">
        <v>6480</v>
      </c>
      <c r="F898" s="354">
        <f t="shared" si="15"/>
        <v>14404211.330000017</v>
      </c>
    </row>
    <row r="899" spans="1:6" ht="15.75">
      <c r="A899" s="336">
        <v>40435</v>
      </c>
      <c r="B899" s="176">
        <v>9119</v>
      </c>
      <c r="C899" s="114" t="s">
        <v>3040</v>
      </c>
      <c r="D899" s="214"/>
      <c r="E899" s="216">
        <v>600</v>
      </c>
      <c r="F899" s="354">
        <f t="shared" ref="F899:F933" si="16">F898+D899-E899</f>
        <v>14403611.330000017</v>
      </c>
    </row>
    <row r="900" spans="1:6" ht="15.75">
      <c r="A900" s="336">
        <v>40435</v>
      </c>
      <c r="B900" s="292">
        <v>9120</v>
      </c>
      <c r="C900" s="164" t="s">
        <v>3041</v>
      </c>
      <c r="D900" s="214"/>
      <c r="E900" s="216">
        <v>600</v>
      </c>
      <c r="F900" s="354">
        <f t="shared" si="16"/>
        <v>14403011.330000017</v>
      </c>
    </row>
    <row r="901" spans="1:6" ht="15.75">
      <c r="A901" s="336">
        <v>40435</v>
      </c>
      <c r="B901" s="292">
        <v>9121</v>
      </c>
      <c r="C901" s="164" t="s">
        <v>3042</v>
      </c>
      <c r="D901" s="214"/>
      <c r="E901" s="216">
        <v>2000</v>
      </c>
      <c r="F901" s="354">
        <f t="shared" si="16"/>
        <v>14401011.330000017</v>
      </c>
    </row>
    <row r="902" spans="1:6" ht="15.75">
      <c r="A902" s="336">
        <v>40435</v>
      </c>
      <c r="B902" s="176">
        <v>9122</v>
      </c>
      <c r="C902" s="114" t="s">
        <v>3043</v>
      </c>
      <c r="D902" s="214"/>
      <c r="E902" s="216">
        <v>2000</v>
      </c>
      <c r="F902" s="354">
        <f t="shared" si="16"/>
        <v>14399011.330000017</v>
      </c>
    </row>
    <row r="903" spans="1:6" ht="15.75">
      <c r="A903" s="336">
        <v>40436</v>
      </c>
      <c r="B903" s="176">
        <v>9123</v>
      </c>
      <c r="C903" s="114" t="s">
        <v>3044</v>
      </c>
      <c r="D903" s="214"/>
      <c r="E903" s="216">
        <v>745</v>
      </c>
      <c r="F903" s="354">
        <f t="shared" si="16"/>
        <v>14398266.330000017</v>
      </c>
    </row>
    <row r="904" spans="1:6">
      <c r="A904" s="336">
        <v>40436</v>
      </c>
      <c r="B904" s="176">
        <v>9124</v>
      </c>
      <c r="C904" s="114" t="s">
        <v>3045</v>
      </c>
      <c r="D904" s="184"/>
      <c r="E904" s="216">
        <v>544</v>
      </c>
      <c r="F904" s="354">
        <f t="shared" si="16"/>
        <v>14397722.330000017</v>
      </c>
    </row>
    <row r="905" spans="1:6" ht="28.5">
      <c r="A905" s="336">
        <v>40436</v>
      </c>
      <c r="B905" s="292">
        <v>9125</v>
      </c>
      <c r="C905" s="164" t="s">
        <v>3046</v>
      </c>
      <c r="D905" s="214"/>
      <c r="E905" s="216">
        <v>4266.57</v>
      </c>
      <c r="F905" s="354">
        <f t="shared" si="16"/>
        <v>14393455.760000017</v>
      </c>
    </row>
    <row r="906" spans="1:6" ht="57">
      <c r="A906" s="336">
        <v>40436</v>
      </c>
      <c r="B906" s="176">
        <v>9126</v>
      </c>
      <c r="C906" s="114" t="s">
        <v>3047</v>
      </c>
      <c r="D906" s="214"/>
      <c r="E906" s="216">
        <v>15562</v>
      </c>
      <c r="F906" s="354">
        <f t="shared" si="16"/>
        <v>14377893.760000017</v>
      </c>
    </row>
    <row r="907" spans="1:6" ht="15.75">
      <c r="A907" s="336">
        <v>40436</v>
      </c>
      <c r="B907" s="176">
        <v>9127</v>
      </c>
      <c r="C907" s="374" t="s">
        <v>3048</v>
      </c>
      <c r="D907" s="214"/>
      <c r="E907" s="216">
        <v>917.3</v>
      </c>
      <c r="F907" s="354">
        <f t="shared" si="16"/>
        <v>14376976.460000016</v>
      </c>
    </row>
    <row r="908" spans="1:6" ht="15.75">
      <c r="A908" s="336">
        <v>40437</v>
      </c>
      <c r="B908" s="176">
        <v>9128</v>
      </c>
      <c r="C908" s="164" t="s">
        <v>3049</v>
      </c>
      <c r="D908" s="214"/>
      <c r="E908" s="216">
        <v>7164</v>
      </c>
      <c r="F908" s="354">
        <f t="shared" si="16"/>
        <v>14369812.460000016</v>
      </c>
    </row>
    <row r="909" spans="1:6" ht="28.5">
      <c r="A909" s="336">
        <v>40441</v>
      </c>
      <c r="B909" s="176">
        <v>9129</v>
      </c>
      <c r="C909" s="164" t="s">
        <v>3070</v>
      </c>
      <c r="D909" s="214"/>
      <c r="E909" s="216">
        <v>2852.85</v>
      </c>
      <c r="F909" s="354">
        <f t="shared" si="16"/>
        <v>14366959.610000016</v>
      </c>
    </row>
    <row r="910" spans="1:6" ht="28.5">
      <c r="A910" s="336">
        <v>40441</v>
      </c>
      <c r="B910" s="176">
        <v>9130</v>
      </c>
      <c r="C910" s="164" t="s">
        <v>3050</v>
      </c>
      <c r="D910" s="214"/>
      <c r="E910" s="216">
        <v>21392.5</v>
      </c>
      <c r="F910" s="354">
        <f t="shared" si="16"/>
        <v>14345567.110000016</v>
      </c>
    </row>
    <row r="911" spans="1:6" ht="42.75">
      <c r="A911" s="336">
        <v>40442</v>
      </c>
      <c r="B911" s="176">
        <v>9131</v>
      </c>
      <c r="C911" s="164" t="s">
        <v>3051</v>
      </c>
      <c r="D911" s="214"/>
      <c r="E911" s="216">
        <v>6426</v>
      </c>
      <c r="F911" s="354">
        <f t="shared" si="16"/>
        <v>14339141.110000016</v>
      </c>
    </row>
    <row r="912" spans="1:6" ht="28.5">
      <c r="A912" s="336">
        <v>40443</v>
      </c>
      <c r="B912" s="176">
        <v>9132</v>
      </c>
      <c r="C912" s="291" t="s">
        <v>3429</v>
      </c>
      <c r="D912" s="214"/>
      <c r="E912" s="216">
        <v>151340</v>
      </c>
      <c r="F912" s="354">
        <f t="shared" si="16"/>
        <v>14187801.110000016</v>
      </c>
    </row>
    <row r="913" spans="1:6" ht="15.75">
      <c r="A913" s="336">
        <v>40444</v>
      </c>
      <c r="B913" s="77" t="s">
        <v>1823</v>
      </c>
      <c r="C913" s="158" t="s">
        <v>3052</v>
      </c>
      <c r="D913" s="214"/>
      <c r="E913" s="364">
        <v>770043.41</v>
      </c>
      <c r="F913" s="354">
        <f t="shared" si="16"/>
        <v>13417757.700000016</v>
      </c>
    </row>
    <row r="914" spans="1:6" ht="28.5">
      <c r="A914" s="336">
        <v>40444</v>
      </c>
      <c r="B914" s="292">
        <v>9133</v>
      </c>
      <c r="C914" s="164" t="s">
        <v>3053</v>
      </c>
      <c r="D914" s="214"/>
      <c r="E914" s="216">
        <v>21200</v>
      </c>
      <c r="F914" s="354">
        <f t="shared" si="16"/>
        <v>13396557.700000016</v>
      </c>
    </row>
    <row r="915" spans="1:6" ht="42.75">
      <c r="A915" s="336">
        <v>40444</v>
      </c>
      <c r="B915" s="176">
        <v>9134</v>
      </c>
      <c r="C915" s="387" t="s">
        <v>3054</v>
      </c>
      <c r="D915" s="214"/>
      <c r="E915" s="216">
        <v>96409.17</v>
      </c>
      <c r="F915" s="354">
        <f t="shared" si="16"/>
        <v>13300148.530000016</v>
      </c>
    </row>
    <row r="916" spans="1:6" ht="28.5">
      <c r="A916" s="336">
        <v>40444</v>
      </c>
      <c r="B916" s="176">
        <v>9135</v>
      </c>
      <c r="C916" s="114" t="s">
        <v>3055</v>
      </c>
      <c r="D916" s="214"/>
      <c r="E916" s="216">
        <v>4088.99</v>
      </c>
      <c r="F916" s="354">
        <f t="shared" si="16"/>
        <v>13296059.540000016</v>
      </c>
    </row>
    <row r="917" spans="1:6" ht="30" customHeight="1">
      <c r="A917" s="336">
        <v>40444</v>
      </c>
      <c r="B917" s="292">
        <v>9136</v>
      </c>
      <c r="C917" s="164" t="s">
        <v>3056</v>
      </c>
      <c r="D917" s="214"/>
      <c r="E917" s="216">
        <v>59432.71</v>
      </c>
      <c r="F917" s="354">
        <f t="shared" si="16"/>
        <v>13236626.830000015</v>
      </c>
    </row>
    <row r="918" spans="1:6">
      <c r="A918" s="336">
        <v>40444</v>
      </c>
      <c r="B918" s="292">
        <v>9137</v>
      </c>
      <c r="C918" s="323" t="s">
        <v>3057</v>
      </c>
      <c r="D918" s="2"/>
      <c r="E918" s="216">
        <v>9628.08</v>
      </c>
      <c r="F918" s="354">
        <f t="shared" si="16"/>
        <v>13226998.750000015</v>
      </c>
    </row>
    <row r="919" spans="1:6" ht="15.75">
      <c r="A919" s="336">
        <v>40444</v>
      </c>
      <c r="B919" s="176">
        <v>9138</v>
      </c>
      <c r="C919" s="114" t="s">
        <v>3058</v>
      </c>
      <c r="D919" s="214"/>
      <c r="E919" s="216">
        <v>23022.32</v>
      </c>
      <c r="F919" s="354">
        <f t="shared" si="16"/>
        <v>13203976.430000015</v>
      </c>
    </row>
    <row r="920" spans="1:6" ht="15.75">
      <c r="A920" s="336">
        <v>40444</v>
      </c>
      <c r="B920" s="292">
        <v>9139</v>
      </c>
      <c r="C920" s="164" t="s">
        <v>3059</v>
      </c>
      <c r="D920" s="214"/>
      <c r="E920" s="216">
        <v>2379.3000000000002</v>
      </c>
      <c r="F920" s="354">
        <f t="shared" si="16"/>
        <v>13201597.130000014</v>
      </c>
    </row>
    <row r="921" spans="1:6" ht="28.5">
      <c r="A921" s="336">
        <v>40444</v>
      </c>
      <c r="B921" s="176">
        <v>9140</v>
      </c>
      <c r="C921" s="114" t="s">
        <v>3060</v>
      </c>
      <c r="D921" s="214"/>
      <c r="E921" s="216">
        <v>2079</v>
      </c>
      <c r="F921" s="354">
        <f t="shared" si="16"/>
        <v>13199518.130000014</v>
      </c>
    </row>
    <row r="922" spans="1:6" ht="15.75">
      <c r="A922" s="336">
        <v>40444</v>
      </c>
      <c r="B922" s="176">
        <v>9141</v>
      </c>
      <c r="C922" s="114" t="s">
        <v>3061</v>
      </c>
      <c r="D922" s="214"/>
      <c r="E922" s="216">
        <v>171412.85</v>
      </c>
      <c r="F922" s="354">
        <f t="shared" si="16"/>
        <v>13028105.280000014</v>
      </c>
    </row>
    <row r="923" spans="1:6" ht="15.75">
      <c r="A923" s="336">
        <v>40444</v>
      </c>
      <c r="B923" s="176">
        <v>9142</v>
      </c>
      <c r="C923" s="114" t="s">
        <v>3062</v>
      </c>
      <c r="D923" s="214"/>
      <c r="E923" s="216">
        <v>43606</v>
      </c>
      <c r="F923" s="354">
        <f t="shared" si="16"/>
        <v>12984499.280000014</v>
      </c>
    </row>
    <row r="924" spans="1:6" ht="15.75">
      <c r="A924" s="336">
        <v>40444</v>
      </c>
      <c r="B924" s="357">
        <v>9143</v>
      </c>
      <c r="C924" s="114" t="s">
        <v>3063</v>
      </c>
      <c r="D924" s="214"/>
      <c r="E924" s="216">
        <v>39800</v>
      </c>
      <c r="F924" s="354">
        <f t="shared" si="16"/>
        <v>12944699.280000014</v>
      </c>
    </row>
    <row r="925" spans="1:6" ht="15.75">
      <c r="A925" s="336">
        <v>40444</v>
      </c>
      <c r="B925" s="77" t="s">
        <v>1027</v>
      </c>
      <c r="C925" s="180" t="s">
        <v>3064</v>
      </c>
      <c r="D925" s="214">
        <v>751096</v>
      </c>
      <c r="E925" s="216"/>
      <c r="F925" s="354">
        <f t="shared" si="16"/>
        <v>13695795.280000014</v>
      </c>
    </row>
    <row r="926" spans="1:6" ht="15.75">
      <c r="A926" s="336">
        <v>40444</v>
      </c>
      <c r="B926" s="382" t="s">
        <v>1027</v>
      </c>
      <c r="C926" s="347" t="s">
        <v>3065</v>
      </c>
      <c r="D926" s="214">
        <v>3397333.51</v>
      </c>
      <c r="E926" s="216"/>
      <c r="F926" s="354">
        <f t="shared" si="16"/>
        <v>17093128.790000014</v>
      </c>
    </row>
    <row r="927" spans="1:6" ht="28.5">
      <c r="A927" s="336">
        <v>40444</v>
      </c>
      <c r="B927" s="391" t="s">
        <v>3066</v>
      </c>
      <c r="C927" s="291" t="s">
        <v>3067</v>
      </c>
      <c r="D927" s="214"/>
      <c r="E927" s="360">
        <v>10360</v>
      </c>
      <c r="F927" s="354">
        <f t="shared" si="16"/>
        <v>17082768.790000014</v>
      </c>
    </row>
    <row r="928" spans="1:6" ht="42.75">
      <c r="A928" s="336">
        <v>40449</v>
      </c>
      <c r="B928" s="389">
        <v>9144</v>
      </c>
      <c r="C928" s="164" t="s">
        <v>3138</v>
      </c>
      <c r="D928" s="214"/>
      <c r="E928" s="216">
        <v>24250</v>
      </c>
      <c r="F928" s="354">
        <f t="shared" si="16"/>
        <v>17058518.790000014</v>
      </c>
    </row>
    <row r="929" spans="1:6" ht="15.75">
      <c r="A929" s="336">
        <v>40449</v>
      </c>
      <c r="B929" s="290">
        <v>9145</v>
      </c>
      <c r="C929" s="164" t="s">
        <v>1804</v>
      </c>
      <c r="D929" s="214"/>
      <c r="E929" s="360">
        <v>0.01</v>
      </c>
      <c r="F929" s="354">
        <f t="shared" si="16"/>
        <v>17058518.780000012</v>
      </c>
    </row>
    <row r="930" spans="1:6" ht="15.75">
      <c r="A930" s="336">
        <v>40450</v>
      </c>
      <c r="B930" s="389">
        <v>9146</v>
      </c>
      <c r="C930" s="164" t="s">
        <v>3088</v>
      </c>
      <c r="D930" s="214"/>
      <c r="E930" s="216">
        <v>34825</v>
      </c>
      <c r="F930" s="354">
        <f t="shared" si="16"/>
        <v>17023693.780000012</v>
      </c>
    </row>
    <row r="931" spans="1:6" ht="28.5">
      <c r="A931" s="336">
        <v>40450</v>
      </c>
      <c r="B931" s="389">
        <v>9147</v>
      </c>
      <c r="C931" s="164" t="s">
        <v>3070</v>
      </c>
      <c r="D931" s="214"/>
      <c r="E931" s="216">
        <v>5544</v>
      </c>
      <c r="F931" s="354">
        <f t="shared" si="16"/>
        <v>17018149.780000012</v>
      </c>
    </row>
    <row r="932" spans="1:6" ht="15.75">
      <c r="A932" s="336">
        <v>40450</v>
      </c>
      <c r="B932" s="77" t="s">
        <v>1027</v>
      </c>
      <c r="C932" s="376" t="s">
        <v>3069</v>
      </c>
      <c r="D932" s="214">
        <v>370121.55</v>
      </c>
      <c r="E932" s="360"/>
      <c r="F932" s="354">
        <f t="shared" si="16"/>
        <v>17388271.330000013</v>
      </c>
    </row>
    <row r="933" spans="1:6" ht="15.75">
      <c r="A933" s="383">
        <v>40451</v>
      </c>
      <c r="B933" s="73"/>
      <c r="C933" s="115" t="s">
        <v>1462</v>
      </c>
      <c r="D933" s="184"/>
      <c r="E933" s="169">
        <f>10323.91-E929-E874-E860-E854-E850-E835</f>
        <v>10323.849999999999</v>
      </c>
      <c r="F933" s="354">
        <f t="shared" si="16"/>
        <v>17377947.480000012</v>
      </c>
    </row>
    <row r="934" spans="1:6" ht="15.75" customHeight="1">
      <c r="A934" s="190"/>
      <c r="B934" s="87"/>
      <c r="C934" s="191" t="s">
        <v>1983</v>
      </c>
      <c r="D934" s="192">
        <f>SUM(D837:D933)</f>
        <v>4518551.0599999996</v>
      </c>
      <c r="E934" s="193">
        <f>SUM(E834:E933)</f>
        <v>2640280.1700000004</v>
      </c>
      <c r="F934" s="194">
        <f>F833+D934-E934</f>
        <v>17377947.480000015</v>
      </c>
    </row>
    <row r="935" spans="1:6" ht="15.75">
      <c r="B935" s="85"/>
      <c r="C935" s="196"/>
      <c r="D935" s="197"/>
      <c r="E935" s="198"/>
      <c r="F935" s="199"/>
    </row>
    <row r="936" spans="1:6" ht="15.75">
      <c r="A936" s="195"/>
      <c r="B936" s="196" t="s">
        <v>1224</v>
      </c>
      <c r="C936" s="200" t="s">
        <v>781</v>
      </c>
      <c r="D936" s="201"/>
      <c r="E936" s="202">
        <f>SUM(E834:E933)</f>
        <v>2640280.1700000004</v>
      </c>
      <c r="F936" s="199"/>
    </row>
    <row r="937" spans="1:6" ht="22.5" customHeight="1">
      <c r="A937" s="195"/>
      <c r="B937" s="196"/>
      <c r="C937" s="200" t="s">
        <v>2058</v>
      </c>
      <c r="D937" s="201"/>
      <c r="E937" s="202">
        <f>E934-E933-E927-E913</f>
        <v>1849552.9100000001</v>
      </c>
      <c r="F937" s="199"/>
    </row>
    <row r="938" spans="1:6">
      <c r="E938" s="422"/>
    </row>
    <row r="939" spans="1:6">
      <c r="E939" s="422"/>
    </row>
    <row r="940" spans="1:6">
      <c r="E940" s="422"/>
    </row>
    <row r="941" spans="1:6" ht="15.75">
      <c r="A941" s="66"/>
      <c r="B941" s="67"/>
      <c r="C941" s="68" t="s">
        <v>3071</v>
      </c>
      <c r="D941" s="69"/>
      <c r="E941" s="70"/>
      <c r="F941" s="71"/>
    </row>
    <row r="942" spans="1:6" ht="15.75">
      <c r="A942" s="955" t="s">
        <v>2520</v>
      </c>
      <c r="B942" s="269" t="s">
        <v>1831</v>
      </c>
      <c r="C942" s="936" t="s">
        <v>1981</v>
      </c>
      <c r="D942" s="938" t="s">
        <v>1827</v>
      </c>
      <c r="E942" s="940" t="s">
        <v>1828</v>
      </c>
      <c r="F942" s="942" t="s">
        <v>1829</v>
      </c>
    </row>
    <row r="943" spans="1:6" ht="15.75">
      <c r="A943" s="956"/>
      <c r="B943" s="272" t="s">
        <v>1832</v>
      </c>
      <c r="C943" s="937"/>
      <c r="D943" s="939"/>
      <c r="E943" s="941"/>
      <c r="F943" s="943"/>
    </row>
    <row r="944" spans="1:6" ht="15.75">
      <c r="A944" s="328"/>
      <c r="B944" s="2"/>
      <c r="C944" s="59" t="s">
        <v>3072</v>
      </c>
      <c r="D944" s="60"/>
      <c r="E944" s="61"/>
      <c r="F944" s="91">
        <f>F934</f>
        <v>17377947.480000015</v>
      </c>
    </row>
    <row r="945" spans="1:6" ht="60.75" customHeight="1">
      <c r="A945" s="336">
        <v>40452</v>
      </c>
      <c r="B945" s="176">
        <v>9148</v>
      </c>
      <c r="C945" s="183" t="s">
        <v>3073</v>
      </c>
      <c r="D945" s="60"/>
      <c r="E945" s="216">
        <v>8387</v>
      </c>
      <c r="F945" s="354">
        <f>F944+D945-E945</f>
        <v>17369560.480000015</v>
      </c>
    </row>
    <row r="946" spans="1:6">
      <c r="A946" s="336"/>
      <c r="B946" s="176">
        <v>9149</v>
      </c>
      <c r="C946" s="115" t="s">
        <v>3074</v>
      </c>
      <c r="D946" s="60"/>
      <c r="E946" s="216">
        <v>1600</v>
      </c>
      <c r="F946" s="354">
        <f t="shared" ref="F946:F1009" si="17">F945+D946-E946</f>
        <v>17367960.480000015</v>
      </c>
    </row>
    <row r="947" spans="1:6">
      <c r="A947" s="336">
        <v>40452</v>
      </c>
      <c r="B947" s="176">
        <v>9150</v>
      </c>
      <c r="C947" s="183" t="s">
        <v>3075</v>
      </c>
      <c r="D947" s="60"/>
      <c r="E947" s="216">
        <v>1600</v>
      </c>
      <c r="F947" s="354">
        <f t="shared" si="17"/>
        <v>17366360.480000015</v>
      </c>
    </row>
    <row r="948" spans="1:6">
      <c r="A948" s="336">
        <v>40452</v>
      </c>
      <c r="B948" s="176">
        <v>9151</v>
      </c>
      <c r="C948" s="183" t="s">
        <v>3076</v>
      </c>
      <c r="D948" s="184"/>
      <c r="E948" s="216">
        <v>1600</v>
      </c>
      <c r="F948" s="354">
        <f t="shared" si="17"/>
        <v>17364760.480000015</v>
      </c>
    </row>
    <row r="949" spans="1:6">
      <c r="A949" s="336">
        <v>40452</v>
      </c>
      <c r="B949" s="176">
        <v>9152</v>
      </c>
      <c r="C949" s="115" t="s">
        <v>3077</v>
      </c>
      <c r="D949" s="184"/>
      <c r="E949" s="170">
        <v>3826.81</v>
      </c>
      <c r="F949" s="354">
        <f t="shared" si="17"/>
        <v>17360933.670000017</v>
      </c>
    </row>
    <row r="950" spans="1:6">
      <c r="A950" s="336">
        <v>40452</v>
      </c>
      <c r="B950" s="176">
        <v>9153</v>
      </c>
      <c r="C950" s="114" t="s">
        <v>3078</v>
      </c>
      <c r="D950" s="184"/>
      <c r="E950" s="170">
        <v>40574.68</v>
      </c>
      <c r="F950" s="354">
        <f t="shared" si="17"/>
        <v>17320358.990000017</v>
      </c>
    </row>
    <row r="951" spans="1:6">
      <c r="A951" s="336">
        <v>40452</v>
      </c>
      <c r="B951" s="176">
        <v>9154</v>
      </c>
      <c r="C951" s="114" t="s">
        <v>3079</v>
      </c>
      <c r="D951" s="184"/>
      <c r="E951" s="170">
        <v>9610.92</v>
      </c>
      <c r="F951" s="354">
        <f t="shared" si="17"/>
        <v>17310748.070000015</v>
      </c>
    </row>
    <row r="952" spans="1:6" ht="57">
      <c r="A952" s="336">
        <v>40452</v>
      </c>
      <c r="B952" s="176">
        <v>9155</v>
      </c>
      <c r="C952" s="114" t="s">
        <v>3085</v>
      </c>
      <c r="D952" s="184"/>
      <c r="E952" s="170">
        <v>20181.18</v>
      </c>
      <c r="F952" s="354">
        <f t="shared" si="17"/>
        <v>17290566.890000015</v>
      </c>
    </row>
    <row r="953" spans="1:6">
      <c r="A953" s="336">
        <v>40452</v>
      </c>
      <c r="B953" s="176">
        <v>9156</v>
      </c>
      <c r="C953" s="114" t="s">
        <v>3080</v>
      </c>
      <c r="D953" s="184"/>
      <c r="E953" s="170">
        <v>124564.05</v>
      </c>
      <c r="F953" s="354">
        <f t="shared" si="17"/>
        <v>17166002.840000015</v>
      </c>
    </row>
    <row r="954" spans="1:6" ht="28.5">
      <c r="A954" s="336"/>
      <c r="B954" s="176">
        <v>9157</v>
      </c>
      <c r="C954" s="114" t="s">
        <v>3086</v>
      </c>
      <c r="D954" s="184"/>
      <c r="E954" s="170">
        <v>4909.8</v>
      </c>
      <c r="F954" s="354">
        <f t="shared" si="17"/>
        <v>17161093.040000014</v>
      </c>
    </row>
    <row r="955" spans="1:6">
      <c r="A955" s="336">
        <v>40452</v>
      </c>
      <c r="B955" s="176">
        <v>9158</v>
      </c>
      <c r="C955" s="251" t="s">
        <v>1804</v>
      </c>
      <c r="D955" s="184"/>
      <c r="E955" s="386">
        <v>0.01</v>
      </c>
      <c r="F955" s="354">
        <f t="shared" si="17"/>
        <v>17161093.030000012</v>
      </c>
    </row>
    <row r="956" spans="1:6" ht="28.5">
      <c r="A956" s="336">
        <v>40452</v>
      </c>
      <c r="B956" s="176">
        <v>9159</v>
      </c>
      <c r="C956" s="114" t="s">
        <v>3087</v>
      </c>
      <c r="D956" s="184"/>
      <c r="E956" s="170">
        <v>21503.040000000001</v>
      </c>
      <c r="F956" s="354">
        <f t="shared" si="17"/>
        <v>17139589.990000013</v>
      </c>
    </row>
    <row r="957" spans="1:6" ht="42.75">
      <c r="A957" s="336">
        <v>40455</v>
      </c>
      <c r="B957" s="176">
        <v>9160</v>
      </c>
      <c r="C957" s="114" t="s">
        <v>3098</v>
      </c>
      <c r="D957" s="214"/>
      <c r="E957" s="170">
        <v>62741.599999999999</v>
      </c>
      <c r="F957" s="354">
        <f t="shared" si="17"/>
        <v>17076848.390000012</v>
      </c>
    </row>
    <row r="958" spans="1:6" ht="42.75">
      <c r="A958" s="336">
        <v>40455</v>
      </c>
      <c r="B958" s="176">
        <v>9161</v>
      </c>
      <c r="C958" s="114" t="s">
        <v>3099</v>
      </c>
      <c r="D958" s="184"/>
      <c r="E958" s="216">
        <v>12000</v>
      </c>
      <c r="F958" s="354">
        <f t="shared" si="17"/>
        <v>17064848.390000012</v>
      </c>
    </row>
    <row r="959" spans="1:6" ht="28.5">
      <c r="A959" s="336">
        <v>40455</v>
      </c>
      <c r="B959" s="176">
        <v>9162</v>
      </c>
      <c r="C959" s="114" t="s">
        <v>3100</v>
      </c>
      <c r="D959" s="184"/>
      <c r="E959" s="170">
        <v>3876</v>
      </c>
      <c r="F959" s="354">
        <f t="shared" si="17"/>
        <v>17060972.390000012</v>
      </c>
    </row>
    <row r="960" spans="1:6">
      <c r="A960" s="336">
        <v>40455</v>
      </c>
      <c r="B960" s="176">
        <v>9163</v>
      </c>
      <c r="C960" s="183" t="s">
        <v>1804</v>
      </c>
      <c r="D960" s="184"/>
      <c r="E960" s="360">
        <v>0.01</v>
      </c>
      <c r="F960" s="354">
        <f t="shared" si="17"/>
        <v>17060972.38000001</v>
      </c>
    </row>
    <row r="961" spans="1:6">
      <c r="A961" s="336">
        <v>40455</v>
      </c>
      <c r="B961" s="176">
        <v>9164</v>
      </c>
      <c r="C961" s="183" t="s">
        <v>3422</v>
      </c>
      <c r="D961" s="184"/>
      <c r="E961" s="216">
        <v>29700</v>
      </c>
      <c r="F961" s="354">
        <f t="shared" si="17"/>
        <v>17031272.38000001</v>
      </c>
    </row>
    <row r="962" spans="1:6" ht="42.75">
      <c r="A962" s="336">
        <v>40458</v>
      </c>
      <c r="B962" s="176">
        <v>9165</v>
      </c>
      <c r="C962" s="114" t="s">
        <v>3139</v>
      </c>
      <c r="D962" s="184"/>
      <c r="E962" s="216">
        <v>1101</v>
      </c>
      <c r="F962" s="354">
        <f t="shared" si="17"/>
        <v>17030171.38000001</v>
      </c>
    </row>
    <row r="963" spans="1:6" ht="42.75">
      <c r="A963" s="336">
        <v>40458</v>
      </c>
      <c r="B963" s="176">
        <v>9166</v>
      </c>
      <c r="C963" s="114" t="s">
        <v>3170</v>
      </c>
      <c r="D963" s="184"/>
      <c r="E963" s="216">
        <v>220800</v>
      </c>
      <c r="F963" s="354">
        <f t="shared" si="17"/>
        <v>16809371.38000001</v>
      </c>
    </row>
    <row r="964" spans="1:6" ht="28.5">
      <c r="A964" s="336">
        <v>40458</v>
      </c>
      <c r="B964" s="176">
        <v>9167</v>
      </c>
      <c r="C964" s="114" t="s">
        <v>3091</v>
      </c>
      <c r="D964" s="184"/>
      <c r="E964" s="216">
        <v>21645.01</v>
      </c>
      <c r="F964" s="354">
        <f t="shared" si="17"/>
        <v>16787726.370000008</v>
      </c>
    </row>
    <row r="965" spans="1:6">
      <c r="A965" s="336">
        <v>40458</v>
      </c>
      <c r="B965" s="176">
        <v>9168</v>
      </c>
      <c r="C965" s="404" t="s">
        <v>3092</v>
      </c>
      <c r="D965" s="184"/>
      <c r="E965" s="216">
        <v>14621.24</v>
      </c>
      <c r="F965" s="354">
        <f t="shared" si="17"/>
        <v>16773105.130000008</v>
      </c>
    </row>
    <row r="966" spans="1:6">
      <c r="A966" s="336">
        <v>40458</v>
      </c>
      <c r="B966" s="176">
        <v>9169</v>
      </c>
      <c r="C966" s="164" t="s">
        <v>3093</v>
      </c>
      <c r="D966" s="184"/>
      <c r="E966" s="216">
        <v>39800</v>
      </c>
      <c r="F966" s="354">
        <f t="shared" si="17"/>
        <v>16733305.130000008</v>
      </c>
    </row>
    <row r="967" spans="1:6">
      <c r="A967" s="336">
        <v>40458</v>
      </c>
      <c r="B967" s="176">
        <v>9170</v>
      </c>
      <c r="C967" s="164" t="s">
        <v>3094</v>
      </c>
      <c r="D967" s="184"/>
      <c r="E967" s="216">
        <v>1603.06</v>
      </c>
      <c r="F967" s="354">
        <f t="shared" si="17"/>
        <v>16731702.070000008</v>
      </c>
    </row>
    <row r="968" spans="1:6" ht="42.75">
      <c r="A968" s="336">
        <v>40458</v>
      </c>
      <c r="B968" s="397" t="s">
        <v>3096</v>
      </c>
      <c r="C968" s="291" t="s">
        <v>3095</v>
      </c>
      <c r="D968" s="184"/>
      <c r="E968" s="360">
        <v>10444</v>
      </c>
      <c r="F968" s="354">
        <f t="shared" si="17"/>
        <v>16721258.070000008</v>
      </c>
    </row>
    <row r="969" spans="1:6" ht="42.75">
      <c r="A969" s="336">
        <v>40458</v>
      </c>
      <c r="B969" s="397" t="s">
        <v>3096</v>
      </c>
      <c r="C969" s="291" t="s">
        <v>3097</v>
      </c>
      <c r="D969" s="184"/>
      <c r="E969" s="360">
        <v>317945.2</v>
      </c>
      <c r="F969" s="354">
        <f t="shared" si="17"/>
        <v>16403312.870000008</v>
      </c>
    </row>
    <row r="970" spans="1:6" ht="42.75">
      <c r="A970" s="336">
        <v>40459</v>
      </c>
      <c r="B970" s="176">
        <v>9171</v>
      </c>
      <c r="C970" s="114" t="s">
        <v>3101</v>
      </c>
      <c r="D970" s="184"/>
      <c r="E970" s="216">
        <v>188030</v>
      </c>
      <c r="F970" s="354">
        <f t="shared" si="17"/>
        <v>16215282.870000008</v>
      </c>
    </row>
    <row r="971" spans="1:6" ht="28.5">
      <c r="A971" s="336">
        <v>40465</v>
      </c>
      <c r="B971" s="397" t="s">
        <v>1027</v>
      </c>
      <c r="C971" s="164" t="s">
        <v>3103</v>
      </c>
      <c r="D971" s="214">
        <v>881</v>
      </c>
      <c r="E971" s="216"/>
      <c r="F971" s="354">
        <f t="shared" si="17"/>
        <v>16216163.870000008</v>
      </c>
    </row>
    <row r="972" spans="1:6" ht="28.5">
      <c r="A972" s="336">
        <v>40465</v>
      </c>
      <c r="B972" s="397" t="s">
        <v>1027</v>
      </c>
      <c r="C972" s="114" t="s">
        <v>3104</v>
      </c>
      <c r="D972" s="214">
        <v>7540.18</v>
      </c>
      <c r="E972" s="216"/>
      <c r="F972" s="354">
        <f t="shared" si="17"/>
        <v>16223704.050000008</v>
      </c>
    </row>
    <row r="973" spans="1:6">
      <c r="A973" s="336">
        <v>40466</v>
      </c>
      <c r="B973" s="176">
        <v>9172</v>
      </c>
      <c r="C973" s="164" t="s">
        <v>3105</v>
      </c>
      <c r="D973" s="184"/>
      <c r="E973" s="216">
        <v>15000</v>
      </c>
      <c r="F973" s="354">
        <f t="shared" si="17"/>
        <v>16208704.050000008</v>
      </c>
    </row>
    <row r="974" spans="1:6">
      <c r="A974" s="336">
        <v>40466</v>
      </c>
      <c r="B974" s="176">
        <v>9173</v>
      </c>
      <c r="C974" s="164" t="s">
        <v>3106</v>
      </c>
      <c r="D974" s="184"/>
      <c r="E974" s="216">
        <v>15000</v>
      </c>
      <c r="F974" s="354">
        <f t="shared" si="17"/>
        <v>16193704.050000008</v>
      </c>
    </row>
    <row r="975" spans="1:6">
      <c r="A975" s="336">
        <v>40466</v>
      </c>
      <c r="B975" s="176">
        <v>9174</v>
      </c>
      <c r="C975" s="164" t="s">
        <v>3107</v>
      </c>
      <c r="D975" s="184"/>
      <c r="E975" s="216">
        <v>23000</v>
      </c>
      <c r="F975" s="354">
        <f t="shared" si="17"/>
        <v>16170704.050000008</v>
      </c>
    </row>
    <row r="976" spans="1:6">
      <c r="A976" s="336">
        <v>40466</v>
      </c>
      <c r="B976" s="176">
        <v>9175</v>
      </c>
      <c r="C976" s="114" t="s">
        <v>3108</v>
      </c>
      <c r="D976" s="184"/>
      <c r="E976" s="216">
        <v>18000</v>
      </c>
      <c r="F976" s="354">
        <f t="shared" si="17"/>
        <v>16152704.050000008</v>
      </c>
    </row>
    <row r="977" spans="1:6" ht="15" customHeight="1">
      <c r="A977" s="336">
        <v>40466</v>
      </c>
      <c r="B977" s="176">
        <v>9176</v>
      </c>
      <c r="C977" s="164" t="s">
        <v>3109</v>
      </c>
      <c r="D977" s="184"/>
      <c r="E977" s="216">
        <v>519</v>
      </c>
      <c r="F977" s="354">
        <f t="shared" si="17"/>
        <v>16152185.050000008</v>
      </c>
    </row>
    <row r="978" spans="1:6">
      <c r="A978" s="336">
        <v>40466</v>
      </c>
      <c r="B978" s="176">
        <v>9177</v>
      </c>
      <c r="C978" s="114" t="s">
        <v>3110</v>
      </c>
      <c r="D978" s="184"/>
      <c r="E978" s="216">
        <v>23000</v>
      </c>
      <c r="F978" s="354">
        <f t="shared" si="17"/>
        <v>16129185.050000008</v>
      </c>
    </row>
    <row r="979" spans="1:6">
      <c r="A979" s="336">
        <v>40466</v>
      </c>
      <c r="B979" s="176">
        <v>9178</v>
      </c>
      <c r="C979" s="114" t="s">
        <v>3111</v>
      </c>
      <c r="D979" s="184"/>
      <c r="E979" s="216">
        <v>5974</v>
      </c>
      <c r="F979" s="354">
        <f t="shared" si="17"/>
        <v>16123211.050000008</v>
      </c>
    </row>
    <row r="980" spans="1:6">
      <c r="A980" s="336">
        <v>40466</v>
      </c>
      <c r="B980" s="176">
        <v>9179</v>
      </c>
      <c r="C980" s="114" t="s">
        <v>3112</v>
      </c>
      <c r="E980" s="216">
        <v>23000</v>
      </c>
      <c r="F980" s="354">
        <f t="shared" si="17"/>
        <v>16100211.050000008</v>
      </c>
    </row>
    <row r="981" spans="1:6" ht="28.5">
      <c r="A981" s="336">
        <v>40466</v>
      </c>
      <c r="B981" s="176">
        <v>9180</v>
      </c>
      <c r="C981" s="164" t="s">
        <v>3115</v>
      </c>
      <c r="D981" s="184"/>
      <c r="E981" s="216">
        <v>10000</v>
      </c>
      <c r="F981" s="354">
        <f t="shared" si="17"/>
        <v>16090211.050000008</v>
      </c>
    </row>
    <row r="982" spans="1:6">
      <c r="A982" s="336">
        <v>40466</v>
      </c>
      <c r="B982" s="176">
        <v>9181</v>
      </c>
      <c r="C982" s="114" t="s">
        <v>3116</v>
      </c>
      <c r="D982" s="184"/>
      <c r="E982" s="216">
        <v>23000</v>
      </c>
      <c r="F982" s="354">
        <f t="shared" si="17"/>
        <v>16067211.050000008</v>
      </c>
    </row>
    <row r="983" spans="1:6" ht="28.5">
      <c r="A983" s="336">
        <v>40466</v>
      </c>
      <c r="B983" s="292">
        <v>9182</v>
      </c>
      <c r="C983" s="164" t="s">
        <v>3117</v>
      </c>
      <c r="D983" s="184"/>
      <c r="E983" s="216">
        <v>1900</v>
      </c>
      <c r="F983" s="354">
        <f t="shared" si="17"/>
        <v>16065311.050000008</v>
      </c>
    </row>
    <row r="984" spans="1:6" ht="15.75">
      <c r="A984" s="336">
        <v>40466</v>
      </c>
      <c r="B984" s="176">
        <v>9183</v>
      </c>
      <c r="C984" s="114" t="s">
        <v>3119</v>
      </c>
      <c r="D984" s="214"/>
      <c r="E984" s="216">
        <v>745</v>
      </c>
      <c r="F984" s="354">
        <f t="shared" si="17"/>
        <v>16064566.050000008</v>
      </c>
    </row>
    <row r="985" spans="1:6" ht="15.75">
      <c r="A985" s="336">
        <v>40466</v>
      </c>
      <c r="B985" s="176">
        <v>9184</v>
      </c>
      <c r="C985" s="114" t="s">
        <v>3118</v>
      </c>
      <c r="D985" s="214"/>
      <c r="E985" s="216">
        <v>555</v>
      </c>
      <c r="F985" s="354">
        <f t="shared" si="17"/>
        <v>16064011.050000008</v>
      </c>
    </row>
    <row r="986" spans="1:6" ht="15" customHeight="1">
      <c r="A986" s="336">
        <v>40466</v>
      </c>
      <c r="B986" s="292">
        <v>9185</v>
      </c>
      <c r="C986" s="323" t="s">
        <v>3057</v>
      </c>
      <c r="D986" s="214"/>
      <c r="E986" s="216">
        <v>1776.39</v>
      </c>
      <c r="F986" s="354">
        <f t="shared" si="17"/>
        <v>16062234.660000008</v>
      </c>
    </row>
    <row r="987" spans="1:6" ht="15.75">
      <c r="A987" s="336">
        <v>40466</v>
      </c>
      <c r="B987" s="176">
        <v>9186</v>
      </c>
      <c r="C987" s="114" t="s">
        <v>3120</v>
      </c>
      <c r="D987" s="214"/>
      <c r="E987" s="216">
        <v>5890.5</v>
      </c>
      <c r="F987" s="354">
        <f t="shared" si="17"/>
        <v>16056344.160000008</v>
      </c>
    </row>
    <row r="988" spans="1:6" ht="15.75">
      <c r="A988" s="336">
        <v>40471</v>
      </c>
      <c r="B988" s="176">
        <v>9187</v>
      </c>
      <c r="C988" s="114" t="s">
        <v>3121</v>
      </c>
      <c r="D988" s="214"/>
      <c r="E988" s="216">
        <v>36689</v>
      </c>
      <c r="F988" s="354">
        <f t="shared" si="17"/>
        <v>16019655.160000008</v>
      </c>
    </row>
    <row r="989" spans="1:6" ht="15.75">
      <c r="A989" s="336">
        <v>40471</v>
      </c>
      <c r="B989" s="176">
        <v>9188</v>
      </c>
      <c r="C989" s="164" t="s">
        <v>3122</v>
      </c>
      <c r="D989" s="214"/>
      <c r="E989" s="216">
        <v>24900</v>
      </c>
      <c r="F989" s="354">
        <f t="shared" si="17"/>
        <v>15994755.160000008</v>
      </c>
    </row>
    <row r="990" spans="1:6" ht="15.75">
      <c r="A990" s="336">
        <v>40471</v>
      </c>
      <c r="B990" s="176">
        <v>9189</v>
      </c>
      <c r="C990" s="114" t="s">
        <v>3124</v>
      </c>
      <c r="D990" s="214"/>
      <c r="E990" s="216">
        <v>8500</v>
      </c>
      <c r="F990" s="354">
        <f t="shared" si="17"/>
        <v>15986255.160000008</v>
      </c>
    </row>
    <row r="991" spans="1:6" ht="15.75">
      <c r="A991" s="336">
        <v>40471</v>
      </c>
      <c r="B991" s="176">
        <v>9190</v>
      </c>
      <c r="C991" s="164" t="s">
        <v>3123</v>
      </c>
      <c r="D991" s="214"/>
      <c r="E991" s="216">
        <v>3510</v>
      </c>
      <c r="F991" s="354">
        <f t="shared" si="17"/>
        <v>15982745.160000008</v>
      </c>
    </row>
    <row r="992" spans="1:6" ht="15.75">
      <c r="A992" s="336">
        <v>40471</v>
      </c>
      <c r="B992" s="176">
        <v>9191</v>
      </c>
      <c r="C992" s="115" t="s">
        <v>3125</v>
      </c>
      <c r="D992" s="214"/>
      <c r="E992" s="216">
        <v>27000</v>
      </c>
      <c r="F992" s="354">
        <f t="shared" si="17"/>
        <v>15955745.160000008</v>
      </c>
    </row>
    <row r="993" spans="1:6" ht="15.75">
      <c r="A993" s="336">
        <v>40471</v>
      </c>
      <c r="B993" s="176">
        <v>9192</v>
      </c>
      <c r="C993" s="114" t="s">
        <v>3126</v>
      </c>
      <c r="D993" s="214"/>
      <c r="E993" s="216">
        <v>6480</v>
      </c>
      <c r="F993" s="354">
        <f t="shared" si="17"/>
        <v>15949265.160000008</v>
      </c>
    </row>
    <row r="994" spans="1:6" ht="15.75">
      <c r="A994" s="336">
        <v>40471</v>
      </c>
      <c r="B994" s="176">
        <v>9193</v>
      </c>
      <c r="C994" s="114" t="s">
        <v>3127</v>
      </c>
      <c r="D994" s="214"/>
      <c r="E994" s="216">
        <v>6480</v>
      </c>
      <c r="F994" s="354">
        <f t="shared" si="17"/>
        <v>15942785.160000008</v>
      </c>
    </row>
    <row r="995" spans="1:6" ht="15.75">
      <c r="A995" s="336">
        <v>40471</v>
      </c>
      <c r="B995" s="176">
        <v>9194</v>
      </c>
      <c r="C995" s="164" t="s">
        <v>3130</v>
      </c>
      <c r="D995" s="214"/>
      <c r="E995" s="216">
        <v>2000</v>
      </c>
      <c r="F995" s="354">
        <f t="shared" si="17"/>
        <v>15940785.160000008</v>
      </c>
    </row>
    <row r="996" spans="1:6" ht="15" customHeight="1">
      <c r="A996" s="336">
        <v>40471</v>
      </c>
      <c r="B996" s="176">
        <v>9195</v>
      </c>
      <c r="C996" s="114" t="s">
        <v>3131</v>
      </c>
      <c r="D996" s="214"/>
      <c r="E996" s="216">
        <v>2000</v>
      </c>
      <c r="F996" s="354">
        <f t="shared" si="17"/>
        <v>15938785.160000008</v>
      </c>
    </row>
    <row r="997" spans="1:6" ht="15.75">
      <c r="A997" s="336">
        <v>40471</v>
      </c>
      <c r="B997" s="176">
        <v>9196</v>
      </c>
      <c r="C997" s="114" t="s">
        <v>3128</v>
      </c>
      <c r="D997" s="214"/>
      <c r="E997" s="216">
        <v>600</v>
      </c>
      <c r="F997" s="354">
        <f t="shared" si="17"/>
        <v>15938185.160000008</v>
      </c>
    </row>
    <row r="998" spans="1:6" ht="15.75">
      <c r="A998" s="336">
        <v>40471</v>
      </c>
      <c r="B998" s="176">
        <v>9197</v>
      </c>
      <c r="C998" s="164" t="s">
        <v>3129</v>
      </c>
      <c r="D998" s="214"/>
      <c r="E998" s="216">
        <v>600</v>
      </c>
      <c r="F998" s="354">
        <f t="shared" si="17"/>
        <v>15937585.160000008</v>
      </c>
    </row>
    <row r="999" spans="1:6" ht="15.75">
      <c r="A999" s="336">
        <v>40471</v>
      </c>
      <c r="B999" s="176">
        <v>9198</v>
      </c>
      <c r="C999" s="164" t="s">
        <v>1804</v>
      </c>
      <c r="D999" s="214"/>
      <c r="E999" s="360">
        <v>0.01</v>
      </c>
      <c r="F999" s="354">
        <f t="shared" si="17"/>
        <v>15937585.150000008</v>
      </c>
    </row>
    <row r="1000" spans="1:6" ht="42.75">
      <c r="A1000" s="336">
        <v>40471</v>
      </c>
      <c r="B1000" s="176">
        <v>9199</v>
      </c>
      <c r="C1000" s="164" t="s">
        <v>3132</v>
      </c>
      <c r="D1000" s="184"/>
      <c r="E1000" s="216">
        <v>35100</v>
      </c>
      <c r="F1000" s="354">
        <f t="shared" si="17"/>
        <v>15902485.150000008</v>
      </c>
    </row>
    <row r="1001" spans="1:6" ht="28.5">
      <c r="A1001" s="336">
        <v>40471</v>
      </c>
      <c r="B1001" s="176">
        <v>9200</v>
      </c>
      <c r="C1001" s="164" t="s">
        <v>3133</v>
      </c>
      <c r="D1001" s="339"/>
      <c r="E1001" s="216">
        <v>6206.9</v>
      </c>
      <c r="F1001" s="354">
        <f t="shared" si="17"/>
        <v>15896278.250000007</v>
      </c>
    </row>
    <row r="1002" spans="1:6" ht="15.75">
      <c r="A1002" s="336">
        <v>40471</v>
      </c>
      <c r="B1002" s="176">
        <v>9201</v>
      </c>
      <c r="C1002" s="114" t="s">
        <v>3134</v>
      </c>
      <c r="D1002" s="214"/>
      <c r="E1002" s="216">
        <v>39800</v>
      </c>
      <c r="F1002" s="354">
        <f t="shared" si="17"/>
        <v>15856478.250000007</v>
      </c>
    </row>
    <row r="1003" spans="1:6">
      <c r="A1003" s="336">
        <v>40471</v>
      </c>
      <c r="B1003" s="292">
        <v>9202</v>
      </c>
      <c r="C1003" s="164" t="s">
        <v>3136</v>
      </c>
      <c r="D1003" s="2"/>
      <c r="E1003" s="216">
        <v>874.21</v>
      </c>
      <c r="F1003" s="354">
        <f t="shared" si="17"/>
        <v>15855604.040000007</v>
      </c>
    </row>
    <row r="1004" spans="1:6" ht="28.5">
      <c r="A1004" s="336">
        <v>40471</v>
      </c>
      <c r="B1004" s="176">
        <v>9203</v>
      </c>
      <c r="C1004" s="114" t="s">
        <v>3135</v>
      </c>
      <c r="D1004" s="184"/>
      <c r="E1004" s="406">
        <v>8146.55</v>
      </c>
      <c r="F1004" s="354">
        <f t="shared" si="17"/>
        <v>15847457.490000006</v>
      </c>
    </row>
    <row r="1005" spans="1:6" ht="42.75">
      <c r="A1005" s="336">
        <v>40471</v>
      </c>
      <c r="B1005" s="176">
        <v>9204</v>
      </c>
      <c r="C1005" s="251" t="s">
        <v>3140</v>
      </c>
      <c r="D1005" s="214"/>
      <c r="E1005" s="216">
        <v>2500</v>
      </c>
      <c r="F1005" s="354">
        <f t="shared" si="17"/>
        <v>15844957.490000006</v>
      </c>
    </row>
    <row r="1006" spans="1:6" ht="15.75">
      <c r="A1006" s="336">
        <v>40473</v>
      </c>
      <c r="B1006" s="77" t="s">
        <v>1823</v>
      </c>
      <c r="C1006" s="158" t="s">
        <v>3084</v>
      </c>
      <c r="D1006" s="2"/>
      <c r="E1006" s="407">
        <v>781488.41</v>
      </c>
      <c r="F1006" s="354">
        <f t="shared" si="17"/>
        <v>15063469.080000006</v>
      </c>
    </row>
    <row r="1007" spans="1:6" ht="15.75">
      <c r="A1007" s="336">
        <v>40473</v>
      </c>
      <c r="B1007" s="391" t="s">
        <v>1823</v>
      </c>
      <c r="C1007" s="114" t="s">
        <v>3142</v>
      </c>
      <c r="D1007" s="2"/>
      <c r="E1007" s="407">
        <v>1445</v>
      </c>
      <c r="F1007" s="354">
        <f t="shared" si="17"/>
        <v>15062024.080000006</v>
      </c>
    </row>
    <row r="1008" spans="1:6" ht="28.5">
      <c r="A1008" s="336">
        <v>40473</v>
      </c>
      <c r="B1008" s="357">
        <v>9205</v>
      </c>
      <c r="C1008" s="114" t="s">
        <v>3150</v>
      </c>
      <c r="D1008" s="2"/>
      <c r="E1008" s="184">
        <v>8536.15</v>
      </c>
      <c r="F1008" s="354">
        <f t="shared" si="17"/>
        <v>15053487.930000005</v>
      </c>
    </row>
    <row r="1009" spans="1:6" ht="28.5">
      <c r="A1009" s="336">
        <v>40476</v>
      </c>
      <c r="B1009" s="389">
        <v>9206</v>
      </c>
      <c r="C1009" s="164" t="s">
        <v>3148</v>
      </c>
      <c r="D1009" s="2"/>
      <c r="E1009" s="184">
        <v>40500</v>
      </c>
      <c r="F1009" s="354">
        <f t="shared" si="17"/>
        <v>15012987.930000005</v>
      </c>
    </row>
    <row r="1010" spans="1:6">
      <c r="A1010" s="336">
        <v>40476</v>
      </c>
      <c r="B1010" s="357">
        <v>9207</v>
      </c>
      <c r="C1010" s="114" t="s">
        <v>3079</v>
      </c>
      <c r="D1010" s="2"/>
      <c r="E1010" s="184">
        <v>8166.63</v>
      </c>
      <c r="F1010" s="354">
        <f t="shared" ref="F1010:F1029" si="18">F1009+D1010-E1010</f>
        <v>15004821.300000004</v>
      </c>
    </row>
    <row r="1011" spans="1:6" ht="15.75">
      <c r="A1011" s="336">
        <v>40476</v>
      </c>
      <c r="B1011" s="357">
        <v>9208</v>
      </c>
      <c r="C1011" s="114" t="s">
        <v>1804</v>
      </c>
      <c r="D1011" s="2"/>
      <c r="E1011" s="407">
        <v>0.01</v>
      </c>
      <c r="F1011" s="354">
        <f t="shared" si="18"/>
        <v>15004821.290000005</v>
      </c>
    </row>
    <row r="1012" spans="1:6">
      <c r="A1012" s="336">
        <v>40476</v>
      </c>
      <c r="B1012" s="357">
        <v>9209</v>
      </c>
      <c r="C1012" s="374" t="s">
        <v>3143</v>
      </c>
      <c r="D1012" s="2"/>
      <c r="E1012" s="184">
        <v>18000</v>
      </c>
      <c r="F1012" s="354">
        <f t="shared" si="18"/>
        <v>14986821.290000005</v>
      </c>
    </row>
    <row r="1013" spans="1:6">
      <c r="A1013" s="336">
        <v>40476</v>
      </c>
      <c r="B1013" s="357">
        <v>9210</v>
      </c>
      <c r="C1013" s="114" t="s">
        <v>3144</v>
      </c>
      <c r="D1013" s="2"/>
      <c r="E1013" s="184">
        <v>171412.85</v>
      </c>
      <c r="F1013" s="354">
        <f t="shared" si="18"/>
        <v>14815408.440000005</v>
      </c>
    </row>
    <row r="1014" spans="1:6">
      <c r="A1014" s="336">
        <v>40476</v>
      </c>
      <c r="B1014" s="357">
        <v>9211</v>
      </c>
      <c r="C1014" s="114" t="s">
        <v>3145</v>
      </c>
      <c r="D1014" s="2"/>
      <c r="E1014" s="184">
        <v>43606</v>
      </c>
      <c r="F1014" s="354">
        <f t="shared" si="18"/>
        <v>14771802.440000005</v>
      </c>
    </row>
    <row r="1015" spans="1:6" ht="28.5">
      <c r="A1015" s="336">
        <v>40476</v>
      </c>
      <c r="B1015" s="389">
        <v>9212</v>
      </c>
      <c r="C1015" s="164" t="s">
        <v>3146</v>
      </c>
      <c r="D1015" s="2"/>
      <c r="E1015" s="184">
        <v>3517.9</v>
      </c>
      <c r="F1015" s="354">
        <f t="shared" si="18"/>
        <v>14768284.540000005</v>
      </c>
    </row>
    <row r="1016" spans="1:6" ht="42.75">
      <c r="A1016" s="336">
        <v>40476</v>
      </c>
      <c r="B1016" s="357">
        <v>9213</v>
      </c>
      <c r="C1016" s="114" t="s">
        <v>3147</v>
      </c>
      <c r="D1016" s="2"/>
      <c r="E1016" s="184">
        <v>11087.07</v>
      </c>
      <c r="F1016" s="354">
        <f t="shared" si="18"/>
        <v>14757197.470000004</v>
      </c>
    </row>
    <row r="1017" spans="1:6" ht="28.5">
      <c r="A1017" s="336">
        <v>40476</v>
      </c>
      <c r="B1017" s="357">
        <v>9214</v>
      </c>
      <c r="C1017" s="114" t="s">
        <v>3149</v>
      </c>
      <c r="D1017" s="2"/>
      <c r="E1017" s="184">
        <v>7758</v>
      </c>
      <c r="F1017" s="354">
        <f t="shared" si="18"/>
        <v>14749439.470000004</v>
      </c>
    </row>
    <row r="1018" spans="1:6" ht="57">
      <c r="A1018" s="336">
        <v>40478</v>
      </c>
      <c r="B1018" s="357">
        <v>9215</v>
      </c>
      <c r="C1018" s="114" t="s">
        <v>3152</v>
      </c>
      <c r="D1018" s="2"/>
      <c r="E1018" s="184">
        <v>24833.599999999999</v>
      </c>
      <c r="F1018" s="354">
        <f t="shared" si="18"/>
        <v>14724605.870000005</v>
      </c>
    </row>
    <row r="1019" spans="1:6" ht="42.75">
      <c r="A1019" s="336">
        <v>40478</v>
      </c>
      <c r="B1019" s="389">
        <v>9216</v>
      </c>
      <c r="C1019" s="164" t="s">
        <v>3153</v>
      </c>
      <c r="D1019" s="2"/>
      <c r="E1019" s="184">
        <v>3303</v>
      </c>
      <c r="F1019" s="354">
        <f t="shared" si="18"/>
        <v>14721302.870000005</v>
      </c>
    </row>
    <row r="1020" spans="1:6" ht="28.5">
      <c r="A1020" s="336">
        <v>40478</v>
      </c>
      <c r="B1020" s="357">
        <v>9217</v>
      </c>
      <c r="C1020" s="114" t="s">
        <v>3154</v>
      </c>
      <c r="D1020" s="2"/>
      <c r="E1020" s="184">
        <v>3600</v>
      </c>
      <c r="F1020" s="354">
        <f t="shared" si="18"/>
        <v>14717702.870000005</v>
      </c>
    </row>
    <row r="1021" spans="1:6">
      <c r="A1021" s="336">
        <v>40478</v>
      </c>
      <c r="B1021" s="357">
        <v>9218</v>
      </c>
      <c r="C1021" s="114" t="s">
        <v>3155</v>
      </c>
      <c r="D1021" s="2"/>
      <c r="E1021" s="184">
        <v>1800</v>
      </c>
      <c r="F1021" s="354">
        <f t="shared" si="18"/>
        <v>14715902.870000005</v>
      </c>
    </row>
    <row r="1022" spans="1:6" ht="42.75">
      <c r="A1022" s="336">
        <v>40478</v>
      </c>
      <c r="B1022" s="357">
        <v>9219</v>
      </c>
      <c r="C1022" s="114" t="s">
        <v>3156</v>
      </c>
      <c r="D1022" s="2"/>
      <c r="E1022" s="184">
        <v>20142</v>
      </c>
      <c r="F1022" s="354">
        <f t="shared" si="18"/>
        <v>14695760.870000005</v>
      </c>
    </row>
    <row r="1023" spans="1:6" ht="42.75">
      <c r="A1023" s="336">
        <v>40479</v>
      </c>
      <c r="B1023" s="389">
        <v>9220</v>
      </c>
      <c r="C1023" s="164" t="s">
        <v>3157</v>
      </c>
      <c r="D1023" s="4"/>
      <c r="E1023" s="339">
        <v>1582.02</v>
      </c>
      <c r="F1023" s="354">
        <f t="shared" si="18"/>
        <v>14694178.850000005</v>
      </c>
    </row>
    <row r="1024" spans="1:6" ht="29.25" customHeight="1">
      <c r="A1024" s="336">
        <v>40479</v>
      </c>
      <c r="B1024" s="389">
        <v>9221</v>
      </c>
      <c r="C1024" s="164" t="s">
        <v>3158</v>
      </c>
      <c r="D1024" s="4"/>
      <c r="E1024" s="339">
        <v>4038</v>
      </c>
      <c r="F1024" s="354">
        <f t="shared" si="18"/>
        <v>14690140.850000005</v>
      </c>
    </row>
    <row r="1025" spans="1:6" ht="28.5">
      <c r="A1025" s="336">
        <v>40479</v>
      </c>
      <c r="B1025" s="389">
        <v>9222</v>
      </c>
      <c r="C1025" s="164" t="s">
        <v>3159</v>
      </c>
      <c r="D1025" s="4"/>
      <c r="E1025" s="339">
        <v>7000</v>
      </c>
      <c r="F1025" s="354">
        <f t="shared" si="18"/>
        <v>14683140.850000005</v>
      </c>
    </row>
    <row r="1026" spans="1:6" ht="42.75">
      <c r="A1026" s="336">
        <v>40479</v>
      </c>
      <c r="B1026" s="357" t="s">
        <v>1027</v>
      </c>
      <c r="C1026" s="114" t="s">
        <v>3160</v>
      </c>
      <c r="D1026" s="408">
        <v>282</v>
      </c>
      <c r="E1026" s="184"/>
      <c r="F1026" s="354">
        <f t="shared" si="18"/>
        <v>14683422.850000005</v>
      </c>
    </row>
    <row r="1027" spans="1:6" ht="15.75">
      <c r="A1027" s="336">
        <v>40479</v>
      </c>
      <c r="B1027" s="77" t="s">
        <v>1027</v>
      </c>
      <c r="C1027" s="180" t="s">
        <v>3081</v>
      </c>
      <c r="D1027" s="214">
        <v>751096</v>
      </c>
      <c r="E1027" s="216"/>
      <c r="F1027" s="354">
        <f t="shared" si="18"/>
        <v>15434518.850000005</v>
      </c>
    </row>
    <row r="1028" spans="1:6" ht="15.75">
      <c r="A1028" s="336">
        <v>40479</v>
      </c>
      <c r="B1028" s="382" t="s">
        <v>1027</v>
      </c>
      <c r="C1028" s="347" t="s">
        <v>3082</v>
      </c>
      <c r="D1028" s="214">
        <v>3397333.51</v>
      </c>
      <c r="E1028" s="216"/>
      <c r="F1028" s="354">
        <f t="shared" si="18"/>
        <v>18831852.360000007</v>
      </c>
    </row>
    <row r="1029" spans="1:6" ht="15.75">
      <c r="A1029" s="336">
        <v>40479</v>
      </c>
      <c r="B1029" s="382" t="s">
        <v>1027</v>
      </c>
      <c r="C1029" s="347" t="s">
        <v>3161</v>
      </c>
      <c r="D1029" s="214">
        <v>6400.75</v>
      </c>
      <c r="E1029" s="216"/>
      <c r="F1029" s="354">
        <f t="shared" si="18"/>
        <v>18838253.110000007</v>
      </c>
    </row>
    <row r="1030" spans="1:6" ht="15.75">
      <c r="A1030" s="336">
        <v>40480</v>
      </c>
      <c r="B1030" s="77" t="s">
        <v>1027</v>
      </c>
      <c r="C1030" s="376" t="s">
        <v>3083</v>
      </c>
      <c r="D1030" s="214">
        <v>366102.66</v>
      </c>
      <c r="E1030" s="360"/>
      <c r="F1030" s="354">
        <f>F1029+D1030-E1030</f>
        <v>19204355.770000007</v>
      </c>
    </row>
    <row r="1031" spans="1:6" ht="15.75">
      <c r="A1031" s="383">
        <v>40480</v>
      </c>
      <c r="B1031" s="73"/>
      <c r="C1031" s="115" t="s">
        <v>1462</v>
      </c>
      <c r="D1031" s="184"/>
      <c r="E1031" s="169">
        <f>7173.01-E1011-E999-E960-E955</f>
        <v>7172.9699999999993</v>
      </c>
      <c r="F1031" s="354">
        <f>F1030+D1031-E1031</f>
        <v>19197182.800000008</v>
      </c>
    </row>
    <row r="1032" spans="1:6" ht="15.75">
      <c r="A1032" s="190"/>
      <c r="B1032" s="87"/>
      <c r="C1032" s="191" t="s">
        <v>1983</v>
      </c>
      <c r="D1032" s="192">
        <f>SUM(D948:D1031)</f>
        <v>4529636.0999999996</v>
      </c>
      <c r="E1032" s="193">
        <f>SUM(E945:E1031)</f>
        <v>2710400.78</v>
      </c>
      <c r="F1032" s="194">
        <f>F944+D1032-E1032</f>
        <v>19197182.800000012</v>
      </c>
    </row>
    <row r="1033" spans="1:6" ht="15.75">
      <c r="B1033" s="85"/>
      <c r="C1033" s="196"/>
      <c r="D1033" s="197"/>
      <c r="E1033" s="409"/>
      <c r="F1033" s="199"/>
    </row>
    <row r="1034" spans="1:6" ht="15.75">
      <c r="A1034" s="195"/>
      <c r="B1034" s="196" t="s">
        <v>1224</v>
      </c>
      <c r="C1034" s="200" t="s">
        <v>781</v>
      </c>
      <c r="D1034" s="201"/>
      <c r="E1034" s="202">
        <f>E1032</f>
        <v>2710400.78</v>
      </c>
      <c r="F1034" s="199"/>
    </row>
    <row r="1035" spans="1:6" ht="15.75">
      <c r="A1035" s="195"/>
      <c r="B1035" s="196"/>
      <c r="C1035" s="200" t="s">
        <v>2058</v>
      </c>
      <c r="D1035" s="201"/>
      <c r="E1035" s="202">
        <f>E1032-E1031-E1007-E1006-E969-E968</f>
        <v>1591905.1999999995</v>
      </c>
      <c r="F1035" s="199"/>
    </row>
    <row r="1036" spans="1:6">
      <c r="E1036" s="409"/>
    </row>
    <row r="1037" spans="1:6">
      <c r="E1037" s="422"/>
    </row>
    <row r="1038" spans="1:6">
      <c r="E1038" s="422"/>
    </row>
    <row r="1039" spans="1:6" ht="15.75">
      <c r="A1039" s="66"/>
      <c r="B1039" s="67"/>
      <c r="C1039" s="68" t="s">
        <v>3162</v>
      </c>
      <c r="D1039" s="69"/>
      <c r="E1039" s="70"/>
      <c r="F1039" s="71"/>
    </row>
    <row r="1040" spans="1:6" ht="15.75">
      <c r="A1040" s="955" t="s">
        <v>2520</v>
      </c>
      <c r="B1040" s="269" t="s">
        <v>1831</v>
      </c>
      <c r="C1040" s="936" t="s">
        <v>1981</v>
      </c>
      <c r="D1040" s="938" t="s">
        <v>1827</v>
      </c>
      <c r="E1040" s="940" t="s">
        <v>1828</v>
      </c>
      <c r="F1040" s="942" t="s">
        <v>1829</v>
      </c>
    </row>
    <row r="1041" spans="1:6" ht="15.75">
      <c r="A1041" s="956"/>
      <c r="B1041" s="272" t="s">
        <v>1832</v>
      </c>
      <c r="C1041" s="937"/>
      <c r="D1041" s="939"/>
      <c r="E1041" s="941"/>
      <c r="F1041" s="943"/>
    </row>
    <row r="1042" spans="1:6" ht="15.75">
      <c r="A1042" s="328"/>
      <c r="B1042" s="2"/>
      <c r="C1042" s="59" t="s">
        <v>3163</v>
      </c>
      <c r="D1042" s="60"/>
      <c r="E1042" s="61"/>
      <c r="F1042" s="91">
        <f>F1032</f>
        <v>19197182.800000012</v>
      </c>
    </row>
    <row r="1043" spans="1:6">
      <c r="A1043" s="336">
        <v>40483</v>
      </c>
      <c r="B1043" s="176">
        <v>9223</v>
      </c>
      <c r="C1043" s="115" t="s">
        <v>3164</v>
      </c>
      <c r="D1043" s="60"/>
      <c r="E1043" s="216">
        <v>1600</v>
      </c>
      <c r="F1043" s="354">
        <f>F1042+D1043-E1043</f>
        <v>19195582.800000012</v>
      </c>
    </row>
    <row r="1044" spans="1:6">
      <c r="A1044" s="336">
        <v>40483</v>
      </c>
      <c r="B1044" s="176">
        <v>9224</v>
      </c>
      <c r="C1044" s="183" t="s">
        <v>3165</v>
      </c>
      <c r="D1044" s="60"/>
      <c r="E1044" s="216">
        <v>1600</v>
      </c>
      <c r="F1044" s="354">
        <f t="shared" ref="F1044:F1097" si="19">F1043+D1044-E1044</f>
        <v>19193982.800000012</v>
      </c>
    </row>
    <row r="1045" spans="1:6">
      <c r="A1045" s="336">
        <v>40483</v>
      </c>
      <c r="B1045" s="176">
        <v>9225</v>
      </c>
      <c r="C1045" s="183" t="s">
        <v>3166</v>
      </c>
      <c r="D1045" s="60"/>
      <c r="E1045" s="216">
        <v>1600</v>
      </c>
      <c r="F1045" s="354">
        <f t="shared" si="19"/>
        <v>19192382.800000012</v>
      </c>
    </row>
    <row r="1046" spans="1:6">
      <c r="A1046" s="336">
        <v>40483</v>
      </c>
      <c r="B1046" s="176">
        <v>9226</v>
      </c>
      <c r="C1046" s="183" t="s">
        <v>3423</v>
      </c>
      <c r="D1046" s="184"/>
      <c r="E1046" s="216">
        <v>30200</v>
      </c>
      <c r="F1046" s="354">
        <f t="shared" si="19"/>
        <v>19162182.800000012</v>
      </c>
    </row>
    <row r="1047" spans="1:6">
      <c r="A1047" s="336">
        <v>40483</v>
      </c>
      <c r="B1047" s="176">
        <v>9227</v>
      </c>
      <c r="C1047" s="114" t="s">
        <v>3167</v>
      </c>
      <c r="D1047" s="184"/>
      <c r="E1047" s="170">
        <v>40718.26</v>
      </c>
      <c r="F1047" s="354">
        <f t="shared" si="19"/>
        <v>19121464.54000001</v>
      </c>
    </row>
    <row r="1048" spans="1:6" ht="28.5">
      <c r="A1048" s="336">
        <v>40483</v>
      </c>
      <c r="B1048" s="176">
        <v>9228</v>
      </c>
      <c r="C1048" s="114" t="s">
        <v>3168</v>
      </c>
      <c r="D1048" s="184"/>
      <c r="E1048" s="170">
        <v>28750.42</v>
      </c>
      <c r="F1048" s="354">
        <f t="shared" si="19"/>
        <v>19092714.120000008</v>
      </c>
    </row>
    <row r="1049" spans="1:6">
      <c r="A1049" s="336">
        <v>40484</v>
      </c>
      <c r="B1049" s="176">
        <v>9229</v>
      </c>
      <c r="C1049" s="164" t="s">
        <v>3175</v>
      </c>
      <c r="D1049" s="184"/>
      <c r="E1049" s="170">
        <v>39800</v>
      </c>
      <c r="F1049" s="354">
        <f t="shared" si="19"/>
        <v>19052914.120000008</v>
      </c>
    </row>
    <row r="1050" spans="1:6" ht="28.5">
      <c r="A1050" s="336">
        <v>40484</v>
      </c>
      <c r="B1050" s="176">
        <v>9230</v>
      </c>
      <c r="C1050" s="114" t="s">
        <v>3174</v>
      </c>
      <c r="D1050" s="184"/>
      <c r="E1050" s="170">
        <v>18362.11</v>
      </c>
      <c r="F1050" s="354">
        <f t="shared" si="19"/>
        <v>19034552.010000009</v>
      </c>
    </row>
    <row r="1051" spans="1:6">
      <c r="A1051" s="336">
        <v>40484</v>
      </c>
      <c r="B1051" s="176">
        <v>9231</v>
      </c>
      <c r="C1051" s="160" t="s">
        <v>3242</v>
      </c>
      <c r="D1051" s="184"/>
      <c r="E1051" s="170">
        <v>11770.93</v>
      </c>
      <c r="F1051" s="354">
        <f t="shared" si="19"/>
        <v>19022781.080000009</v>
      </c>
    </row>
    <row r="1052" spans="1:6">
      <c r="A1052" s="336">
        <v>40484</v>
      </c>
      <c r="B1052" s="176">
        <v>9232</v>
      </c>
      <c r="C1052" s="115" t="s">
        <v>3173</v>
      </c>
      <c r="D1052" s="184"/>
      <c r="E1052" s="170">
        <v>3826.81</v>
      </c>
      <c r="F1052" s="354">
        <f t="shared" si="19"/>
        <v>19018954.270000011</v>
      </c>
    </row>
    <row r="1053" spans="1:6">
      <c r="A1053" s="336">
        <v>40484</v>
      </c>
      <c r="B1053" s="176">
        <v>9233</v>
      </c>
      <c r="C1053" s="114" t="s">
        <v>3172</v>
      </c>
      <c r="D1053" s="184"/>
      <c r="E1053" s="170">
        <v>130563.9</v>
      </c>
      <c r="F1053" s="354">
        <f t="shared" si="19"/>
        <v>18888390.370000012</v>
      </c>
    </row>
    <row r="1054" spans="1:6">
      <c r="A1054" s="336">
        <v>40484</v>
      </c>
      <c r="B1054" s="176">
        <v>9234</v>
      </c>
      <c r="C1054" s="114" t="s">
        <v>3171</v>
      </c>
      <c r="D1054" s="184"/>
      <c r="E1054" s="170">
        <v>4956.25</v>
      </c>
      <c r="F1054" s="354">
        <f t="shared" si="19"/>
        <v>18883434.120000012</v>
      </c>
    </row>
    <row r="1055" spans="1:6">
      <c r="A1055" s="336">
        <v>40484</v>
      </c>
      <c r="B1055" s="176">
        <v>9235</v>
      </c>
      <c r="C1055" s="251" t="s">
        <v>1804</v>
      </c>
      <c r="D1055" s="184"/>
      <c r="E1055" s="386">
        <v>0.01</v>
      </c>
      <c r="F1055" s="354">
        <f>F1054+D1055-E1055</f>
        <v>18883434.110000011</v>
      </c>
    </row>
    <row r="1056" spans="1:6" ht="28.5">
      <c r="A1056" s="336">
        <v>40487</v>
      </c>
      <c r="B1056" s="176">
        <v>9236</v>
      </c>
      <c r="C1056" s="114" t="s">
        <v>3176</v>
      </c>
      <c r="D1056" s="214"/>
      <c r="E1056" s="216">
        <v>56634.66</v>
      </c>
      <c r="F1056" s="354">
        <f t="shared" si="19"/>
        <v>18826799.45000001</v>
      </c>
    </row>
    <row r="1057" spans="1:6" ht="28.5">
      <c r="A1057" s="336">
        <v>40487</v>
      </c>
      <c r="B1057" s="176">
        <v>9237</v>
      </c>
      <c r="C1057" s="114" t="s">
        <v>3177</v>
      </c>
      <c r="D1057" s="184"/>
      <c r="E1057" s="170">
        <v>39374.36</v>
      </c>
      <c r="F1057" s="354">
        <f t="shared" si="19"/>
        <v>18787425.090000011</v>
      </c>
    </row>
    <row r="1058" spans="1:6">
      <c r="A1058" s="336">
        <v>40487</v>
      </c>
      <c r="B1058" s="176">
        <v>9238</v>
      </c>
      <c r="C1058" s="183" t="s">
        <v>3178</v>
      </c>
      <c r="D1058" s="184"/>
      <c r="E1058" s="216">
        <v>3783.78</v>
      </c>
      <c r="F1058" s="354">
        <f t="shared" si="19"/>
        <v>18783641.31000001</v>
      </c>
    </row>
    <row r="1059" spans="1:6">
      <c r="A1059" s="336">
        <v>40492</v>
      </c>
      <c r="B1059" s="176">
        <v>9239</v>
      </c>
      <c r="C1059" s="183" t="s">
        <v>1804</v>
      </c>
      <c r="D1059" s="184"/>
      <c r="E1059" s="360">
        <v>0.01</v>
      </c>
      <c r="F1059" s="354">
        <f t="shared" si="19"/>
        <v>18783641.300000008</v>
      </c>
    </row>
    <row r="1060" spans="1:6" ht="42.75">
      <c r="A1060" s="336">
        <v>40494</v>
      </c>
      <c r="B1060" s="176">
        <v>9240</v>
      </c>
      <c r="C1060" s="114" t="s">
        <v>3182</v>
      </c>
      <c r="D1060" s="184"/>
      <c r="E1060" s="216">
        <v>58468</v>
      </c>
      <c r="F1060" s="354">
        <f t="shared" si="19"/>
        <v>18725173.300000008</v>
      </c>
    </row>
    <row r="1061" spans="1:6" ht="42.75">
      <c r="A1061" s="336">
        <v>40493</v>
      </c>
      <c r="B1061" s="397" t="s">
        <v>3096</v>
      </c>
      <c r="C1061" s="291" t="s">
        <v>3179</v>
      </c>
      <c r="D1061" s="184"/>
      <c r="E1061" s="360">
        <v>20888</v>
      </c>
      <c r="F1061" s="354">
        <f>F1060+D1061-E1061</f>
        <v>18704285.300000008</v>
      </c>
    </row>
    <row r="1062" spans="1:6">
      <c r="A1062" s="336">
        <v>40494</v>
      </c>
      <c r="B1062" s="176">
        <v>9241</v>
      </c>
      <c r="C1062" s="114" t="s">
        <v>1804</v>
      </c>
      <c r="D1062" s="184"/>
      <c r="E1062" s="360">
        <v>0.01</v>
      </c>
      <c r="F1062" s="354">
        <f t="shared" si="19"/>
        <v>18704285.290000007</v>
      </c>
    </row>
    <row r="1063" spans="1:6" ht="38.25">
      <c r="A1063" s="336">
        <v>40494</v>
      </c>
      <c r="B1063" s="176">
        <v>9242</v>
      </c>
      <c r="C1063" s="160" t="s">
        <v>3183</v>
      </c>
      <c r="D1063" s="184"/>
      <c r="E1063" s="216">
        <v>58750</v>
      </c>
      <c r="F1063" s="354">
        <f t="shared" si="19"/>
        <v>18645535.290000007</v>
      </c>
    </row>
    <row r="1064" spans="1:6" ht="42.75">
      <c r="A1064" s="336">
        <v>40494</v>
      </c>
      <c r="B1064" s="176">
        <v>9243</v>
      </c>
      <c r="C1064" s="164" t="s">
        <v>3184</v>
      </c>
      <c r="D1064" s="184"/>
      <c r="E1064" s="216">
        <v>18650</v>
      </c>
      <c r="F1064" s="354">
        <f t="shared" si="19"/>
        <v>18626885.290000007</v>
      </c>
    </row>
    <row r="1065" spans="1:6" ht="28.5">
      <c r="A1065" s="336">
        <v>40494</v>
      </c>
      <c r="B1065" s="176">
        <v>9244</v>
      </c>
      <c r="C1065" s="164" t="s">
        <v>3185</v>
      </c>
      <c r="D1065" s="184"/>
      <c r="E1065" s="216">
        <v>3689.2</v>
      </c>
      <c r="F1065" s="354">
        <f t="shared" si="19"/>
        <v>18623196.090000007</v>
      </c>
    </row>
    <row r="1066" spans="1:6" ht="42.75">
      <c r="A1066" s="398">
        <v>40496</v>
      </c>
      <c r="B1066" s="176">
        <v>9245</v>
      </c>
      <c r="C1066" s="161" t="s">
        <v>3186</v>
      </c>
      <c r="D1066" s="184"/>
      <c r="E1066" s="216">
        <v>2224</v>
      </c>
      <c r="F1066" s="359">
        <f t="shared" si="19"/>
        <v>18620972.090000007</v>
      </c>
    </row>
    <row r="1067" spans="1:6" ht="28.5">
      <c r="A1067" s="336">
        <v>40498</v>
      </c>
      <c r="B1067" s="176">
        <v>9246</v>
      </c>
      <c r="C1067" s="114" t="s">
        <v>3187</v>
      </c>
      <c r="D1067" s="184"/>
      <c r="E1067" s="216">
        <v>612</v>
      </c>
      <c r="F1067" s="354">
        <f t="shared" si="19"/>
        <v>18620360.090000007</v>
      </c>
    </row>
    <row r="1068" spans="1:6" ht="15.75">
      <c r="A1068" s="336">
        <v>40498</v>
      </c>
      <c r="B1068" s="176">
        <v>9247</v>
      </c>
      <c r="C1068" s="164" t="s">
        <v>3188</v>
      </c>
      <c r="D1068" s="214"/>
      <c r="E1068" s="216">
        <v>30000</v>
      </c>
      <c r="F1068" s="354">
        <f>F1067+D1068-E1068</f>
        <v>18590360.090000007</v>
      </c>
    </row>
    <row r="1069" spans="1:6" ht="43.5" customHeight="1">
      <c r="A1069" s="336">
        <v>40498</v>
      </c>
      <c r="B1069" s="176">
        <v>9248</v>
      </c>
      <c r="C1069" s="114" t="s">
        <v>3189</v>
      </c>
      <c r="D1069" s="214"/>
      <c r="E1069" s="216">
        <v>691</v>
      </c>
      <c r="F1069" s="354">
        <f t="shared" si="19"/>
        <v>18589669.090000007</v>
      </c>
    </row>
    <row r="1070" spans="1:6">
      <c r="A1070" s="336">
        <v>40498</v>
      </c>
      <c r="B1070" s="176">
        <v>9249</v>
      </c>
      <c r="C1070" s="164" t="s">
        <v>3079</v>
      </c>
      <c r="D1070" s="184"/>
      <c r="E1070" s="216">
        <v>8072.04</v>
      </c>
      <c r="F1070" s="354">
        <f t="shared" si="19"/>
        <v>18581597.050000008</v>
      </c>
    </row>
    <row r="1071" spans="1:6">
      <c r="A1071" s="336">
        <v>40498</v>
      </c>
      <c r="B1071" s="176">
        <v>9250</v>
      </c>
      <c r="C1071" s="251" t="s">
        <v>1804</v>
      </c>
      <c r="D1071" s="184"/>
      <c r="E1071" s="360">
        <v>0.01</v>
      </c>
      <c r="F1071" s="354">
        <f t="shared" si="19"/>
        <v>18581597.040000007</v>
      </c>
    </row>
    <row r="1072" spans="1:6">
      <c r="A1072" s="336">
        <v>40498</v>
      </c>
      <c r="B1072" s="176">
        <v>9251</v>
      </c>
      <c r="C1072" s="164" t="s">
        <v>3190</v>
      </c>
      <c r="D1072" s="184"/>
      <c r="E1072" s="216">
        <v>39800</v>
      </c>
      <c r="F1072" s="354">
        <f t="shared" si="19"/>
        <v>18541797.040000007</v>
      </c>
    </row>
    <row r="1073" spans="1:6">
      <c r="A1073" s="336">
        <v>40499</v>
      </c>
      <c r="B1073" s="176">
        <v>9252</v>
      </c>
      <c r="C1073" s="164" t="s">
        <v>3191</v>
      </c>
      <c r="D1073" s="184"/>
      <c r="E1073" s="216">
        <v>15000</v>
      </c>
      <c r="F1073" s="354">
        <f t="shared" si="19"/>
        <v>18526797.040000007</v>
      </c>
    </row>
    <row r="1074" spans="1:6">
      <c r="A1074" s="336">
        <v>40499</v>
      </c>
      <c r="B1074" s="176">
        <v>9253</v>
      </c>
      <c r="C1074" s="164" t="s">
        <v>3192</v>
      </c>
      <c r="D1074" s="184"/>
      <c r="E1074" s="216">
        <v>15000</v>
      </c>
      <c r="F1074" s="354">
        <f t="shared" si="19"/>
        <v>18511797.040000007</v>
      </c>
    </row>
    <row r="1075" spans="1:6">
      <c r="A1075" s="336">
        <v>40499</v>
      </c>
      <c r="B1075" s="176">
        <v>9254</v>
      </c>
      <c r="C1075" s="164" t="s">
        <v>3200</v>
      </c>
      <c r="D1075" s="184"/>
      <c r="E1075" s="216">
        <v>23000</v>
      </c>
      <c r="F1075" s="354">
        <f t="shared" si="19"/>
        <v>18488797.040000007</v>
      </c>
    </row>
    <row r="1076" spans="1:6">
      <c r="A1076" s="336">
        <v>40499</v>
      </c>
      <c r="B1076" s="176">
        <v>9255</v>
      </c>
      <c r="C1076" s="114" t="s">
        <v>3199</v>
      </c>
      <c r="D1076" s="184"/>
      <c r="E1076" s="216">
        <v>18000</v>
      </c>
      <c r="F1076" s="354">
        <f t="shared" si="19"/>
        <v>18470797.040000007</v>
      </c>
    </row>
    <row r="1077" spans="1:6">
      <c r="A1077" s="336">
        <v>40499</v>
      </c>
      <c r="B1077" s="176">
        <v>9256</v>
      </c>
      <c r="C1077" s="164" t="s">
        <v>3198</v>
      </c>
      <c r="E1077" s="216">
        <v>519</v>
      </c>
      <c r="F1077" s="354">
        <f t="shared" si="19"/>
        <v>18470278.040000007</v>
      </c>
    </row>
    <row r="1078" spans="1:6">
      <c r="A1078" s="336">
        <v>40499</v>
      </c>
      <c r="B1078" s="176">
        <v>9257</v>
      </c>
      <c r="C1078" s="114" t="s">
        <v>3197</v>
      </c>
      <c r="D1078" s="184"/>
      <c r="E1078" s="216">
        <v>23000</v>
      </c>
      <c r="F1078" s="354">
        <f t="shared" si="19"/>
        <v>18447278.040000007</v>
      </c>
    </row>
    <row r="1079" spans="1:6">
      <c r="A1079" s="336">
        <v>40499</v>
      </c>
      <c r="B1079" s="176">
        <v>9258</v>
      </c>
      <c r="C1079" s="114" t="s">
        <v>3196</v>
      </c>
      <c r="D1079" s="184"/>
      <c r="E1079" s="216">
        <v>5974</v>
      </c>
      <c r="F1079" s="354">
        <f t="shared" si="19"/>
        <v>18441304.040000007</v>
      </c>
    </row>
    <row r="1080" spans="1:6">
      <c r="A1080" s="336">
        <v>40499</v>
      </c>
      <c r="B1080" s="176">
        <v>9259</v>
      </c>
      <c r="C1080" s="114" t="s">
        <v>3195</v>
      </c>
      <c r="D1080" s="184"/>
      <c r="E1080" s="216">
        <v>23000</v>
      </c>
      <c r="F1080" s="354">
        <f t="shared" si="19"/>
        <v>18418304.040000007</v>
      </c>
    </row>
    <row r="1081" spans="1:6" ht="15.75">
      <c r="A1081" s="336">
        <v>40499</v>
      </c>
      <c r="B1081" s="176">
        <v>9260</v>
      </c>
      <c r="C1081" s="114" t="s">
        <v>3194</v>
      </c>
      <c r="D1081" s="214"/>
      <c r="E1081" s="216">
        <v>23000</v>
      </c>
      <c r="F1081" s="354">
        <f t="shared" si="19"/>
        <v>18395304.040000007</v>
      </c>
    </row>
    <row r="1082" spans="1:6" ht="28.5">
      <c r="A1082" s="336">
        <v>40499</v>
      </c>
      <c r="B1082" s="176">
        <v>9261</v>
      </c>
      <c r="C1082" s="164" t="s">
        <v>3193</v>
      </c>
      <c r="D1082" s="214"/>
      <c r="E1082" s="216">
        <v>10000</v>
      </c>
      <c r="F1082" s="354">
        <f t="shared" si="19"/>
        <v>18385304.040000007</v>
      </c>
    </row>
    <row r="1083" spans="1:6" ht="15" customHeight="1">
      <c r="A1083" s="336">
        <v>40499</v>
      </c>
      <c r="B1083" s="176">
        <v>9262</v>
      </c>
      <c r="C1083" s="114" t="s">
        <v>3201</v>
      </c>
      <c r="D1083" s="214"/>
      <c r="E1083" s="216">
        <v>745</v>
      </c>
      <c r="F1083" s="354">
        <f t="shared" si="19"/>
        <v>18384559.040000007</v>
      </c>
    </row>
    <row r="1084" spans="1:6" ht="15.75">
      <c r="A1084" s="336">
        <v>40499</v>
      </c>
      <c r="B1084" s="176">
        <v>9263</v>
      </c>
      <c r="C1084" s="114" t="s">
        <v>3202</v>
      </c>
      <c r="D1084" s="214"/>
      <c r="E1084" s="216">
        <v>544</v>
      </c>
      <c r="F1084" s="354">
        <f t="shared" si="19"/>
        <v>18384015.040000007</v>
      </c>
    </row>
    <row r="1085" spans="1:6" ht="42.75">
      <c r="A1085" s="336">
        <v>40499</v>
      </c>
      <c r="B1085" s="176">
        <v>9264</v>
      </c>
      <c r="C1085" s="114" t="s">
        <v>3203</v>
      </c>
      <c r="D1085" s="214"/>
      <c r="E1085" s="216">
        <v>141900.71</v>
      </c>
      <c r="F1085" s="354">
        <f t="shared" si="19"/>
        <v>18242114.330000006</v>
      </c>
    </row>
    <row r="1086" spans="1:6" ht="28.5">
      <c r="A1086" s="336">
        <v>40500</v>
      </c>
      <c r="B1086" s="176">
        <v>9265</v>
      </c>
      <c r="C1086" s="164" t="s">
        <v>3204</v>
      </c>
      <c r="D1086" s="214"/>
      <c r="E1086" s="216">
        <v>1800</v>
      </c>
      <c r="F1086" s="354">
        <f t="shared" si="19"/>
        <v>18240314.330000006</v>
      </c>
    </row>
    <row r="1087" spans="1:6" ht="28.5">
      <c r="A1087" s="336">
        <v>40500</v>
      </c>
      <c r="B1087" s="176">
        <v>9266</v>
      </c>
      <c r="C1087" s="114" t="s">
        <v>3205</v>
      </c>
      <c r="D1087" s="214"/>
      <c r="E1087" s="216">
        <v>132602.4</v>
      </c>
      <c r="F1087" s="354">
        <f t="shared" si="19"/>
        <v>18107711.930000007</v>
      </c>
    </row>
    <row r="1088" spans="1:6" ht="28.5">
      <c r="A1088" s="336">
        <v>40500</v>
      </c>
      <c r="B1088" s="176">
        <v>9267</v>
      </c>
      <c r="C1088" s="164" t="s">
        <v>3295</v>
      </c>
      <c r="D1088" s="214"/>
      <c r="E1088" s="216">
        <v>7462.5</v>
      </c>
      <c r="F1088" s="354">
        <f t="shared" si="19"/>
        <v>18100249.430000007</v>
      </c>
    </row>
    <row r="1089" spans="1:6" ht="15.75">
      <c r="A1089" s="336">
        <v>40500</v>
      </c>
      <c r="B1089" s="176">
        <v>9268</v>
      </c>
      <c r="C1089" s="114" t="s">
        <v>3256</v>
      </c>
      <c r="D1089" s="214"/>
      <c r="E1089" s="216">
        <v>36689</v>
      </c>
      <c r="F1089" s="354">
        <f t="shared" si="19"/>
        <v>18063560.430000007</v>
      </c>
    </row>
    <row r="1090" spans="1:6" ht="15.75">
      <c r="A1090" s="336">
        <v>40500</v>
      </c>
      <c r="B1090" s="176">
        <v>9269</v>
      </c>
      <c r="C1090" s="164" t="s">
        <v>3257</v>
      </c>
      <c r="D1090" s="214"/>
      <c r="E1090" s="216">
        <v>24900</v>
      </c>
      <c r="F1090" s="354">
        <f t="shared" si="19"/>
        <v>18038660.430000007</v>
      </c>
    </row>
    <row r="1091" spans="1:6" ht="15.75">
      <c r="A1091" s="336">
        <v>40500</v>
      </c>
      <c r="B1091" s="176">
        <v>9270</v>
      </c>
      <c r="C1091" s="114" t="s">
        <v>3258</v>
      </c>
      <c r="D1091" s="214"/>
      <c r="E1091" s="216">
        <v>8500</v>
      </c>
      <c r="F1091" s="354">
        <f t="shared" si="19"/>
        <v>18030160.430000007</v>
      </c>
    </row>
    <row r="1092" spans="1:6" ht="15.75">
      <c r="A1092" s="336">
        <v>40501</v>
      </c>
      <c r="B1092" s="176">
        <v>9271</v>
      </c>
      <c r="C1092" s="164" t="s">
        <v>3259</v>
      </c>
      <c r="D1092" s="214"/>
      <c r="E1092" s="216">
        <v>3510</v>
      </c>
      <c r="F1092" s="354">
        <f t="shared" si="19"/>
        <v>18026650.430000007</v>
      </c>
    </row>
    <row r="1093" spans="1:6" ht="15.75">
      <c r="A1093" s="336">
        <v>40501</v>
      </c>
      <c r="B1093" s="176">
        <v>9272</v>
      </c>
      <c r="C1093" s="115" t="s">
        <v>3260</v>
      </c>
      <c r="D1093" s="214"/>
      <c r="E1093" s="216">
        <v>27000</v>
      </c>
      <c r="F1093" s="354">
        <f t="shared" si="19"/>
        <v>17999650.430000007</v>
      </c>
    </row>
    <row r="1094" spans="1:6" ht="15.75">
      <c r="A1094" s="336">
        <v>40501</v>
      </c>
      <c r="B1094" s="176">
        <v>9273</v>
      </c>
      <c r="C1094" s="114" t="s">
        <v>3261</v>
      </c>
      <c r="D1094" s="214"/>
      <c r="E1094" s="216">
        <v>6480</v>
      </c>
      <c r="F1094" s="354">
        <f t="shared" si="19"/>
        <v>17993170.430000007</v>
      </c>
    </row>
    <row r="1095" spans="1:6" ht="15.75">
      <c r="A1095" s="398">
        <v>40501</v>
      </c>
      <c r="B1095" s="176">
        <v>9274</v>
      </c>
      <c r="C1095" s="114" t="s">
        <v>3262</v>
      </c>
      <c r="D1095" s="214"/>
      <c r="E1095" s="216">
        <v>6480</v>
      </c>
      <c r="F1095" s="359">
        <f t="shared" si="19"/>
        <v>17986690.430000007</v>
      </c>
    </row>
    <row r="1096" spans="1:6" ht="15.75">
      <c r="A1096" s="336">
        <v>40501</v>
      </c>
      <c r="B1096" s="176">
        <v>9275</v>
      </c>
      <c r="C1096" s="374" t="s">
        <v>3207</v>
      </c>
      <c r="D1096" s="214"/>
      <c r="E1096" s="216">
        <v>18000</v>
      </c>
      <c r="F1096" s="354">
        <f t="shared" si="19"/>
        <v>17968690.430000007</v>
      </c>
    </row>
    <row r="1097" spans="1:6" ht="42.75">
      <c r="A1097" s="336">
        <v>40501</v>
      </c>
      <c r="B1097" s="176">
        <v>9276</v>
      </c>
      <c r="C1097" s="164" t="s">
        <v>3206</v>
      </c>
      <c r="D1097" s="184"/>
      <c r="E1097" s="216">
        <v>35100</v>
      </c>
      <c r="F1097" s="354">
        <f t="shared" si="19"/>
        <v>17933590.430000007</v>
      </c>
    </row>
    <row r="1098" spans="1:6">
      <c r="A1098" s="336">
        <v>40501</v>
      </c>
      <c r="B1098" s="176">
        <v>9277</v>
      </c>
      <c r="C1098" s="114" t="s">
        <v>3208</v>
      </c>
      <c r="D1098" s="339"/>
      <c r="E1098" s="216">
        <v>600</v>
      </c>
      <c r="F1098" s="354">
        <f>F1097+D1098-E1098</f>
        <v>17932990.430000007</v>
      </c>
    </row>
    <row r="1099" spans="1:6" ht="15.75">
      <c r="A1099" s="336">
        <v>40501</v>
      </c>
      <c r="B1099" s="176">
        <v>9278</v>
      </c>
      <c r="C1099" s="164" t="s">
        <v>3209</v>
      </c>
      <c r="D1099" s="214"/>
      <c r="E1099" s="216">
        <v>600</v>
      </c>
      <c r="F1099" s="354">
        <f t="shared" ref="F1099:F1107" si="20">F1098+D1099-E1099</f>
        <v>17932390.430000007</v>
      </c>
    </row>
    <row r="1100" spans="1:6" ht="15.75">
      <c r="A1100" s="336">
        <v>40501</v>
      </c>
      <c r="B1100" s="176">
        <v>9279</v>
      </c>
      <c r="C1100" s="164" t="s">
        <v>3211</v>
      </c>
      <c r="D1100" s="214"/>
      <c r="E1100" s="216">
        <v>2000</v>
      </c>
      <c r="F1100" s="354">
        <f t="shared" si="20"/>
        <v>17930390.430000007</v>
      </c>
    </row>
    <row r="1101" spans="1:6" ht="15.75">
      <c r="A1101" s="336">
        <v>40501</v>
      </c>
      <c r="B1101" s="176">
        <v>9280</v>
      </c>
      <c r="C1101" s="164" t="s">
        <v>3210</v>
      </c>
      <c r="D1101" s="214"/>
      <c r="E1101" s="216">
        <v>2000</v>
      </c>
      <c r="F1101" s="354">
        <f t="shared" si="20"/>
        <v>17928390.430000007</v>
      </c>
    </row>
    <row r="1102" spans="1:6" ht="28.5">
      <c r="A1102" s="336">
        <v>40501</v>
      </c>
      <c r="B1102" s="176">
        <v>9281</v>
      </c>
      <c r="C1102" s="164" t="s">
        <v>3212</v>
      </c>
      <c r="D1102" s="2"/>
      <c r="E1102" s="216">
        <v>7758</v>
      </c>
      <c r="F1102" s="354">
        <f t="shared" si="20"/>
        <v>17920632.430000007</v>
      </c>
    </row>
    <row r="1103" spans="1:6" ht="15.75">
      <c r="A1103" s="336">
        <v>40501</v>
      </c>
      <c r="B1103" s="382" t="s">
        <v>1027</v>
      </c>
      <c r="C1103" s="347" t="s">
        <v>3181</v>
      </c>
      <c r="D1103" s="214">
        <v>3397333.51</v>
      </c>
      <c r="E1103" s="406"/>
      <c r="F1103" s="354">
        <f t="shared" si="20"/>
        <v>21317965.940000005</v>
      </c>
    </row>
    <row r="1104" spans="1:6" ht="28.5">
      <c r="A1104" s="336">
        <v>40504</v>
      </c>
      <c r="B1104" s="411">
        <v>9282</v>
      </c>
      <c r="C1104" s="164" t="s">
        <v>3214</v>
      </c>
      <c r="D1104" s="214"/>
      <c r="E1104" s="406">
        <v>6206.9</v>
      </c>
      <c r="F1104" s="354">
        <f t="shared" si="20"/>
        <v>21311759.040000007</v>
      </c>
    </row>
    <row r="1105" spans="1:6" ht="28.5">
      <c r="A1105" s="336">
        <v>40504</v>
      </c>
      <c r="B1105" s="411">
        <v>9283</v>
      </c>
      <c r="C1105" s="114" t="s">
        <v>3215</v>
      </c>
      <c r="D1105" s="214"/>
      <c r="E1105" s="406">
        <v>8146.55</v>
      </c>
      <c r="F1105" s="354">
        <f t="shared" si="20"/>
        <v>21303612.490000006</v>
      </c>
    </row>
    <row r="1106" spans="1:6" ht="28.5">
      <c r="A1106" s="336">
        <v>40504</v>
      </c>
      <c r="B1106" s="411">
        <v>9284</v>
      </c>
      <c r="C1106" s="164" t="s">
        <v>3216</v>
      </c>
      <c r="D1106" s="214"/>
      <c r="E1106" s="406">
        <v>1500</v>
      </c>
      <c r="F1106" s="354">
        <f t="shared" si="20"/>
        <v>21302112.490000006</v>
      </c>
    </row>
    <row r="1107" spans="1:6" ht="15.75">
      <c r="A1107" s="336">
        <v>40504</v>
      </c>
      <c r="B1107" s="411">
        <v>9285</v>
      </c>
      <c r="C1107" s="164" t="s">
        <v>3217</v>
      </c>
      <c r="D1107" s="214"/>
      <c r="E1107" s="216">
        <v>1175.3</v>
      </c>
      <c r="F1107" s="354">
        <f t="shared" si="20"/>
        <v>21300937.190000005</v>
      </c>
    </row>
    <row r="1108" spans="1:6" ht="57">
      <c r="A1108" s="336">
        <v>40505</v>
      </c>
      <c r="B1108" s="411">
        <v>9286</v>
      </c>
      <c r="C1108" s="164" t="s">
        <v>3221</v>
      </c>
      <c r="D1108" s="214"/>
      <c r="E1108" s="216">
        <v>18350</v>
      </c>
      <c r="F1108" s="354">
        <f>F1107+D1108-E1108</f>
        <v>21282587.190000005</v>
      </c>
    </row>
    <row r="1109" spans="1:6" ht="15.75">
      <c r="A1109" s="336">
        <v>40505</v>
      </c>
      <c r="B1109" s="77" t="s">
        <v>1027</v>
      </c>
      <c r="C1109" s="180" t="s">
        <v>3180</v>
      </c>
      <c r="D1109" s="214">
        <v>751096</v>
      </c>
      <c r="E1109" s="216"/>
      <c r="F1109" s="354">
        <f t="shared" ref="F1109:F1121" si="21">F1108+D1109-E1109</f>
        <v>22033683.190000005</v>
      </c>
    </row>
    <row r="1110" spans="1:6" ht="15.75">
      <c r="A1110" s="336">
        <v>40506</v>
      </c>
      <c r="B1110" s="77" t="s">
        <v>1823</v>
      </c>
      <c r="C1110" s="158" t="s">
        <v>3169</v>
      </c>
      <c r="D1110" s="2"/>
      <c r="E1110" s="407">
        <v>776681.36</v>
      </c>
      <c r="F1110" s="354">
        <f t="shared" si="21"/>
        <v>21257001.830000006</v>
      </c>
    </row>
    <row r="1111" spans="1:6" ht="28.5">
      <c r="A1111" s="336">
        <v>40507</v>
      </c>
      <c r="B1111" s="357">
        <v>9287</v>
      </c>
      <c r="C1111" s="251" t="s">
        <v>3223</v>
      </c>
      <c r="D1111" s="2"/>
      <c r="E1111" s="184">
        <v>33402.6</v>
      </c>
      <c r="F1111" s="354">
        <f t="shared" si="21"/>
        <v>21223599.230000004</v>
      </c>
    </row>
    <row r="1112" spans="1:6">
      <c r="A1112" s="336">
        <v>40507</v>
      </c>
      <c r="B1112" s="357">
        <v>9288</v>
      </c>
      <c r="C1112" s="114" t="s">
        <v>3224</v>
      </c>
      <c r="D1112" s="2"/>
      <c r="E1112" s="184">
        <v>171412.85</v>
      </c>
      <c r="F1112" s="354">
        <f t="shared" si="21"/>
        <v>21052186.380000003</v>
      </c>
    </row>
    <row r="1113" spans="1:6">
      <c r="A1113" s="336">
        <v>40507</v>
      </c>
      <c r="B1113" s="357">
        <v>9289</v>
      </c>
      <c r="C1113" s="114" t="s">
        <v>3225</v>
      </c>
      <c r="D1113" s="2"/>
      <c r="E1113" s="184">
        <v>43606</v>
      </c>
      <c r="F1113" s="354">
        <f t="shared" si="21"/>
        <v>21008580.380000003</v>
      </c>
    </row>
    <row r="1114" spans="1:6" ht="57">
      <c r="A1114" s="336">
        <v>40507</v>
      </c>
      <c r="B1114" s="357">
        <v>9290</v>
      </c>
      <c r="C1114" s="164" t="s">
        <v>3226</v>
      </c>
      <c r="D1114" s="2"/>
      <c r="E1114" s="184">
        <v>2202</v>
      </c>
      <c r="F1114" s="354">
        <f t="shared" si="21"/>
        <v>21006378.380000003</v>
      </c>
    </row>
    <row r="1115" spans="1:6" ht="28.5">
      <c r="A1115" s="336">
        <v>40508</v>
      </c>
      <c r="B1115" s="357">
        <v>9291</v>
      </c>
      <c r="C1115" s="164" t="s">
        <v>3227</v>
      </c>
      <c r="D1115" s="2"/>
      <c r="E1115" s="184">
        <v>7000</v>
      </c>
      <c r="F1115" s="354">
        <f t="shared" si="21"/>
        <v>20999378.380000003</v>
      </c>
    </row>
    <row r="1116" spans="1:6" ht="15.75">
      <c r="A1116" s="336">
        <v>40508</v>
      </c>
      <c r="B1116" s="77" t="s">
        <v>1027</v>
      </c>
      <c r="C1116" s="376" t="s">
        <v>3213</v>
      </c>
      <c r="D1116" s="412">
        <v>346746.56</v>
      </c>
      <c r="E1116" s="184"/>
      <c r="F1116" s="354">
        <f t="shared" si="21"/>
        <v>21346124.940000001</v>
      </c>
    </row>
    <row r="1117" spans="1:6">
      <c r="A1117" s="336">
        <v>40511</v>
      </c>
      <c r="B1117" s="357">
        <v>9292</v>
      </c>
      <c r="C1117" s="164" t="s">
        <v>3229</v>
      </c>
      <c r="D1117" s="2"/>
      <c r="E1117" s="184">
        <v>900</v>
      </c>
      <c r="F1117" s="354">
        <f t="shared" si="21"/>
        <v>21345224.940000001</v>
      </c>
    </row>
    <row r="1118" spans="1:6" ht="28.5">
      <c r="A1118" s="336">
        <v>40511</v>
      </c>
      <c r="B1118" s="357">
        <v>9293</v>
      </c>
      <c r="C1118" s="164" t="s">
        <v>3230</v>
      </c>
      <c r="D1118" s="2"/>
      <c r="E1118" s="184">
        <v>4995</v>
      </c>
      <c r="F1118" s="354">
        <f t="shared" si="21"/>
        <v>21340229.940000001</v>
      </c>
    </row>
    <row r="1119" spans="1:6" ht="42.75">
      <c r="A1119" s="398">
        <v>40511</v>
      </c>
      <c r="B1119" s="176">
        <v>9294</v>
      </c>
      <c r="C1119" s="164" t="s">
        <v>3428</v>
      </c>
      <c r="D1119" s="2"/>
      <c r="E1119" s="184">
        <v>66000</v>
      </c>
      <c r="F1119" s="359">
        <f t="shared" si="21"/>
        <v>21274229.940000001</v>
      </c>
    </row>
    <row r="1120" spans="1:6">
      <c r="A1120" s="336">
        <v>40512</v>
      </c>
      <c r="B1120" s="357">
        <v>9295</v>
      </c>
      <c r="C1120" s="164" t="s">
        <v>3228</v>
      </c>
      <c r="D1120" s="2"/>
      <c r="E1120" s="184">
        <v>39800</v>
      </c>
      <c r="F1120" s="354">
        <f t="shared" si="21"/>
        <v>21234429.940000001</v>
      </c>
    </row>
    <row r="1121" spans="1:6" ht="15.75">
      <c r="A1121" s="383">
        <v>40512</v>
      </c>
      <c r="B1121" s="73"/>
      <c r="C1121" s="115" t="s">
        <v>1462</v>
      </c>
      <c r="D1121" s="184"/>
      <c r="E1121" s="169">
        <f>4335.15-E1071-E1062-E1059-E1055</f>
        <v>4335.1099999999988</v>
      </c>
      <c r="F1121" s="354">
        <f t="shared" si="21"/>
        <v>21230094.830000002</v>
      </c>
    </row>
    <row r="1122" spans="1:6" ht="15.75">
      <c r="A1122" s="190"/>
      <c r="B1122" s="87"/>
      <c r="C1122" s="191" t="s">
        <v>1983</v>
      </c>
      <c r="D1122" s="192">
        <f>SUM(D1046:D1121)</f>
        <v>4495176.0699999994</v>
      </c>
      <c r="E1122" s="193">
        <f>SUM(E1043:E1121)</f>
        <v>2462264.04</v>
      </c>
      <c r="F1122" s="194">
        <f>F1042+D1122-E1122</f>
        <v>21230094.830000013</v>
      </c>
    </row>
    <row r="1123" spans="1:6" ht="15.75">
      <c r="B1123" s="85"/>
      <c r="C1123" s="196"/>
      <c r="D1123" s="197"/>
      <c r="E1123" s="409"/>
      <c r="F1123" s="199"/>
    </row>
    <row r="1124" spans="1:6" ht="15.75">
      <c r="A1124" s="195"/>
      <c r="B1124" s="196" t="s">
        <v>1224</v>
      </c>
      <c r="C1124" s="200" t="s">
        <v>781</v>
      </c>
      <c r="D1124" s="201"/>
      <c r="E1124" s="202">
        <f>E1122</f>
        <v>2462264.04</v>
      </c>
      <c r="F1124" s="199"/>
    </row>
    <row r="1125" spans="1:6" ht="15.75">
      <c r="A1125" s="195"/>
      <c r="B1125" s="196"/>
      <c r="C1125" s="200" t="s">
        <v>2058</v>
      </c>
      <c r="D1125" s="201"/>
      <c r="E1125" s="202">
        <f>E1124-E1121-E1110-E1061</f>
        <v>1660359.5700000003</v>
      </c>
      <c r="F1125" s="199"/>
    </row>
    <row r="1126" spans="1:6">
      <c r="E1126" s="422"/>
    </row>
    <row r="1127" spans="1:6">
      <c r="E1127" s="422"/>
    </row>
    <row r="1128" spans="1:6" ht="15.75">
      <c r="A1128" s="66"/>
      <c r="B1128" s="67"/>
      <c r="C1128" s="68" t="s">
        <v>3231</v>
      </c>
      <c r="D1128" s="69"/>
      <c r="E1128" s="70"/>
      <c r="F1128" s="71"/>
    </row>
    <row r="1129" spans="1:6" ht="15.75">
      <c r="A1129" s="955" t="s">
        <v>2520</v>
      </c>
      <c r="B1129" s="269" t="s">
        <v>1831</v>
      </c>
      <c r="C1129" s="936" t="s">
        <v>1981</v>
      </c>
      <c r="D1129" s="938" t="s">
        <v>1827</v>
      </c>
      <c r="E1129" s="940" t="s">
        <v>1828</v>
      </c>
      <c r="F1129" s="942" t="s">
        <v>1829</v>
      </c>
    </row>
    <row r="1130" spans="1:6" ht="15.75">
      <c r="A1130" s="956"/>
      <c r="B1130" s="272" t="s">
        <v>1832</v>
      </c>
      <c r="C1130" s="937"/>
      <c r="D1130" s="939"/>
      <c r="E1130" s="941"/>
      <c r="F1130" s="943"/>
    </row>
    <row r="1131" spans="1:6" ht="15.75">
      <c r="A1131" s="328"/>
      <c r="B1131" s="2"/>
      <c r="C1131" s="59" t="s">
        <v>3232</v>
      </c>
      <c r="D1131" s="60"/>
      <c r="E1131" s="61"/>
      <c r="F1131" s="91">
        <f>F1121</f>
        <v>21230094.830000002</v>
      </c>
    </row>
    <row r="1132" spans="1:6" ht="15" customHeight="1">
      <c r="A1132" s="336">
        <v>40513</v>
      </c>
      <c r="B1132" s="176">
        <v>9296</v>
      </c>
      <c r="C1132" s="114" t="s">
        <v>3167</v>
      </c>
      <c r="D1132" s="60"/>
      <c r="E1132" s="216">
        <v>36248.54</v>
      </c>
      <c r="F1132" s="354">
        <f>F1131+D1132-E1132</f>
        <v>21193846.290000003</v>
      </c>
    </row>
    <row r="1133" spans="1:6" ht="28.5" customHeight="1">
      <c r="A1133" s="336">
        <v>40513</v>
      </c>
      <c r="B1133" s="176">
        <v>9297</v>
      </c>
      <c r="C1133" s="114" t="s">
        <v>3168</v>
      </c>
      <c r="D1133" s="60"/>
      <c r="E1133" s="216">
        <v>28525.31</v>
      </c>
      <c r="F1133" s="354">
        <f t="shared" ref="F1133:F1196" si="22">F1132+D1133-E1133</f>
        <v>21165320.980000004</v>
      </c>
    </row>
    <row r="1134" spans="1:6" ht="28.5" customHeight="1">
      <c r="A1134" s="336">
        <v>40513</v>
      </c>
      <c r="B1134" s="176">
        <v>9298</v>
      </c>
      <c r="C1134" s="183" t="s">
        <v>3245</v>
      </c>
      <c r="D1134" s="60"/>
      <c r="E1134" s="216">
        <v>34376.33</v>
      </c>
      <c r="F1134" s="354">
        <f t="shared" si="22"/>
        <v>21130944.650000006</v>
      </c>
    </row>
    <row r="1135" spans="1:6" ht="15" customHeight="1">
      <c r="A1135" s="336">
        <v>40513</v>
      </c>
      <c r="B1135" s="176">
        <v>9299</v>
      </c>
      <c r="C1135" s="115" t="s">
        <v>3237</v>
      </c>
      <c r="D1135" s="184"/>
      <c r="E1135" s="216">
        <v>1600</v>
      </c>
      <c r="F1135" s="354">
        <f t="shared" si="22"/>
        <v>21129344.650000006</v>
      </c>
    </row>
    <row r="1136" spans="1:6">
      <c r="A1136" s="336">
        <v>40513</v>
      </c>
      <c r="B1136" s="176">
        <v>9300</v>
      </c>
      <c r="C1136" s="183" t="s">
        <v>3236</v>
      </c>
      <c r="D1136" s="184"/>
      <c r="E1136" s="216">
        <v>1600</v>
      </c>
      <c r="F1136" s="354">
        <f t="shared" si="22"/>
        <v>21127744.650000006</v>
      </c>
    </row>
    <row r="1137" spans="1:6">
      <c r="A1137" s="336">
        <v>40513</v>
      </c>
      <c r="B1137" s="176">
        <v>9301</v>
      </c>
      <c r="C1137" s="183" t="s">
        <v>3235</v>
      </c>
      <c r="D1137" s="184"/>
      <c r="E1137" s="170">
        <v>1600</v>
      </c>
      <c r="F1137" s="354">
        <f t="shared" si="22"/>
        <v>21126144.650000006</v>
      </c>
    </row>
    <row r="1138" spans="1:6" ht="15" customHeight="1">
      <c r="A1138" s="336">
        <v>40513</v>
      </c>
      <c r="B1138" s="176">
        <v>9302</v>
      </c>
      <c r="C1138" s="183" t="s">
        <v>3423</v>
      </c>
      <c r="D1138" s="184"/>
      <c r="E1138" s="170">
        <v>29700</v>
      </c>
      <c r="F1138" s="354">
        <f t="shared" si="22"/>
        <v>21096444.650000006</v>
      </c>
    </row>
    <row r="1139" spans="1:6" ht="15" customHeight="1">
      <c r="A1139" s="336"/>
      <c r="B1139" s="176">
        <v>9303</v>
      </c>
      <c r="C1139" s="114" t="s">
        <v>3240</v>
      </c>
      <c r="D1139" s="184"/>
      <c r="E1139" s="170">
        <v>130563.9</v>
      </c>
      <c r="F1139" s="354">
        <f t="shared" si="22"/>
        <v>20965880.750000007</v>
      </c>
    </row>
    <row r="1140" spans="1:6" ht="28.5">
      <c r="A1140" s="336">
        <v>40513</v>
      </c>
      <c r="B1140" s="176">
        <v>9304</v>
      </c>
      <c r="C1140" s="334" t="s">
        <v>3241</v>
      </c>
      <c r="D1140" s="184"/>
      <c r="E1140" s="413">
        <v>4302.37</v>
      </c>
      <c r="F1140" s="354">
        <f t="shared" si="22"/>
        <v>20961578.380000006</v>
      </c>
    </row>
    <row r="1141" spans="1:6" ht="15" customHeight="1">
      <c r="A1141" s="336">
        <v>40513</v>
      </c>
      <c r="B1141" s="176">
        <v>9305</v>
      </c>
      <c r="C1141" s="115" t="s">
        <v>3243</v>
      </c>
      <c r="D1141" s="184"/>
      <c r="E1141" s="170">
        <v>3826.81</v>
      </c>
      <c r="F1141" s="354">
        <f>F1140+D1141-E1141</f>
        <v>20957751.570000008</v>
      </c>
    </row>
    <row r="1142" spans="1:6" ht="28.5">
      <c r="A1142" s="336">
        <v>40513</v>
      </c>
      <c r="B1142" s="176">
        <v>9306</v>
      </c>
      <c r="C1142" s="114" t="s">
        <v>3270</v>
      </c>
      <c r="D1142" s="184"/>
      <c r="E1142" s="170">
        <v>3577.5</v>
      </c>
      <c r="F1142" s="354">
        <f t="shared" si="22"/>
        <v>20954174.070000008</v>
      </c>
    </row>
    <row r="1143" spans="1:6" ht="42.75">
      <c r="A1143" s="336">
        <v>40513</v>
      </c>
      <c r="B1143" s="176">
        <v>9307</v>
      </c>
      <c r="C1143" s="164" t="s">
        <v>3238</v>
      </c>
      <c r="D1143" s="184"/>
      <c r="E1143" s="170">
        <v>5575.5</v>
      </c>
      <c r="F1143" s="354">
        <f t="shared" si="22"/>
        <v>20948598.570000008</v>
      </c>
    </row>
    <row r="1144" spans="1:6" ht="57">
      <c r="A1144" s="336">
        <v>40513</v>
      </c>
      <c r="B1144" s="176">
        <v>9308</v>
      </c>
      <c r="C1144" s="164" t="s">
        <v>3239</v>
      </c>
      <c r="D1144" s="184"/>
      <c r="E1144" s="170">
        <v>20142</v>
      </c>
      <c r="F1144" s="354">
        <f t="shared" si="22"/>
        <v>20928456.570000008</v>
      </c>
    </row>
    <row r="1145" spans="1:6" ht="42.75">
      <c r="A1145" s="336">
        <v>40513</v>
      </c>
      <c r="B1145" s="176">
        <v>9309</v>
      </c>
      <c r="C1145" s="251" t="s">
        <v>3246</v>
      </c>
      <c r="D1145" s="184"/>
      <c r="E1145" s="413">
        <v>7460</v>
      </c>
      <c r="F1145" s="354">
        <f t="shared" si="22"/>
        <v>20920996.570000008</v>
      </c>
    </row>
    <row r="1146" spans="1:6" ht="28.5">
      <c r="A1146" s="336">
        <v>40513</v>
      </c>
      <c r="B1146" s="176">
        <v>9310</v>
      </c>
      <c r="C1146" s="164" t="s">
        <v>3247</v>
      </c>
      <c r="D1146" s="184"/>
      <c r="E1146" s="170">
        <v>5428.5</v>
      </c>
      <c r="F1146" s="354">
        <f t="shared" si="22"/>
        <v>20915568.070000008</v>
      </c>
    </row>
    <row r="1147" spans="1:6">
      <c r="A1147" s="336">
        <v>40513</v>
      </c>
      <c r="B1147" s="176">
        <v>9311</v>
      </c>
      <c r="C1147" s="114" t="s">
        <v>1804</v>
      </c>
      <c r="D1147" s="184"/>
      <c r="E1147" s="386">
        <v>0.01</v>
      </c>
      <c r="F1147" s="354">
        <f t="shared" si="22"/>
        <v>20915568.060000006</v>
      </c>
    </row>
    <row r="1148" spans="1:6">
      <c r="A1148" s="336">
        <v>40514</v>
      </c>
      <c r="B1148" s="176">
        <v>9312</v>
      </c>
      <c r="C1148" s="114" t="s">
        <v>3248</v>
      </c>
      <c r="D1148" s="184"/>
      <c r="E1148" s="170">
        <v>40679</v>
      </c>
      <c r="F1148" s="354">
        <f t="shared" si="22"/>
        <v>20874889.060000006</v>
      </c>
    </row>
    <row r="1149" spans="1:6">
      <c r="A1149" s="336">
        <v>40514</v>
      </c>
      <c r="B1149" s="176">
        <v>9313</v>
      </c>
      <c r="C1149" s="164" t="s">
        <v>3249</v>
      </c>
      <c r="D1149" s="184"/>
      <c r="E1149" s="170">
        <v>28200</v>
      </c>
      <c r="F1149" s="354">
        <f>F1148+D1149-E1149</f>
        <v>20846689.060000006</v>
      </c>
    </row>
    <row r="1150" spans="1:6" ht="15.75">
      <c r="A1150" s="336">
        <v>40514</v>
      </c>
      <c r="B1150" s="176">
        <v>9314</v>
      </c>
      <c r="C1150" s="114" t="s">
        <v>3250</v>
      </c>
      <c r="D1150" s="214"/>
      <c r="E1150" s="170">
        <v>8500</v>
      </c>
      <c r="F1150" s="354">
        <f t="shared" si="22"/>
        <v>20838189.060000006</v>
      </c>
    </row>
    <row r="1151" spans="1:6">
      <c r="A1151" s="336">
        <v>40514</v>
      </c>
      <c r="B1151" s="176">
        <v>9315</v>
      </c>
      <c r="C1151" s="164" t="s">
        <v>3251</v>
      </c>
      <c r="D1151" s="184"/>
      <c r="E1151" s="216">
        <v>3900</v>
      </c>
      <c r="F1151" s="354">
        <f t="shared" si="22"/>
        <v>20834289.060000006</v>
      </c>
    </row>
    <row r="1152" spans="1:6">
      <c r="A1152" s="398">
        <v>40514</v>
      </c>
      <c r="B1152" s="176">
        <v>9316</v>
      </c>
      <c r="C1152" s="114" t="s">
        <v>3252</v>
      </c>
      <c r="D1152" s="184"/>
      <c r="E1152" s="170">
        <v>6480</v>
      </c>
      <c r="F1152" s="359">
        <f t="shared" si="22"/>
        <v>20827809.060000006</v>
      </c>
    </row>
    <row r="1153" spans="1:6">
      <c r="A1153" s="398">
        <v>40514</v>
      </c>
      <c r="B1153" s="176">
        <v>9317</v>
      </c>
      <c r="C1153" s="114" t="s">
        <v>3253</v>
      </c>
      <c r="D1153" s="184"/>
      <c r="E1153" s="216">
        <v>6480</v>
      </c>
      <c r="F1153" s="359">
        <f t="shared" si="22"/>
        <v>20821329.060000006</v>
      </c>
    </row>
    <row r="1154" spans="1:6" ht="28.5">
      <c r="A1154" s="336">
        <v>40514</v>
      </c>
      <c r="B1154" s="176">
        <v>9318</v>
      </c>
      <c r="C1154" s="183" t="s">
        <v>3254</v>
      </c>
      <c r="D1154" s="184"/>
      <c r="E1154" s="216">
        <v>85800</v>
      </c>
      <c r="F1154" s="354">
        <f t="shared" si="22"/>
        <v>20735529.060000006</v>
      </c>
    </row>
    <row r="1155" spans="1:6" ht="28.5">
      <c r="A1155" s="398">
        <v>40514</v>
      </c>
      <c r="B1155" s="176">
        <v>9319</v>
      </c>
      <c r="C1155" s="291" t="s">
        <v>3255</v>
      </c>
      <c r="D1155" s="184"/>
      <c r="E1155" s="216">
        <v>20000</v>
      </c>
      <c r="F1155" s="359">
        <f t="shared" si="22"/>
        <v>20715529.060000006</v>
      </c>
    </row>
    <row r="1156" spans="1:6" ht="28.5">
      <c r="A1156" s="336">
        <v>40518</v>
      </c>
      <c r="B1156" s="176">
        <v>9320</v>
      </c>
      <c r="C1156" s="114" t="s">
        <v>3263</v>
      </c>
      <c r="D1156" s="184"/>
      <c r="E1156" s="216">
        <v>14879.18</v>
      </c>
      <c r="F1156" s="354">
        <f t="shared" si="22"/>
        <v>20700649.880000006</v>
      </c>
    </row>
    <row r="1157" spans="1:6" ht="15.75" customHeight="1">
      <c r="A1157" s="336">
        <v>40518</v>
      </c>
      <c r="B1157" s="176">
        <v>9321</v>
      </c>
      <c r="C1157" s="114" t="s">
        <v>3264</v>
      </c>
      <c r="D1157" s="184"/>
      <c r="E1157" s="216">
        <v>5610.93</v>
      </c>
      <c r="F1157" s="354">
        <f t="shared" si="22"/>
        <v>20695038.950000007</v>
      </c>
    </row>
    <row r="1158" spans="1:6" ht="36.75">
      <c r="A1158" s="336">
        <v>40518</v>
      </c>
      <c r="B1158" s="176">
        <v>9322</v>
      </c>
      <c r="C1158" s="160" t="s">
        <v>3265</v>
      </c>
      <c r="D1158" s="184"/>
      <c r="E1158" s="216">
        <v>590702.38</v>
      </c>
      <c r="F1158" s="354">
        <f>F1157+D1158-E1158</f>
        <v>20104336.570000008</v>
      </c>
    </row>
    <row r="1159" spans="1:6" ht="28.5">
      <c r="A1159" s="336">
        <v>40518</v>
      </c>
      <c r="B1159" s="176">
        <v>9323</v>
      </c>
      <c r="C1159" s="164" t="s">
        <v>3266</v>
      </c>
      <c r="D1159" s="184"/>
      <c r="E1159" s="216">
        <v>2202</v>
      </c>
      <c r="F1159" s="354">
        <f t="shared" si="22"/>
        <v>20102134.570000008</v>
      </c>
    </row>
    <row r="1160" spans="1:6" ht="41.25">
      <c r="A1160" s="336">
        <v>40518</v>
      </c>
      <c r="B1160" s="176">
        <v>9324</v>
      </c>
      <c r="C1160" s="164" t="s">
        <v>3267</v>
      </c>
      <c r="D1160" s="184"/>
      <c r="E1160" s="216">
        <v>125375</v>
      </c>
      <c r="F1160" s="354">
        <f>F1159+D1160-E1160</f>
        <v>19976759.570000008</v>
      </c>
    </row>
    <row r="1161" spans="1:6" ht="42.75">
      <c r="A1161" s="336">
        <v>40519</v>
      </c>
      <c r="B1161" s="176">
        <v>9325</v>
      </c>
      <c r="C1161" s="161" t="s">
        <v>3268</v>
      </c>
      <c r="D1161" s="184"/>
      <c r="E1161" s="216">
        <v>612</v>
      </c>
      <c r="F1161" s="354">
        <f t="shared" si="22"/>
        <v>19976147.570000008</v>
      </c>
    </row>
    <row r="1162" spans="1:6" ht="42.75">
      <c r="A1162" s="336">
        <v>40519</v>
      </c>
      <c r="B1162" s="176">
        <v>9326</v>
      </c>
      <c r="C1162" s="114" t="s">
        <v>3269</v>
      </c>
      <c r="D1162" s="184"/>
      <c r="E1162" s="216">
        <v>8100</v>
      </c>
      <c r="F1162" s="354">
        <f t="shared" si="22"/>
        <v>19968047.570000008</v>
      </c>
    </row>
    <row r="1163" spans="1:6" ht="57">
      <c r="A1163" s="336">
        <v>40520</v>
      </c>
      <c r="B1163" s="176">
        <v>9327</v>
      </c>
      <c r="C1163" s="164" t="s">
        <v>3424</v>
      </c>
      <c r="D1163" s="214"/>
      <c r="E1163" s="216">
        <v>3485</v>
      </c>
      <c r="F1163" s="354">
        <f t="shared" si="22"/>
        <v>19964562.570000008</v>
      </c>
    </row>
    <row r="1164" spans="1:6" ht="15.75" customHeight="1">
      <c r="A1164" s="336">
        <v>40522</v>
      </c>
      <c r="B1164" s="176">
        <v>9328</v>
      </c>
      <c r="C1164" s="114" t="s">
        <v>3272</v>
      </c>
      <c r="D1164" s="214"/>
      <c r="E1164" s="216">
        <v>745</v>
      </c>
      <c r="F1164" s="354">
        <f t="shared" si="22"/>
        <v>19963817.570000008</v>
      </c>
    </row>
    <row r="1165" spans="1:6" ht="15.75">
      <c r="A1165" s="336">
        <v>40522</v>
      </c>
      <c r="B1165" s="176">
        <v>9329</v>
      </c>
      <c r="C1165" s="114" t="s">
        <v>3273</v>
      </c>
      <c r="D1165" s="214"/>
      <c r="E1165" s="216">
        <v>469</v>
      </c>
      <c r="F1165" s="354">
        <f t="shared" si="22"/>
        <v>19963348.570000008</v>
      </c>
    </row>
    <row r="1166" spans="1:6" ht="28.5">
      <c r="A1166" s="336">
        <v>40522</v>
      </c>
      <c r="B1166" s="176">
        <v>9330</v>
      </c>
      <c r="C1166" s="164" t="s">
        <v>3274</v>
      </c>
      <c r="D1166" s="414"/>
      <c r="E1166" s="216">
        <v>1115.17</v>
      </c>
      <c r="F1166" s="354">
        <f t="shared" si="22"/>
        <v>19962233.400000006</v>
      </c>
    </row>
    <row r="1167" spans="1:6" ht="28.5">
      <c r="A1167" s="336">
        <v>40522</v>
      </c>
      <c r="B1167" s="176">
        <v>9331</v>
      </c>
      <c r="C1167" s="251" t="s">
        <v>3275</v>
      </c>
      <c r="D1167" s="184"/>
      <c r="E1167" s="216">
        <v>10198.65</v>
      </c>
      <c r="F1167" s="354">
        <f>F1166+D1167-E1167</f>
        <v>19952034.750000007</v>
      </c>
    </row>
    <row r="1168" spans="1:6">
      <c r="A1168" s="336">
        <v>40522</v>
      </c>
      <c r="B1168" s="176">
        <v>9332</v>
      </c>
      <c r="C1168" s="164" t="s">
        <v>3276</v>
      </c>
      <c r="D1168" s="184"/>
      <c r="E1168" s="216">
        <v>12610.29</v>
      </c>
      <c r="F1168" s="354">
        <f t="shared" si="22"/>
        <v>19939424.460000008</v>
      </c>
    </row>
    <row r="1169" spans="1:6" ht="28.5">
      <c r="A1169" s="336">
        <v>40522</v>
      </c>
      <c r="B1169" s="176">
        <v>9333</v>
      </c>
      <c r="C1169" s="164" t="s">
        <v>3277</v>
      </c>
      <c r="D1169" s="184"/>
      <c r="E1169" s="216">
        <v>10210.200000000001</v>
      </c>
      <c r="F1169" s="354">
        <f t="shared" si="22"/>
        <v>19929214.260000009</v>
      </c>
    </row>
    <row r="1170" spans="1:6">
      <c r="A1170" s="336">
        <v>40522</v>
      </c>
      <c r="B1170" s="176">
        <v>9334</v>
      </c>
      <c r="C1170" s="164" t="s">
        <v>3278</v>
      </c>
      <c r="D1170" s="184"/>
      <c r="E1170" s="216">
        <v>14925</v>
      </c>
      <c r="F1170" s="354">
        <f t="shared" si="22"/>
        <v>19914289.260000009</v>
      </c>
    </row>
    <row r="1171" spans="1:6" ht="15" customHeight="1">
      <c r="A1171" s="336">
        <v>40522</v>
      </c>
      <c r="B1171" s="176">
        <v>9335</v>
      </c>
      <c r="C1171" s="164" t="s">
        <v>3279</v>
      </c>
      <c r="D1171" s="184"/>
      <c r="E1171" s="216">
        <v>22430.1</v>
      </c>
      <c r="F1171" s="354">
        <f t="shared" si="22"/>
        <v>19891859.160000008</v>
      </c>
    </row>
    <row r="1172" spans="1:6" ht="15.75">
      <c r="A1172" s="336">
        <v>40522</v>
      </c>
      <c r="B1172" s="397" t="s">
        <v>1823</v>
      </c>
      <c r="C1172" s="180" t="s">
        <v>3271</v>
      </c>
      <c r="D1172" s="184"/>
      <c r="E1172" s="364">
        <v>913342.67</v>
      </c>
      <c r="F1172" s="354">
        <f t="shared" si="22"/>
        <v>18978516.490000006</v>
      </c>
    </row>
    <row r="1173" spans="1:6">
      <c r="A1173" s="336">
        <v>40525</v>
      </c>
      <c r="B1173" s="176">
        <v>9336</v>
      </c>
      <c r="C1173" s="164" t="s">
        <v>3280</v>
      </c>
      <c r="E1173" s="216">
        <v>15000</v>
      </c>
      <c r="F1173" s="354">
        <f t="shared" si="22"/>
        <v>18963516.490000006</v>
      </c>
    </row>
    <row r="1174" spans="1:6">
      <c r="A1174" s="336">
        <v>40525</v>
      </c>
      <c r="B1174" s="176">
        <v>9337</v>
      </c>
      <c r="C1174" s="164" t="s">
        <v>3281</v>
      </c>
      <c r="D1174" s="184"/>
      <c r="E1174" s="216">
        <v>15000</v>
      </c>
      <c r="F1174" s="354">
        <f t="shared" si="22"/>
        <v>18948516.490000006</v>
      </c>
    </row>
    <row r="1175" spans="1:6">
      <c r="A1175" s="398">
        <v>40525</v>
      </c>
      <c r="B1175" s="176">
        <v>9338</v>
      </c>
      <c r="C1175" s="164" t="s">
        <v>3282</v>
      </c>
      <c r="D1175" s="184"/>
      <c r="E1175" s="216">
        <v>23000</v>
      </c>
      <c r="F1175" s="359">
        <f t="shared" si="22"/>
        <v>18925516.490000006</v>
      </c>
    </row>
    <row r="1176" spans="1:6">
      <c r="A1176" s="336">
        <v>40525</v>
      </c>
      <c r="B1176" s="176">
        <v>9339</v>
      </c>
      <c r="C1176" s="251" t="s">
        <v>1804</v>
      </c>
      <c r="D1176" s="184"/>
      <c r="E1176" s="360">
        <v>0.01</v>
      </c>
      <c r="F1176" s="354">
        <f>F1175+D1176-E1176</f>
        <v>18925516.480000004</v>
      </c>
    </row>
    <row r="1177" spans="1:6" ht="15.75">
      <c r="A1177" s="336">
        <v>40525</v>
      </c>
      <c r="B1177" s="176">
        <v>9340</v>
      </c>
      <c r="C1177" s="164" t="s">
        <v>3283</v>
      </c>
      <c r="D1177" s="214"/>
      <c r="E1177" s="216">
        <v>519</v>
      </c>
      <c r="F1177" s="354">
        <f t="shared" si="22"/>
        <v>18924997.480000004</v>
      </c>
    </row>
    <row r="1178" spans="1:6" ht="15.75">
      <c r="A1178" s="336">
        <v>40525</v>
      </c>
      <c r="B1178" s="176">
        <v>9341</v>
      </c>
      <c r="C1178" s="114" t="s">
        <v>3284</v>
      </c>
      <c r="D1178" s="214"/>
      <c r="E1178" s="216">
        <v>23000</v>
      </c>
      <c r="F1178" s="354">
        <f t="shared" si="22"/>
        <v>18901997.480000004</v>
      </c>
    </row>
    <row r="1179" spans="1:6" ht="15.75">
      <c r="A1179" s="398">
        <v>40525</v>
      </c>
      <c r="B1179" s="176">
        <v>9342</v>
      </c>
      <c r="C1179" s="114" t="s">
        <v>3285</v>
      </c>
      <c r="D1179" s="214"/>
      <c r="E1179" s="216">
        <v>5974</v>
      </c>
      <c r="F1179" s="359">
        <f t="shared" si="22"/>
        <v>18896023.480000004</v>
      </c>
    </row>
    <row r="1180" spans="1:6" ht="15.75">
      <c r="A1180" s="336">
        <v>40525</v>
      </c>
      <c r="B1180" s="176">
        <v>9343</v>
      </c>
      <c r="C1180" s="114" t="s">
        <v>3286</v>
      </c>
      <c r="D1180" s="214"/>
      <c r="E1180" s="216">
        <v>23000</v>
      </c>
      <c r="F1180" s="354">
        <f>F1179+D1180-E1180</f>
        <v>18873023.480000004</v>
      </c>
    </row>
    <row r="1181" spans="1:6" ht="15.75">
      <c r="A1181" s="336">
        <v>40525</v>
      </c>
      <c r="B1181" s="176">
        <v>9344</v>
      </c>
      <c r="C1181" s="114" t="s">
        <v>3287</v>
      </c>
      <c r="D1181" s="214"/>
      <c r="E1181" s="216">
        <v>23000</v>
      </c>
      <c r="F1181" s="354">
        <f t="shared" si="22"/>
        <v>18850023.480000004</v>
      </c>
    </row>
    <row r="1182" spans="1:6" ht="28.5">
      <c r="A1182" s="336">
        <v>40525</v>
      </c>
      <c r="B1182" s="176">
        <v>9345</v>
      </c>
      <c r="C1182" s="164" t="s">
        <v>3288</v>
      </c>
      <c r="D1182" s="214"/>
      <c r="E1182" s="216">
        <v>10000</v>
      </c>
      <c r="F1182" s="354">
        <f t="shared" si="22"/>
        <v>18840023.480000004</v>
      </c>
    </row>
    <row r="1183" spans="1:6" ht="15.75">
      <c r="A1183" s="336">
        <v>40525</v>
      </c>
      <c r="B1183" s="176">
        <v>9346</v>
      </c>
      <c r="C1183" s="251" t="s">
        <v>1804</v>
      </c>
      <c r="D1183" s="214"/>
      <c r="E1183" s="360">
        <v>0.01</v>
      </c>
      <c r="F1183" s="354">
        <f t="shared" si="22"/>
        <v>18840023.470000003</v>
      </c>
    </row>
    <row r="1184" spans="1:6" ht="15.75" customHeight="1">
      <c r="A1184" s="336">
        <v>40525</v>
      </c>
      <c r="B1184" s="176">
        <v>9347</v>
      </c>
      <c r="C1184" s="114" t="s">
        <v>3289</v>
      </c>
      <c r="D1184" s="214"/>
      <c r="E1184" s="216">
        <v>18000</v>
      </c>
      <c r="F1184" s="354">
        <f t="shared" si="22"/>
        <v>18822023.470000003</v>
      </c>
    </row>
    <row r="1185" spans="1:6" ht="56.25">
      <c r="A1185" s="336">
        <v>40525</v>
      </c>
      <c r="B1185" s="176">
        <v>9348</v>
      </c>
      <c r="C1185" s="114" t="s">
        <v>3290</v>
      </c>
      <c r="D1185" s="214"/>
      <c r="E1185" s="216">
        <v>39514.99</v>
      </c>
      <c r="F1185" s="354">
        <f t="shared" si="22"/>
        <v>18782508.480000004</v>
      </c>
    </row>
    <row r="1186" spans="1:6" ht="15.75" customHeight="1">
      <c r="A1186" s="336">
        <v>40525</v>
      </c>
      <c r="B1186" s="176">
        <v>9349</v>
      </c>
      <c r="C1186" s="164" t="s">
        <v>1804</v>
      </c>
      <c r="D1186" s="214"/>
      <c r="E1186" s="360">
        <v>0.01</v>
      </c>
      <c r="F1186" s="354">
        <f t="shared" si="22"/>
        <v>18782508.470000003</v>
      </c>
    </row>
    <row r="1187" spans="1:6" ht="28.5">
      <c r="A1187" s="336">
        <v>40525</v>
      </c>
      <c r="B1187" s="176">
        <v>9350</v>
      </c>
      <c r="C1187" s="114" t="s">
        <v>3291</v>
      </c>
      <c r="D1187" s="214"/>
      <c r="E1187" s="216">
        <v>2192.5</v>
      </c>
      <c r="F1187" s="354">
        <f t="shared" si="22"/>
        <v>18780315.970000003</v>
      </c>
    </row>
    <row r="1188" spans="1:6" ht="42.75">
      <c r="A1188" s="336">
        <v>40525</v>
      </c>
      <c r="B1188" s="176">
        <v>9351</v>
      </c>
      <c r="C1188" s="164" t="s">
        <v>3292</v>
      </c>
      <c r="D1188" s="214"/>
      <c r="E1188" s="216">
        <v>1313485.58</v>
      </c>
      <c r="F1188" s="354">
        <f t="shared" si="22"/>
        <v>17466830.390000001</v>
      </c>
    </row>
    <row r="1189" spans="1:6" ht="15.75" customHeight="1">
      <c r="A1189" s="336">
        <v>40525</v>
      </c>
      <c r="B1189" s="176">
        <v>9352</v>
      </c>
      <c r="C1189" s="114" t="s">
        <v>3293</v>
      </c>
      <c r="D1189" s="214"/>
      <c r="E1189" s="216">
        <v>27501.07</v>
      </c>
      <c r="F1189" s="354">
        <f>F1188+D1189-E1189</f>
        <v>17439329.32</v>
      </c>
    </row>
    <row r="1190" spans="1:6" ht="15.75" customHeight="1">
      <c r="A1190" s="336">
        <v>40526</v>
      </c>
      <c r="B1190" s="176">
        <v>9353</v>
      </c>
      <c r="C1190" s="114" t="s">
        <v>3294</v>
      </c>
      <c r="D1190" s="214"/>
      <c r="E1190" s="216">
        <v>6083.7</v>
      </c>
      <c r="F1190" s="354">
        <f t="shared" si="22"/>
        <v>17433245.620000001</v>
      </c>
    </row>
    <row r="1191" spans="1:6" ht="15.75">
      <c r="A1191" s="336">
        <v>40526</v>
      </c>
      <c r="B1191" s="176">
        <v>9354</v>
      </c>
      <c r="C1191" s="114" t="s">
        <v>1512</v>
      </c>
      <c r="D1191" s="214"/>
      <c r="E1191" s="360">
        <v>0.01</v>
      </c>
      <c r="F1191" s="354">
        <f t="shared" si="22"/>
        <v>17433245.609999999</v>
      </c>
    </row>
    <row r="1192" spans="1:6" ht="29.25">
      <c r="A1192" s="336">
        <v>40526</v>
      </c>
      <c r="B1192" s="176">
        <v>9355</v>
      </c>
      <c r="C1192" s="374" t="s">
        <v>3296</v>
      </c>
      <c r="D1192" s="214"/>
      <c r="E1192" s="216">
        <v>25000</v>
      </c>
      <c r="F1192" s="354">
        <f t="shared" si="22"/>
        <v>17408245.609999999</v>
      </c>
    </row>
    <row r="1193" spans="1:6">
      <c r="A1193" s="336">
        <v>40526</v>
      </c>
      <c r="B1193" s="176">
        <v>9356</v>
      </c>
      <c r="C1193" s="374" t="s">
        <v>3297</v>
      </c>
      <c r="D1193" s="184"/>
      <c r="E1193" s="216">
        <v>18000</v>
      </c>
      <c r="F1193" s="354">
        <f t="shared" si="22"/>
        <v>17390245.609999999</v>
      </c>
    </row>
    <row r="1194" spans="1:6" ht="28.5">
      <c r="A1194" s="336">
        <v>40526</v>
      </c>
      <c r="B1194" s="176">
        <v>9357</v>
      </c>
      <c r="C1194" s="114" t="s">
        <v>3298</v>
      </c>
      <c r="D1194" s="339"/>
      <c r="E1194" s="216">
        <v>1194.82</v>
      </c>
      <c r="F1194" s="354">
        <f t="shared" si="22"/>
        <v>17389050.789999999</v>
      </c>
    </row>
    <row r="1195" spans="1:6" ht="28.5">
      <c r="A1195" s="336">
        <v>40527</v>
      </c>
      <c r="B1195" s="176">
        <v>9358</v>
      </c>
      <c r="C1195" s="164" t="s">
        <v>3299</v>
      </c>
      <c r="D1195" s="214"/>
      <c r="E1195" s="216">
        <v>785654.16</v>
      </c>
      <c r="F1195" s="354">
        <f>F1194+D1195-E1195</f>
        <v>16603396.629999999</v>
      </c>
    </row>
    <row r="1196" spans="1:6" ht="15.75" customHeight="1">
      <c r="A1196" s="336">
        <v>40527</v>
      </c>
      <c r="B1196" s="397" t="s">
        <v>1823</v>
      </c>
      <c r="C1196" s="158" t="s">
        <v>3300</v>
      </c>
      <c r="D1196" s="214">
        <v>751096</v>
      </c>
      <c r="E1196" s="216"/>
      <c r="F1196" s="354">
        <f t="shared" si="22"/>
        <v>17354492.629999999</v>
      </c>
    </row>
    <row r="1197" spans="1:6" ht="28.5">
      <c r="A1197" s="336">
        <v>40527</v>
      </c>
      <c r="B1197" s="176">
        <v>9359</v>
      </c>
      <c r="C1197" s="164" t="s">
        <v>3302</v>
      </c>
      <c r="D1197" s="214"/>
      <c r="E1197" s="216">
        <v>691</v>
      </c>
      <c r="F1197" s="354">
        <f t="shared" ref="F1197:F1203" si="23">F1196+D1197-E1197</f>
        <v>17353801.629999999</v>
      </c>
    </row>
    <row r="1198" spans="1:6" ht="16.5" customHeight="1">
      <c r="A1198" s="336">
        <v>40527</v>
      </c>
      <c r="B1198" s="176">
        <v>9360</v>
      </c>
      <c r="C1198" s="423" t="s">
        <v>1804</v>
      </c>
      <c r="D1198" s="214"/>
      <c r="E1198" s="360">
        <v>0.01</v>
      </c>
      <c r="F1198" s="354">
        <f t="shared" si="23"/>
        <v>17353801.619999997</v>
      </c>
    </row>
    <row r="1199" spans="1:6" ht="42.75">
      <c r="A1199" s="336">
        <v>40527</v>
      </c>
      <c r="B1199" s="176">
        <v>9361</v>
      </c>
      <c r="C1199" s="164" t="s">
        <v>3301</v>
      </c>
      <c r="D1199" s="214"/>
      <c r="E1199" s="216">
        <v>1687539</v>
      </c>
      <c r="F1199" s="354">
        <f t="shared" si="23"/>
        <v>15666262.619999997</v>
      </c>
    </row>
    <row r="1200" spans="1:6" ht="15.75">
      <c r="A1200" s="336">
        <v>40532</v>
      </c>
      <c r="B1200" s="176">
        <v>9362</v>
      </c>
      <c r="C1200" s="114" t="s">
        <v>3303</v>
      </c>
      <c r="D1200" s="214"/>
      <c r="E1200" s="216">
        <v>36689</v>
      </c>
      <c r="F1200" s="354">
        <f t="shared" si="23"/>
        <v>15629573.619999997</v>
      </c>
    </row>
    <row r="1201" spans="1:6" ht="15.75">
      <c r="A1201" s="336">
        <v>40532</v>
      </c>
      <c r="B1201" s="176">
        <v>9363</v>
      </c>
      <c r="C1201" s="164" t="s">
        <v>3304</v>
      </c>
      <c r="D1201" s="214"/>
      <c r="E1201" s="216">
        <v>24900</v>
      </c>
      <c r="F1201" s="354">
        <f t="shared" si="23"/>
        <v>15604673.619999997</v>
      </c>
    </row>
    <row r="1202" spans="1:6" ht="15.75" customHeight="1">
      <c r="A1202" s="398">
        <v>40532</v>
      </c>
      <c r="B1202" s="176">
        <v>9364</v>
      </c>
      <c r="C1202" s="114" t="s">
        <v>3305</v>
      </c>
      <c r="D1202" s="214"/>
      <c r="E1202" s="216">
        <v>8500</v>
      </c>
      <c r="F1202" s="359">
        <f t="shared" si="23"/>
        <v>15596173.619999997</v>
      </c>
    </row>
    <row r="1203" spans="1:6" ht="15.75" customHeight="1">
      <c r="A1203" s="336">
        <v>40532</v>
      </c>
      <c r="B1203" s="176">
        <v>9365</v>
      </c>
      <c r="C1203" s="164" t="s">
        <v>3306</v>
      </c>
      <c r="D1203" s="214"/>
      <c r="E1203" s="216">
        <v>3510</v>
      </c>
      <c r="F1203" s="354">
        <f t="shared" si="23"/>
        <v>15592663.619999997</v>
      </c>
    </row>
    <row r="1204" spans="1:6" ht="15.75">
      <c r="A1204" s="336">
        <v>40532</v>
      </c>
      <c r="B1204" s="176">
        <v>9366</v>
      </c>
      <c r="C1204" s="115" t="s">
        <v>3307</v>
      </c>
      <c r="D1204" s="214"/>
      <c r="E1204" s="216">
        <v>27000</v>
      </c>
      <c r="F1204" s="354">
        <f>F1203+D1204-E1204</f>
        <v>15565663.619999997</v>
      </c>
    </row>
    <row r="1205" spans="1:6" ht="15.75">
      <c r="A1205" s="336">
        <v>40532</v>
      </c>
      <c r="B1205" s="176">
        <v>9367</v>
      </c>
      <c r="C1205" s="114" t="s">
        <v>3308</v>
      </c>
      <c r="D1205" s="214"/>
      <c r="E1205" s="216">
        <v>6480</v>
      </c>
      <c r="F1205" s="354">
        <f>F1204+D1205-E1205</f>
        <v>15559183.619999997</v>
      </c>
    </row>
    <row r="1206" spans="1:6" ht="15.75" customHeight="1">
      <c r="A1206" s="398">
        <v>40532</v>
      </c>
      <c r="B1206" s="176">
        <v>9368</v>
      </c>
      <c r="C1206" s="114" t="s">
        <v>3309</v>
      </c>
      <c r="D1206" s="214"/>
      <c r="E1206" s="216">
        <v>6480</v>
      </c>
      <c r="F1206" s="359">
        <f t="shared" ref="F1206:F1244" si="24">F1205+D1206-E1206</f>
        <v>15552703.619999997</v>
      </c>
    </row>
    <row r="1207" spans="1:6" ht="15.75" customHeight="1">
      <c r="A1207" s="336">
        <v>40532</v>
      </c>
      <c r="B1207" s="176">
        <v>9369</v>
      </c>
      <c r="C1207" s="164" t="s">
        <v>3310</v>
      </c>
      <c r="D1207" s="214"/>
      <c r="E1207" s="406">
        <v>2000</v>
      </c>
      <c r="F1207" s="354">
        <f t="shared" si="24"/>
        <v>15550703.619999997</v>
      </c>
    </row>
    <row r="1208" spans="1:6">
      <c r="A1208" s="336">
        <v>40532</v>
      </c>
      <c r="B1208" s="176">
        <v>9370</v>
      </c>
      <c r="C1208" s="251" t="s">
        <v>1804</v>
      </c>
      <c r="E1208" s="415">
        <v>0.01</v>
      </c>
      <c r="F1208" s="354">
        <f t="shared" si="24"/>
        <v>15550703.609999998</v>
      </c>
    </row>
    <row r="1209" spans="1:6" ht="15.75">
      <c r="A1209" s="336">
        <v>40532</v>
      </c>
      <c r="B1209" s="176">
        <v>9371</v>
      </c>
      <c r="C1209" s="114" t="s">
        <v>3311</v>
      </c>
      <c r="D1209" s="214"/>
      <c r="E1209" s="406">
        <v>600</v>
      </c>
      <c r="F1209" s="354">
        <f t="shared" si="24"/>
        <v>15550103.609999998</v>
      </c>
    </row>
    <row r="1210" spans="1:6" ht="15.75">
      <c r="A1210" s="336">
        <v>40532</v>
      </c>
      <c r="B1210" s="176">
        <v>9372</v>
      </c>
      <c r="C1210" s="164" t="s">
        <v>3312</v>
      </c>
      <c r="D1210" s="214"/>
      <c r="E1210" s="216">
        <v>2000</v>
      </c>
      <c r="F1210" s="354">
        <f t="shared" si="24"/>
        <v>15548103.609999998</v>
      </c>
    </row>
    <row r="1211" spans="1:6" ht="15.75">
      <c r="A1211" s="336">
        <v>40532</v>
      </c>
      <c r="B1211" s="176">
        <v>9373</v>
      </c>
      <c r="C1211" s="164" t="s">
        <v>3313</v>
      </c>
      <c r="D1211" s="214"/>
      <c r="E1211" s="216">
        <v>600</v>
      </c>
      <c r="F1211" s="354">
        <f t="shared" si="24"/>
        <v>15547503.609999998</v>
      </c>
    </row>
    <row r="1212" spans="1:6" ht="42.75">
      <c r="A1212" s="336">
        <v>40532</v>
      </c>
      <c r="B1212" s="176">
        <v>9374</v>
      </c>
      <c r="C1212" s="164" t="s">
        <v>3315</v>
      </c>
      <c r="D1212" s="184"/>
      <c r="E1212" s="216">
        <v>35100</v>
      </c>
      <c r="F1212" s="354">
        <f t="shared" si="24"/>
        <v>15512403.609999998</v>
      </c>
    </row>
    <row r="1213" spans="1:6" ht="28.5">
      <c r="A1213" s="336">
        <v>40532</v>
      </c>
      <c r="B1213" s="176">
        <v>9375</v>
      </c>
      <c r="C1213" s="164" t="s">
        <v>3314</v>
      </c>
      <c r="D1213" s="214"/>
      <c r="E1213" s="406">
        <v>7000</v>
      </c>
      <c r="F1213" s="354">
        <f t="shared" si="24"/>
        <v>15505403.609999998</v>
      </c>
    </row>
    <row r="1214" spans="1:6" ht="38.25">
      <c r="A1214" s="336">
        <v>40532</v>
      </c>
      <c r="B1214" s="176">
        <v>9376</v>
      </c>
      <c r="C1214" s="160" t="s">
        <v>3316</v>
      </c>
      <c r="D1214" s="214"/>
      <c r="E1214" s="406">
        <v>27000</v>
      </c>
      <c r="F1214" s="354">
        <f t="shared" si="24"/>
        <v>15478403.609999998</v>
      </c>
    </row>
    <row r="1215" spans="1:6" ht="15.75">
      <c r="A1215" s="336">
        <v>40532</v>
      </c>
      <c r="B1215" s="77" t="s">
        <v>1027</v>
      </c>
      <c r="C1215" s="180" t="s">
        <v>3233</v>
      </c>
      <c r="D1215" s="214">
        <v>751096</v>
      </c>
      <c r="E1215" s="406"/>
      <c r="F1215" s="354">
        <f t="shared" si="24"/>
        <v>16229499.609999998</v>
      </c>
    </row>
    <row r="1216" spans="1:6" ht="15.75">
      <c r="A1216" s="336">
        <v>40532</v>
      </c>
      <c r="B1216" s="382" t="s">
        <v>1027</v>
      </c>
      <c r="C1216" s="347" t="s">
        <v>3317</v>
      </c>
      <c r="D1216" s="214">
        <v>3405876.98</v>
      </c>
      <c r="E1216" s="406"/>
      <c r="F1216" s="354">
        <f t="shared" si="24"/>
        <v>19635376.589999996</v>
      </c>
    </row>
    <row r="1217" spans="1:6" ht="42.75">
      <c r="A1217" s="336">
        <v>40533</v>
      </c>
      <c r="B1217" s="417">
        <v>9377</v>
      </c>
      <c r="C1217" s="114" t="s">
        <v>3326</v>
      </c>
      <c r="D1217" s="214"/>
      <c r="E1217" s="406">
        <v>11113.47</v>
      </c>
      <c r="F1217" s="354">
        <f t="shared" si="24"/>
        <v>19624263.119999997</v>
      </c>
    </row>
    <row r="1218" spans="1:6" ht="28.5">
      <c r="A1218" s="336">
        <v>40533</v>
      </c>
      <c r="B1218" s="417">
        <v>9378</v>
      </c>
      <c r="C1218" s="164" t="s">
        <v>3321</v>
      </c>
      <c r="D1218" s="214"/>
      <c r="E1218" s="406">
        <v>6206.9</v>
      </c>
      <c r="F1218" s="354">
        <f t="shared" si="24"/>
        <v>19618056.219999999</v>
      </c>
    </row>
    <row r="1219" spans="1:6" ht="15.75">
      <c r="A1219" s="336">
        <v>40533</v>
      </c>
      <c r="B1219" s="417">
        <v>9379</v>
      </c>
      <c r="C1219" s="164" t="s">
        <v>3322</v>
      </c>
      <c r="D1219" s="214"/>
      <c r="E1219" s="406">
        <v>39800</v>
      </c>
      <c r="F1219" s="354">
        <f t="shared" si="24"/>
        <v>19578256.219999999</v>
      </c>
    </row>
    <row r="1220" spans="1:6" ht="28.5">
      <c r="A1220" s="336">
        <v>40533</v>
      </c>
      <c r="B1220" s="417">
        <v>9380</v>
      </c>
      <c r="C1220" s="114" t="s">
        <v>3323</v>
      </c>
      <c r="D1220" s="214"/>
      <c r="E1220" s="406">
        <v>12456.67</v>
      </c>
      <c r="F1220" s="354">
        <f t="shared" si="24"/>
        <v>19565799.549999997</v>
      </c>
    </row>
    <row r="1221" spans="1:6" ht="15.75">
      <c r="A1221" s="336">
        <v>40533</v>
      </c>
      <c r="B1221" s="417">
        <v>9381</v>
      </c>
      <c r="C1221" s="164" t="s">
        <v>3324</v>
      </c>
      <c r="D1221" s="214"/>
      <c r="E1221" s="406">
        <v>2700</v>
      </c>
      <c r="F1221" s="354">
        <f t="shared" si="24"/>
        <v>19563099.549999997</v>
      </c>
    </row>
    <row r="1222" spans="1:6" ht="15.75">
      <c r="A1222" s="336">
        <v>40533</v>
      </c>
      <c r="B1222" s="417">
        <v>9382</v>
      </c>
      <c r="C1222" s="164" t="s">
        <v>3088</v>
      </c>
      <c r="D1222" s="214"/>
      <c r="E1222" s="406">
        <v>34825</v>
      </c>
      <c r="F1222" s="354">
        <f t="shared" si="24"/>
        <v>19528274.549999997</v>
      </c>
    </row>
    <row r="1223" spans="1:6" ht="28.5">
      <c r="A1223" s="349">
        <v>40533</v>
      </c>
      <c r="B1223" s="475">
        <v>9383</v>
      </c>
      <c r="C1223" s="164" t="s">
        <v>3325</v>
      </c>
      <c r="D1223" s="214"/>
      <c r="E1223" s="406">
        <v>40500</v>
      </c>
      <c r="F1223" s="354">
        <f t="shared" si="24"/>
        <v>19487774.549999997</v>
      </c>
    </row>
    <row r="1224" spans="1:6" ht="30">
      <c r="A1224" s="336">
        <v>40533</v>
      </c>
      <c r="B1224" s="384" t="s">
        <v>1027</v>
      </c>
      <c r="C1224" s="356" t="s">
        <v>3427</v>
      </c>
      <c r="D1224" s="214">
        <v>46</v>
      </c>
      <c r="E1224" s="406"/>
      <c r="F1224" s="354">
        <f t="shared" si="24"/>
        <v>19487820.549999997</v>
      </c>
    </row>
    <row r="1225" spans="1:6" ht="28.5">
      <c r="A1225" s="336">
        <v>40534</v>
      </c>
      <c r="B1225" s="417">
        <v>9384</v>
      </c>
      <c r="C1225" s="164" t="s">
        <v>3318</v>
      </c>
      <c r="D1225" s="2"/>
      <c r="E1225" s="216">
        <v>7758</v>
      </c>
      <c r="F1225" s="354">
        <f t="shared" si="24"/>
        <v>19480062.549999997</v>
      </c>
    </row>
    <row r="1226" spans="1:6" ht="28.5">
      <c r="A1226" s="336">
        <v>40534</v>
      </c>
      <c r="B1226" s="417">
        <v>9385</v>
      </c>
      <c r="C1226" s="114" t="s">
        <v>3319</v>
      </c>
      <c r="D1226" s="214"/>
      <c r="E1226" s="216">
        <v>12271.75</v>
      </c>
      <c r="F1226" s="354">
        <f t="shared" si="24"/>
        <v>19467790.799999997</v>
      </c>
    </row>
    <row r="1227" spans="1:6" ht="42.75">
      <c r="A1227" s="398">
        <v>40534</v>
      </c>
      <c r="B1227" s="417">
        <v>9386</v>
      </c>
      <c r="C1227" s="161" t="s">
        <v>3320</v>
      </c>
      <c r="D1227" s="2"/>
      <c r="E1227" s="216">
        <v>6975</v>
      </c>
      <c r="F1227" s="359">
        <f t="shared" si="24"/>
        <v>19460815.799999997</v>
      </c>
    </row>
    <row r="1228" spans="1:6">
      <c r="A1228" s="336">
        <v>40534</v>
      </c>
      <c r="B1228" s="417">
        <v>9387</v>
      </c>
      <c r="C1228" s="161" t="s">
        <v>1804</v>
      </c>
      <c r="D1228" s="2"/>
      <c r="E1228" s="360">
        <v>0.01</v>
      </c>
      <c r="F1228" s="354">
        <f t="shared" si="24"/>
        <v>19460815.789999995</v>
      </c>
    </row>
    <row r="1229" spans="1:6">
      <c r="A1229" s="336">
        <v>40534</v>
      </c>
      <c r="B1229" s="417">
        <v>9388</v>
      </c>
      <c r="C1229" s="161" t="s">
        <v>1804</v>
      </c>
      <c r="E1229" s="360">
        <v>0.01</v>
      </c>
      <c r="F1229" s="354">
        <f t="shared" si="24"/>
        <v>19460815.779999994</v>
      </c>
    </row>
    <row r="1230" spans="1:6" ht="15.75">
      <c r="A1230" s="336">
        <v>40534</v>
      </c>
      <c r="B1230" s="77" t="s">
        <v>1823</v>
      </c>
      <c r="C1230" s="158" t="s">
        <v>3234</v>
      </c>
      <c r="D1230" s="416"/>
      <c r="E1230" s="407">
        <v>776752.41</v>
      </c>
      <c r="F1230" s="354">
        <f t="shared" si="24"/>
        <v>18684063.369999994</v>
      </c>
    </row>
    <row r="1231" spans="1:6" ht="28.5">
      <c r="A1231" s="398">
        <v>40539</v>
      </c>
      <c r="B1231" s="176">
        <v>9389</v>
      </c>
      <c r="C1231" s="164" t="s">
        <v>3327</v>
      </c>
      <c r="D1231" s="214"/>
      <c r="E1231" s="406">
        <v>8146.55</v>
      </c>
      <c r="F1231" s="359">
        <f t="shared" si="24"/>
        <v>18675916.819999993</v>
      </c>
    </row>
    <row r="1232" spans="1:6" ht="42.75">
      <c r="A1232" s="336">
        <v>40539</v>
      </c>
      <c r="B1232" s="357">
        <v>9390</v>
      </c>
      <c r="C1232" s="114" t="s">
        <v>3328</v>
      </c>
      <c r="D1232" s="2"/>
      <c r="E1232" s="184">
        <v>3224.85</v>
      </c>
      <c r="F1232" s="354">
        <f t="shared" si="24"/>
        <v>18672691.969999991</v>
      </c>
    </row>
    <row r="1233" spans="1:6">
      <c r="A1233" s="336">
        <v>40539</v>
      </c>
      <c r="B1233" s="357">
        <v>9391</v>
      </c>
      <c r="C1233" s="114" t="s">
        <v>1804</v>
      </c>
      <c r="D1233" s="2"/>
      <c r="E1233" s="418">
        <v>0.01</v>
      </c>
      <c r="F1233" s="354">
        <f t="shared" si="24"/>
        <v>18672691.95999999</v>
      </c>
    </row>
    <row r="1234" spans="1:6">
      <c r="A1234" s="336">
        <v>40539</v>
      </c>
      <c r="B1234" s="357">
        <v>9392</v>
      </c>
      <c r="C1234" s="114" t="s">
        <v>3329</v>
      </c>
      <c r="D1234" s="2"/>
      <c r="E1234" s="184">
        <v>43606</v>
      </c>
      <c r="F1234" s="354">
        <f t="shared" si="24"/>
        <v>18629085.95999999</v>
      </c>
    </row>
    <row r="1235" spans="1:6" ht="28.5">
      <c r="A1235" s="336">
        <v>40539</v>
      </c>
      <c r="B1235" s="357">
        <v>9393</v>
      </c>
      <c r="C1235" s="114" t="s">
        <v>3330</v>
      </c>
      <c r="D1235" s="2"/>
      <c r="E1235" s="184">
        <v>26767.8</v>
      </c>
      <c r="F1235" s="354">
        <f t="shared" si="24"/>
        <v>18602318.159999989</v>
      </c>
    </row>
    <row r="1236" spans="1:6" ht="28.5">
      <c r="A1236" s="336">
        <v>40539</v>
      </c>
      <c r="B1236" s="357">
        <v>9394</v>
      </c>
      <c r="C1236" s="114" t="s">
        <v>3331</v>
      </c>
      <c r="D1236" s="2"/>
      <c r="E1236" s="184">
        <v>1800</v>
      </c>
      <c r="F1236" s="354">
        <f t="shared" si="24"/>
        <v>18600518.159999989</v>
      </c>
    </row>
    <row r="1237" spans="1:6" ht="15.75">
      <c r="A1237" s="336">
        <v>40539</v>
      </c>
      <c r="B1237" s="77" t="s">
        <v>1027</v>
      </c>
      <c r="C1237" s="376" t="s">
        <v>3244</v>
      </c>
      <c r="D1237" s="412">
        <v>339067.94</v>
      </c>
      <c r="E1237" s="184"/>
      <c r="F1237" s="354">
        <f t="shared" si="24"/>
        <v>18939586.09999999</v>
      </c>
    </row>
    <row r="1238" spans="1:6">
      <c r="A1238" s="336">
        <v>40539</v>
      </c>
      <c r="B1238" s="357">
        <v>9395</v>
      </c>
      <c r="C1238" s="164" t="s">
        <v>3332</v>
      </c>
      <c r="D1238" s="2"/>
      <c r="E1238" s="184">
        <v>763.87</v>
      </c>
      <c r="F1238" s="354">
        <f t="shared" si="24"/>
        <v>18938822.229999989</v>
      </c>
    </row>
    <row r="1239" spans="1:6">
      <c r="A1239" s="336">
        <v>40539</v>
      </c>
      <c r="B1239" s="357">
        <v>9396</v>
      </c>
      <c r="C1239" s="114" t="s">
        <v>1804</v>
      </c>
      <c r="D1239" s="2"/>
      <c r="E1239" s="418">
        <v>0.01</v>
      </c>
      <c r="F1239" s="354">
        <f t="shared" si="24"/>
        <v>18938822.219999988</v>
      </c>
    </row>
    <row r="1240" spans="1:6" ht="28.5">
      <c r="A1240" s="336">
        <v>40540</v>
      </c>
      <c r="B1240" s="357">
        <v>9397</v>
      </c>
      <c r="C1240" s="164" t="s">
        <v>3333</v>
      </c>
      <c r="D1240" s="2"/>
      <c r="E1240" s="184">
        <v>1305987.8999999999</v>
      </c>
      <c r="F1240" s="354">
        <f t="shared" si="24"/>
        <v>17632834.319999989</v>
      </c>
    </row>
    <row r="1241" spans="1:6" ht="28.5">
      <c r="A1241" s="336">
        <v>40540</v>
      </c>
      <c r="B1241" s="357">
        <v>9398</v>
      </c>
      <c r="C1241" s="164" t="s">
        <v>3334</v>
      </c>
      <c r="D1241" s="2"/>
      <c r="E1241" s="184">
        <v>1053746.3999999999</v>
      </c>
      <c r="F1241" s="354">
        <f t="shared" si="24"/>
        <v>16579087.919999989</v>
      </c>
    </row>
    <row r="1242" spans="1:6">
      <c r="A1242" s="336">
        <v>40541</v>
      </c>
      <c r="B1242" s="357">
        <v>9399</v>
      </c>
      <c r="C1242" s="164" t="s">
        <v>3335</v>
      </c>
      <c r="D1242" s="2"/>
      <c r="E1242" s="184">
        <v>39800</v>
      </c>
      <c r="F1242" s="354">
        <f t="shared" si="24"/>
        <v>16539287.919999989</v>
      </c>
    </row>
    <row r="1243" spans="1:6" ht="28.5">
      <c r="A1243" s="336">
        <v>40541</v>
      </c>
      <c r="B1243" s="357">
        <v>9400</v>
      </c>
      <c r="C1243" s="114" t="s">
        <v>3336</v>
      </c>
      <c r="D1243" s="2"/>
      <c r="E1243" s="184">
        <v>8489.25</v>
      </c>
      <c r="F1243" s="354">
        <f t="shared" si="24"/>
        <v>16530798.669999989</v>
      </c>
    </row>
    <row r="1244" spans="1:6" ht="15.75">
      <c r="A1244" s="383">
        <v>40542</v>
      </c>
      <c r="B1244" s="73" t="s">
        <v>1823</v>
      </c>
      <c r="C1244" s="115" t="s">
        <v>1462</v>
      </c>
      <c r="D1244" s="184"/>
      <c r="E1244" s="169">
        <f>7135.01-E1239-E1233-E1229-E1228-E1208-E1198-E1191-E1186-E1183-E1176-E1147</f>
        <v>7134.8999999999978</v>
      </c>
      <c r="F1244" s="354">
        <f t="shared" si="24"/>
        <v>16523663.769999988</v>
      </c>
    </row>
    <row r="1245" spans="1:6" ht="15.75">
      <c r="A1245" s="190"/>
      <c r="B1245" s="87"/>
      <c r="C1245" s="191" t="s">
        <v>1983</v>
      </c>
      <c r="D1245" s="192">
        <f>SUM(D1135:D1244)</f>
        <v>5247182.9200000009</v>
      </c>
      <c r="E1245" s="193">
        <f>SUM(E1132:E1244)</f>
        <v>9953613.9799999986</v>
      </c>
      <c r="F1245" s="194">
        <f>F1131+D1245-E1245</f>
        <v>16523663.770000005</v>
      </c>
    </row>
    <row r="1246" spans="1:6" ht="15.75">
      <c r="B1246" s="85"/>
      <c r="C1246" s="196"/>
      <c r="D1246" s="197"/>
      <c r="E1246" s="409"/>
      <c r="F1246" s="199"/>
    </row>
    <row r="1247" spans="1:6" ht="15.75">
      <c r="A1247" s="195"/>
      <c r="B1247" s="196" t="s">
        <v>1224</v>
      </c>
      <c r="C1247" s="200" t="s">
        <v>781</v>
      </c>
      <c r="D1247" s="201"/>
      <c r="E1247" s="202">
        <f>E1245</f>
        <v>9953613.9799999986</v>
      </c>
      <c r="F1247" s="199"/>
    </row>
    <row r="1248" spans="1:6" ht="15.75">
      <c r="A1248" s="195"/>
      <c r="B1248" s="196"/>
      <c r="C1248" s="200" t="s">
        <v>2058</v>
      </c>
      <c r="D1248" s="201"/>
      <c r="E1248" s="202">
        <f>E1245-E1244-E1230-E1172</f>
        <v>8256383.9999999981</v>
      </c>
      <c r="F1248" s="199"/>
    </row>
    <row r="1249" spans="5:5">
      <c r="E1249" s="422"/>
    </row>
    <row r="1250" spans="5:5">
      <c r="E1250" s="424"/>
    </row>
    <row r="1251" spans="5:5">
      <c r="E1251" s="422"/>
    </row>
    <row r="1252" spans="5:5">
      <c r="E1252" s="422"/>
    </row>
    <row r="1253" spans="5:5">
      <c r="E1253" s="422"/>
    </row>
    <row r="1254" spans="5:5">
      <c r="E1254" s="422"/>
    </row>
    <row r="1255" spans="5:5">
      <c r="E1255" s="422"/>
    </row>
    <row r="1256" spans="5:5">
      <c r="E1256" s="422"/>
    </row>
    <row r="1257" spans="5:5">
      <c r="E1257" s="422"/>
    </row>
  </sheetData>
  <customSheetViews>
    <customSheetView guid="{42CC8B4D-7DBB-4762-B1E5-9831FAA8E6A5}" topLeftCell="A293">
      <selection activeCell="D298" sqref="D298"/>
      <pageMargins left="0.70866141732283472" right="0.70866141732283472" top="0.55118110236220474" bottom="0.55118110236220474" header="0.31496062992125984" footer="0.31496062992125984"/>
      <printOptions horizontalCentered="1"/>
      <pageSetup scale="85" orientation="landscape" r:id="rId1"/>
      <headerFooter alignWithMargins="0"/>
    </customSheetView>
    <customSheetView guid="{3AD04F25-0401-40F4-BEB1-FA5D2010A9EC}" topLeftCell="A293">
      <selection activeCell="D298" sqref="D298"/>
      <pageMargins left="0.70866141732283472" right="0.70866141732283472" top="0.55118110236220474" bottom="0.55118110236220474" header="0.31496062992125984" footer="0.31496062992125984"/>
      <printOptions horizontalCentered="1"/>
      <pageSetup scale="85" orientation="landscape" r:id="rId2"/>
      <headerFooter alignWithMargins="0"/>
    </customSheetView>
    <customSheetView guid="{9C102F72-2586-42AA-B639-CD434244B713}" topLeftCell="A293">
      <selection activeCell="D298" sqref="D298"/>
      <pageMargins left="0.70866141732283472" right="0.70866141732283472" top="0.55118110236220474" bottom="0.55118110236220474" header="0.31496062992125984" footer="0.31496062992125984"/>
      <printOptions horizontalCentered="1"/>
      <pageSetup scale="85" orientation="landscape" r:id="rId3"/>
      <headerFooter alignWithMargins="0"/>
    </customSheetView>
    <customSheetView guid="{4603374C-56D0-489F-A7EE-1A7D5CAB52B0}" topLeftCell="A293">
      <selection activeCell="D298" sqref="D298"/>
      <pageMargins left="0.70866141732283472" right="0.70866141732283472" top="0.55118110236220474" bottom="0.55118110236220474" header="0.31496062992125984" footer="0.31496062992125984"/>
      <printOptions horizontalCentered="1"/>
      <pageSetup scale="85" orientation="landscape" r:id="rId4"/>
      <headerFooter alignWithMargins="0"/>
    </customSheetView>
    <customSheetView guid="{755B8643-CC0C-497F-9A39-A5CD7923C58E}" topLeftCell="A293">
      <selection activeCell="D298" sqref="D298"/>
      <pageMargins left="0.70866141732283472" right="0.70866141732283472" top="0.55118110236220474" bottom="0.55118110236220474" header="0.31496062992125984" footer="0.31496062992125984"/>
      <printOptions horizontalCentered="1"/>
      <pageSetup scale="85" orientation="landscape" r:id="rId5"/>
      <headerFooter alignWithMargins="0"/>
    </customSheetView>
    <customSheetView guid="{71907C94-7E7B-469B-BBCE-CF77FF0C4324}" topLeftCell="A293">
      <selection activeCell="D298" sqref="D298"/>
      <pageMargins left="0.70866141732283472" right="0.70866141732283472" top="0.55118110236220474" bottom="0.55118110236220474" header="0.31496062992125984" footer="0.31496062992125984"/>
      <printOptions horizontalCentered="1"/>
      <pageSetup scale="85" orientation="landscape" r:id="rId6"/>
      <headerFooter alignWithMargins="0"/>
    </customSheetView>
    <customSheetView guid="{5EBE4193-7345-4348-8FA0-5B4E92B2210A}" state="hidden" topLeftCell="A293">
      <selection activeCell="D298" sqref="D298"/>
      <pageMargins left="0.70866141732283472" right="0.70866141732283472" top="0.55118110236220474" bottom="0.55118110236220474" header="0.31496062992125984" footer="0.31496062992125984"/>
      <printOptions horizontalCentered="1"/>
      <pageSetup scale="85" orientation="landscape" r:id="rId7"/>
      <headerFooter alignWithMargins="0"/>
    </customSheetView>
    <customSheetView guid="{A4F024A0-B144-4722-804A-716CE18877E5}" topLeftCell="A293">
      <selection activeCell="D298" sqref="D298"/>
      <pageMargins left="0.70866141732283472" right="0.70866141732283472" top="0.55118110236220474" bottom="0.55118110236220474" header="0.31496062992125984" footer="0.31496062992125984"/>
      <printOptions horizontalCentered="1"/>
      <pageSetup scale="85" orientation="landscape" r:id="rId8"/>
      <headerFooter alignWithMargins="0"/>
    </customSheetView>
  </customSheetViews>
  <mergeCells count="61">
    <mergeCell ref="A1:F1"/>
    <mergeCell ref="A4:A5"/>
    <mergeCell ref="C4:C5"/>
    <mergeCell ref="D4:D5"/>
    <mergeCell ref="E4:E5"/>
    <mergeCell ref="F4:F5"/>
    <mergeCell ref="F515:F516"/>
    <mergeCell ref="D398:D399"/>
    <mergeCell ref="F626:F627"/>
    <mergeCell ref="D314:D315"/>
    <mergeCell ref="D515:D516"/>
    <mergeCell ref="D626:D627"/>
    <mergeCell ref="E626:E627"/>
    <mergeCell ref="F398:F399"/>
    <mergeCell ref="E314:E315"/>
    <mergeCell ref="F314:F315"/>
    <mergeCell ref="C84:C85"/>
    <mergeCell ref="F203:F204"/>
    <mergeCell ref="E398:E399"/>
    <mergeCell ref="E203:E204"/>
    <mergeCell ref="D203:D204"/>
    <mergeCell ref="A84:A85"/>
    <mergeCell ref="F84:F85"/>
    <mergeCell ref="D84:D85"/>
    <mergeCell ref="E84:E85"/>
    <mergeCell ref="A831:A832"/>
    <mergeCell ref="A203:A204"/>
    <mergeCell ref="C203:C204"/>
    <mergeCell ref="A314:A315"/>
    <mergeCell ref="C314:C315"/>
    <mergeCell ref="A720:A721"/>
    <mergeCell ref="F831:F832"/>
    <mergeCell ref="A398:A399"/>
    <mergeCell ref="A515:A516"/>
    <mergeCell ref="C515:C516"/>
    <mergeCell ref="C626:C627"/>
    <mergeCell ref="C720:C721"/>
    <mergeCell ref="C831:C832"/>
    <mergeCell ref="A626:A627"/>
    <mergeCell ref="C398:C399"/>
    <mergeCell ref="E515:E516"/>
    <mergeCell ref="E1040:E1041"/>
    <mergeCell ref="C942:C943"/>
    <mergeCell ref="F1129:F1130"/>
    <mergeCell ref="F720:F721"/>
    <mergeCell ref="F1040:F1041"/>
    <mergeCell ref="D942:D943"/>
    <mergeCell ref="F942:F943"/>
    <mergeCell ref="E720:E721"/>
    <mergeCell ref="D720:D721"/>
    <mergeCell ref="E831:E832"/>
    <mergeCell ref="D831:D832"/>
    <mergeCell ref="E942:E943"/>
    <mergeCell ref="A1129:A1130"/>
    <mergeCell ref="C1129:C1130"/>
    <mergeCell ref="D1129:D1130"/>
    <mergeCell ref="E1129:E1130"/>
    <mergeCell ref="A942:A943"/>
    <mergeCell ref="A1040:A1041"/>
    <mergeCell ref="C1040:C1041"/>
    <mergeCell ref="D1040:D1041"/>
  </mergeCells>
  <phoneticPr fontId="0" type="noConversion"/>
  <printOptions horizontalCentered="1"/>
  <pageMargins left="0.70866141732283472" right="0.70866141732283472" top="0.55118110236220474" bottom="0.55118110236220474" header="0.31496062992125984" footer="0.31496062992125984"/>
  <pageSetup scale="85" orientation="landscape" r:id="rId9"/>
  <headerFooter alignWithMargins="0"/>
</worksheet>
</file>

<file path=xl/worksheets/sheet5.xml><?xml version="1.0" encoding="utf-8"?>
<worksheet xmlns="http://schemas.openxmlformats.org/spreadsheetml/2006/main" xmlns:r="http://schemas.openxmlformats.org/officeDocument/2006/relationships">
  <sheetPr>
    <outlinePr summaryBelow="0" summaryRight="0"/>
    <pageSetUpPr autoPageBreaks="0"/>
  </sheetPr>
  <dimension ref="A1:K1517"/>
  <sheetViews>
    <sheetView topLeftCell="A355" zoomScale="80" zoomScaleNormal="80" workbookViewId="0">
      <selection activeCell="J359" sqref="J359"/>
    </sheetView>
  </sheetViews>
  <sheetFormatPr baseColWidth="10" defaultColWidth="11.19921875" defaultRowHeight="15"/>
  <cols>
    <col min="1" max="1" width="8.5" customWidth="1"/>
    <col min="2" max="2" width="6.09765625" customWidth="1"/>
    <col min="3" max="3" width="44" customWidth="1"/>
    <col min="4" max="4" width="11.69921875" customWidth="1"/>
    <col min="5" max="5" width="11.69921875" style="55" customWidth="1"/>
    <col min="6" max="6" width="12.3984375" customWidth="1"/>
    <col min="7" max="7" width="3.69921875" customWidth="1"/>
    <col min="8" max="8" width="11.69921875" bestFit="1" customWidth="1"/>
    <col min="9" max="10" width="8.8984375" bestFit="1" customWidth="1"/>
  </cols>
  <sheetData>
    <row r="1" spans="1:6" ht="15.75">
      <c r="A1" s="957" t="s">
        <v>3337</v>
      </c>
      <c r="B1" s="957"/>
      <c r="C1" s="957"/>
      <c r="D1" s="957"/>
      <c r="E1" s="957"/>
      <c r="F1" s="957"/>
    </row>
    <row r="2" spans="1:6" ht="15.75">
      <c r="A2" s="66"/>
      <c r="B2" s="67"/>
      <c r="C2" s="68" t="s">
        <v>3338</v>
      </c>
      <c r="D2" s="69"/>
      <c r="E2" s="70"/>
      <c r="F2" s="71"/>
    </row>
    <row r="3" spans="1:6" ht="15.75">
      <c r="A3" s="955" t="s">
        <v>2520</v>
      </c>
      <c r="B3" s="269" t="s">
        <v>1831</v>
      </c>
      <c r="C3" s="936" t="s">
        <v>1981</v>
      </c>
      <c r="D3" s="938" t="s">
        <v>1827</v>
      </c>
      <c r="E3" s="940" t="s">
        <v>1828</v>
      </c>
      <c r="F3" s="942" t="s">
        <v>1829</v>
      </c>
    </row>
    <row r="4" spans="1:6" ht="15.75">
      <c r="A4" s="956"/>
      <c r="B4" s="272" t="s">
        <v>1832</v>
      </c>
      <c r="C4" s="937"/>
      <c r="D4" s="939"/>
      <c r="E4" s="941"/>
      <c r="F4" s="943"/>
    </row>
    <row r="5" spans="1:6" ht="15.75">
      <c r="A5" s="328"/>
      <c r="C5" s="59" t="s">
        <v>3342</v>
      </c>
      <c r="D5" s="60"/>
      <c r="E5" s="61"/>
      <c r="F5" s="91">
        <f>'AÑO 2010'!F1245</f>
        <v>16523663.770000005</v>
      </c>
    </row>
    <row r="6" spans="1:6">
      <c r="A6" s="419">
        <v>40546</v>
      </c>
      <c r="B6" s="178">
        <v>9401</v>
      </c>
      <c r="C6" s="115" t="s">
        <v>3343</v>
      </c>
      <c r="D6" s="184"/>
      <c r="E6" s="216">
        <v>1600</v>
      </c>
      <c r="F6" s="185">
        <f>F5+D6-E6</f>
        <v>16522063.770000005</v>
      </c>
    </row>
    <row r="7" spans="1:6" ht="15" customHeight="1">
      <c r="A7" s="419">
        <v>40546</v>
      </c>
      <c r="B7" s="178">
        <v>9402</v>
      </c>
      <c r="C7" s="183" t="s">
        <v>3344</v>
      </c>
      <c r="D7" s="184"/>
      <c r="E7" s="216">
        <v>1600</v>
      </c>
      <c r="F7" s="185">
        <f t="shared" ref="F7:F27" si="0">F6+D7-E7</f>
        <v>16520463.770000005</v>
      </c>
    </row>
    <row r="8" spans="1:6">
      <c r="A8" s="419">
        <v>40546</v>
      </c>
      <c r="B8" s="178">
        <v>9403</v>
      </c>
      <c r="C8" s="183" t="s">
        <v>3345</v>
      </c>
      <c r="D8" s="184"/>
      <c r="E8" s="170">
        <v>1600</v>
      </c>
      <c r="F8" s="185">
        <f t="shared" si="0"/>
        <v>16518863.770000005</v>
      </c>
    </row>
    <row r="9" spans="1:6" ht="28.5">
      <c r="A9" s="419">
        <v>40546</v>
      </c>
      <c r="B9" s="178">
        <v>9404</v>
      </c>
      <c r="C9" s="114" t="s">
        <v>3346</v>
      </c>
      <c r="D9" s="184"/>
      <c r="E9" s="216">
        <v>27734.76</v>
      </c>
      <c r="F9" s="185">
        <f t="shared" si="0"/>
        <v>16491129.010000005</v>
      </c>
    </row>
    <row r="10" spans="1:6">
      <c r="A10" s="419">
        <v>40546</v>
      </c>
      <c r="B10" s="178">
        <v>9405</v>
      </c>
      <c r="C10" s="114" t="s">
        <v>3347</v>
      </c>
      <c r="D10" s="184"/>
      <c r="E10" s="170">
        <v>34494.230000000003</v>
      </c>
      <c r="F10" s="185">
        <f t="shared" si="0"/>
        <v>16456634.780000005</v>
      </c>
    </row>
    <row r="11" spans="1:6">
      <c r="A11" s="419">
        <v>40546</v>
      </c>
      <c r="B11" s="178">
        <v>9406</v>
      </c>
      <c r="C11" s="183" t="s">
        <v>1804</v>
      </c>
      <c r="D11" s="184"/>
      <c r="E11" s="360">
        <v>0.01</v>
      </c>
      <c r="F11" s="185">
        <f t="shared" si="0"/>
        <v>16456634.770000005</v>
      </c>
    </row>
    <row r="12" spans="1:6">
      <c r="A12" s="419">
        <v>40546</v>
      </c>
      <c r="B12" s="178">
        <v>9407</v>
      </c>
      <c r="C12" s="183" t="s">
        <v>3348</v>
      </c>
      <c r="D12" s="184"/>
      <c r="E12" s="216">
        <v>28200</v>
      </c>
      <c r="F12" s="185">
        <f t="shared" si="0"/>
        <v>16428434.770000005</v>
      </c>
    </row>
    <row r="13" spans="1:6">
      <c r="A13" s="419">
        <v>40546</v>
      </c>
      <c r="B13" s="178">
        <v>9408</v>
      </c>
      <c r="C13" s="114" t="s">
        <v>1804</v>
      </c>
      <c r="D13" s="184"/>
      <c r="E13" s="360">
        <v>0.01</v>
      </c>
      <c r="F13" s="185">
        <f t="shared" si="0"/>
        <v>16428434.760000005</v>
      </c>
    </row>
    <row r="14" spans="1:6">
      <c r="A14" s="419">
        <v>40546</v>
      </c>
      <c r="B14" s="178">
        <v>9409</v>
      </c>
      <c r="C14" s="114" t="s">
        <v>3349</v>
      </c>
      <c r="D14" s="184"/>
      <c r="E14" s="216">
        <v>170309.52</v>
      </c>
      <c r="F14" s="185">
        <f t="shared" si="0"/>
        <v>16258125.240000006</v>
      </c>
    </row>
    <row r="15" spans="1:6">
      <c r="A15" s="419">
        <v>40546</v>
      </c>
      <c r="B15" s="178">
        <v>9410</v>
      </c>
      <c r="C15" s="115" t="s">
        <v>1804</v>
      </c>
      <c r="D15" s="184"/>
      <c r="E15" s="177">
        <v>0.01</v>
      </c>
      <c r="F15" s="185">
        <f t="shared" si="0"/>
        <v>16258125.230000006</v>
      </c>
    </row>
    <row r="16" spans="1:6" ht="28.5">
      <c r="A16" s="419" t="s">
        <v>3350</v>
      </c>
      <c r="B16" s="178">
        <v>9411</v>
      </c>
      <c r="C16" s="114" t="s">
        <v>3351</v>
      </c>
      <c r="D16" s="184"/>
      <c r="E16" s="216">
        <v>6223.04</v>
      </c>
      <c r="F16" s="185">
        <f>F15+D16-E16</f>
        <v>16251902.190000007</v>
      </c>
    </row>
    <row r="17" spans="1:6" ht="28.5" customHeight="1">
      <c r="A17" s="419" t="s">
        <v>3350</v>
      </c>
      <c r="B17" s="178">
        <v>9412</v>
      </c>
      <c r="C17" s="114" t="s">
        <v>3352</v>
      </c>
      <c r="D17" s="184"/>
      <c r="E17" s="216">
        <v>10000</v>
      </c>
      <c r="F17" s="185">
        <f t="shared" si="0"/>
        <v>16241902.190000007</v>
      </c>
    </row>
    <row r="18" spans="1:6" ht="31.5" customHeight="1">
      <c r="A18" s="419" t="s">
        <v>3350</v>
      </c>
      <c r="B18" s="73" t="s">
        <v>1823</v>
      </c>
      <c r="C18" s="434" t="s">
        <v>3559</v>
      </c>
      <c r="D18" s="184"/>
      <c r="E18" s="360">
        <v>22530</v>
      </c>
      <c r="F18" s="185">
        <f t="shared" si="0"/>
        <v>16219372.190000007</v>
      </c>
    </row>
    <row r="19" spans="1:6" ht="28.5">
      <c r="A19" s="419" t="s">
        <v>3353</v>
      </c>
      <c r="B19" s="178">
        <v>9413</v>
      </c>
      <c r="C19" s="183" t="s">
        <v>3354</v>
      </c>
      <c r="D19" s="420"/>
      <c r="E19" s="216">
        <v>25751.23</v>
      </c>
      <c r="F19" s="185">
        <f t="shared" si="0"/>
        <v>16193620.960000006</v>
      </c>
    </row>
    <row r="20" spans="1:6" ht="15" customHeight="1">
      <c r="A20" s="419" t="s">
        <v>3353</v>
      </c>
      <c r="B20" s="178">
        <v>9414</v>
      </c>
      <c r="C20" s="421" t="s">
        <v>3355</v>
      </c>
      <c r="D20" s="184"/>
      <c r="E20" s="216">
        <v>23409.65</v>
      </c>
      <c r="F20" s="185">
        <f t="shared" si="0"/>
        <v>16170211.310000006</v>
      </c>
    </row>
    <row r="21" spans="1:6" ht="42.75">
      <c r="A21" s="328" t="s">
        <v>3353</v>
      </c>
      <c r="B21" s="178">
        <v>9415</v>
      </c>
      <c r="C21" s="114" t="s">
        <v>4313</v>
      </c>
      <c r="D21" s="184"/>
      <c r="E21" s="170">
        <v>2714.25</v>
      </c>
      <c r="F21" s="185">
        <f t="shared" si="0"/>
        <v>16167497.060000006</v>
      </c>
    </row>
    <row r="22" spans="1:6" ht="28.5">
      <c r="A22" s="328" t="s">
        <v>3353</v>
      </c>
      <c r="B22" s="178">
        <v>9416</v>
      </c>
      <c r="C22" s="114" t="s">
        <v>3356</v>
      </c>
      <c r="D22" s="184"/>
      <c r="E22" s="216">
        <v>131315.12</v>
      </c>
      <c r="F22" s="185">
        <f t="shared" si="0"/>
        <v>16036181.940000007</v>
      </c>
    </row>
    <row r="23" spans="1:6" ht="42.75">
      <c r="A23" s="328" t="s">
        <v>3357</v>
      </c>
      <c r="B23" s="178">
        <v>9417</v>
      </c>
      <c r="C23" s="114" t="s">
        <v>3358</v>
      </c>
      <c r="D23" s="184"/>
      <c r="E23" s="216">
        <v>1101</v>
      </c>
      <c r="F23" s="185">
        <f t="shared" si="0"/>
        <v>16035080.940000007</v>
      </c>
    </row>
    <row r="24" spans="1:6" ht="42.75">
      <c r="A24" s="328" t="s">
        <v>3357</v>
      </c>
      <c r="B24" s="178">
        <v>9418</v>
      </c>
      <c r="C24" s="332" t="s">
        <v>3359</v>
      </c>
      <c r="D24" s="184"/>
      <c r="E24" s="216">
        <v>1101</v>
      </c>
      <c r="F24" s="185">
        <f t="shared" si="0"/>
        <v>16033979.940000007</v>
      </c>
    </row>
    <row r="25" spans="1:6">
      <c r="A25" s="328" t="s">
        <v>3357</v>
      </c>
      <c r="B25" s="178">
        <v>9419</v>
      </c>
      <c r="C25" s="115" t="s">
        <v>3494</v>
      </c>
      <c r="D25" s="184"/>
      <c r="E25" s="216">
        <v>3826.81</v>
      </c>
      <c r="F25" s="185">
        <f>F24+D25-E25</f>
        <v>16030153.130000006</v>
      </c>
    </row>
    <row r="26" spans="1:6" ht="57">
      <c r="A26" s="328" t="s">
        <v>3360</v>
      </c>
      <c r="B26" s="178">
        <v>9420</v>
      </c>
      <c r="C26" s="114" t="s">
        <v>3361</v>
      </c>
      <c r="D26" s="184"/>
      <c r="E26" s="216">
        <v>1101</v>
      </c>
      <c r="F26" s="185">
        <f t="shared" si="0"/>
        <v>16029052.130000006</v>
      </c>
    </row>
    <row r="27" spans="1:6" ht="57">
      <c r="A27" s="377" t="s">
        <v>3360</v>
      </c>
      <c r="B27" s="178">
        <v>9421</v>
      </c>
      <c r="C27" s="183" t="s">
        <v>3363</v>
      </c>
      <c r="D27" s="184"/>
      <c r="E27" s="216">
        <v>1101</v>
      </c>
      <c r="F27" s="185">
        <f t="shared" si="0"/>
        <v>16027951.130000006</v>
      </c>
    </row>
    <row r="28" spans="1:6" ht="28.5">
      <c r="A28" s="377" t="s">
        <v>3360</v>
      </c>
      <c r="B28" s="178">
        <v>9422</v>
      </c>
      <c r="C28" s="114" t="s">
        <v>3362</v>
      </c>
      <c r="D28" s="184"/>
      <c r="E28" s="170">
        <v>4603.83</v>
      </c>
      <c r="F28" s="185">
        <f>F27+D28-E28</f>
        <v>16023347.300000006</v>
      </c>
    </row>
    <row r="29" spans="1:6" ht="42.75">
      <c r="A29" s="328" t="s">
        <v>3360</v>
      </c>
      <c r="B29" s="178">
        <v>9423</v>
      </c>
      <c r="C29" s="114" t="s">
        <v>3364</v>
      </c>
      <c r="D29" s="184"/>
      <c r="E29" s="216">
        <v>612376.41</v>
      </c>
      <c r="F29" s="185">
        <f>F28+D29-E29</f>
        <v>15410970.890000006</v>
      </c>
    </row>
    <row r="30" spans="1:6" ht="57">
      <c r="A30" s="328" t="s">
        <v>3360</v>
      </c>
      <c r="B30" s="178">
        <v>9424</v>
      </c>
      <c r="C30" s="114" t="s">
        <v>3366</v>
      </c>
      <c r="D30" s="184"/>
      <c r="E30" s="216">
        <v>5874</v>
      </c>
      <c r="F30" s="185">
        <f>F29+D30-E30</f>
        <v>15405096.890000006</v>
      </c>
    </row>
    <row r="31" spans="1:6" ht="57">
      <c r="A31" s="328" t="s">
        <v>3360</v>
      </c>
      <c r="B31" s="178">
        <v>9425</v>
      </c>
      <c r="C31" s="114" t="s">
        <v>3365</v>
      </c>
      <c r="D31" s="184"/>
      <c r="E31" s="216">
        <v>5874</v>
      </c>
      <c r="F31" s="185">
        <f>F30+D31-E31</f>
        <v>15399222.890000006</v>
      </c>
    </row>
    <row r="32" spans="1:6" ht="42.75">
      <c r="A32" s="328" t="s">
        <v>3367</v>
      </c>
      <c r="B32" s="178">
        <v>9426</v>
      </c>
      <c r="C32" s="114" t="s">
        <v>3369</v>
      </c>
      <c r="D32" s="184"/>
      <c r="E32" s="170">
        <v>1101</v>
      </c>
      <c r="F32" s="185">
        <f t="shared" ref="F32:F47" si="1">F31+D32-E32</f>
        <v>15398121.890000006</v>
      </c>
    </row>
    <row r="33" spans="1:6" ht="42.75">
      <c r="A33" s="328" t="s">
        <v>3367</v>
      </c>
      <c r="B33" s="178">
        <v>9427</v>
      </c>
      <c r="C33" s="114" t="s">
        <v>3368</v>
      </c>
      <c r="D33" s="184"/>
      <c r="E33" s="170">
        <v>1101</v>
      </c>
      <c r="F33" s="185">
        <f t="shared" si="1"/>
        <v>15397020.890000006</v>
      </c>
    </row>
    <row r="34" spans="1:6" ht="42.75">
      <c r="A34" s="328" t="s">
        <v>3370</v>
      </c>
      <c r="B34" s="178">
        <v>9428</v>
      </c>
      <c r="C34" s="114" t="s">
        <v>3372</v>
      </c>
      <c r="D34" s="184"/>
      <c r="E34" s="216">
        <v>13168.99</v>
      </c>
      <c r="F34" s="185">
        <f t="shared" si="1"/>
        <v>15383851.900000006</v>
      </c>
    </row>
    <row r="35" spans="1:6" ht="28.5">
      <c r="A35" s="328" t="s">
        <v>3371</v>
      </c>
      <c r="B35" s="178">
        <v>9429</v>
      </c>
      <c r="C35" s="114" t="s">
        <v>3383</v>
      </c>
      <c r="D35" s="184"/>
      <c r="E35" s="216">
        <v>15000</v>
      </c>
      <c r="F35" s="185">
        <f t="shared" si="1"/>
        <v>15368851.900000006</v>
      </c>
    </row>
    <row r="36" spans="1:6" ht="28.5">
      <c r="A36" s="328" t="s">
        <v>3371</v>
      </c>
      <c r="B36" s="178">
        <v>9430</v>
      </c>
      <c r="C36" s="114" t="s">
        <v>3382</v>
      </c>
      <c r="D36" s="184"/>
      <c r="E36" s="216">
        <v>15000</v>
      </c>
      <c r="F36" s="185">
        <f>F35+D36-E36</f>
        <v>15353851.900000006</v>
      </c>
    </row>
    <row r="37" spans="1:6" ht="28.5">
      <c r="A37" s="328" t="s">
        <v>3371</v>
      </c>
      <c r="B37" s="178">
        <v>9431</v>
      </c>
      <c r="C37" s="114" t="s">
        <v>3381</v>
      </c>
      <c r="D37" s="184"/>
      <c r="E37" s="216">
        <v>23000</v>
      </c>
      <c r="F37" s="185">
        <f t="shared" si="1"/>
        <v>15330851.900000006</v>
      </c>
    </row>
    <row r="38" spans="1:6" ht="28.5">
      <c r="A38" s="328" t="s">
        <v>3371</v>
      </c>
      <c r="B38" s="178">
        <v>9432</v>
      </c>
      <c r="C38" s="114" t="s">
        <v>3380</v>
      </c>
      <c r="D38" s="184"/>
      <c r="E38" s="216">
        <v>18000</v>
      </c>
      <c r="F38" s="185">
        <f t="shared" si="1"/>
        <v>15312851.900000006</v>
      </c>
    </row>
    <row r="39" spans="1:6" ht="28.5">
      <c r="A39" s="328" t="s">
        <v>3371</v>
      </c>
      <c r="B39" s="178">
        <v>9433</v>
      </c>
      <c r="C39" s="114" t="s">
        <v>3379</v>
      </c>
      <c r="D39" s="184"/>
      <c r="E39" s="216">
        <v>519</v>
      </c>
      <c r="F39" s="185">
        <f t="shared" si="1"/>
        <v>15312332.900000006</v>
      </c>
    </row>
    <row r="40" spans="1:6" ht="28.5">
      <c r="A40" s="328" t="s">
        <v>3371</v>
      </c>
      <c r="B40" s="178">
        <v>9434</v>
      </c>
      <c r="C40" s="114" t="s">
        <v>3378</v>
      </c>
      <c r="D40" s="184"/>
      <c r="E40" s="216">
        <v>23000</v>
      </c>
      <c r="F40" s="185">
        <f t="shared" si="1"/>
        <v>15289332.900000006</v>
      </c>
    </row>
    <row r="41" spans="1:6" ht="28.5">
      <c r="A41" s="328" t="s">
        <v>3371</v>
      </c>
      <c r="B41" s="178">
        <v>9435</v>
      </c>
      <c r="C41" s="114" t="s">
        <v>3377</v>
      </c>
      <c r="D41" s="184"/>
      <c r="E41" s="216">
        <v>5974</v>
      </c>
      <c r="F41" s="185">
        <f t="shared" si="1"/>
        <v>15283358.900000006</v>
      </c>
    </row>
    <row r="42" spans="1:6" ht="28.5">
      <c r="A42" s="328" t="s">
        <v>3371</v>
      </c>
      <c r="B42" s="178">
        <v>9436</v>
      </c>
      <c r="C42" s="114" t="s">
        <v>3376</v>
      </c>
      <c r="D42" s="184"/>
      <c r="E42" s="216">
        <v>23000</v>
      </c>
      <c r="F42" s="185">
        <f t="shared" si="1"/>
        <v>15260358.900000006</v>
      </c>
    </row>
    <row r="43" spans="1:6" ht="42.75">
      <c r="A43" s="328" t="s">
        <v>3371</v>
      </c>
      <c r="B43" s="178">
        <v>9437</v>
      </c>
      <c r="C43" s="114" t="s">
        <v>3511</v>
      </c>
      <c r="D43" s="184"/>
      <c r="E43" s="216">
        <v>10000</v>
      </c>
      <c r="F43" s="185">
        <f t="shared" si="1"/>
        <v>15250358.900000006</v>
      </c>
    </row>
    <row r="44" spans="1:6" ht="28.5">
      <c r="A44" s="328" t="s">
        <v>3371</v>
      </c>
      <c r="B44" s="178">
        <v>9438</v>
      </c>
      <c r="C44" s="114" t="s">
        <v>3373</v>
      </c>
      <c r="D44" s="184"/>
      <c r="E44" s="216">
        <v>23000</v>
      </c>
      <c r="F44" s="185">
        <f t="shared" si="1"/>
        <v>15227358.900000006</v>
      </c>
    </row>
    <row r="45" spans="1:6">
      <c r="A45" s="328" t="s">
        <v>3371</v>
      </c>
      <c r="B45" s="178">
        <v>9439</v>
      </c>
      <c r="C45" s="114" t="s">
        <v>3374</v>
      </c>
      <c r="D45" s="184"/>
      <c r="E45" s="216">
        <v>828</v>
      </c>
      <c r="F45" s="185">
        <f t="shared" si="1"/>
        <v>15226530.900000006</v>
      </c>
    </row>
    <row r="46" spans="1:6">
      <c r="A46" s="328" t="s">
        <v>3371</v>
      </c>
      <c r="B46" s="178">
        <v>9440</v>
      </c>
      <c r="C46" s="114" t="s">
        <v>3375</v>
      </c>
      <c r="D46" s="184"/>
      <c r="E46" s="216">
        <v>490</v>
      </c>
      <c r="F46" s="185">
        <f t="shared" si="1"/>
        <v>15226040.900000006</v>
      </c>
    </row>
    <row r="47" spans="1:6" ht="42" customHeight="1">
      <c r="A47" s="328" t="s">
        <v>3371</v>
      </c>
      <c r="B47" s="178">
        <v>9441</v>
      </c>
      <c r="C47" s="114" t="s">
        <v>3425</v>
      </c>
      <c r="D47" s="184"/>
      <c r="E47" s="216">
        <v>37510</v>
      </c>
      <c r="F47" s="185">
        <f t="shared" si="1"/>
        <v>15188530.900000006</v>
      </c>
    </row>
    <row r="48" spans="1:6" ht="28.5">
      <c r="A48" s="328" t="s">
        <v>3371</v>
      </c>
      <c r="B48" s="178">
        <v>9442</v>
      </c>
      <c r="C48" s="114" t="s">
        <v>3426</v>
      </c>
      <c r="D48" s="184"/>
      <c r="E48" s="216">
        <v>39800</v>
      </c>
      <c r="F48" s="185">
        <f>F47+D48-E48</f>
        <v>15148730.900000006</v>
      </c>
    </row>
    <row r="49" spans="1:6" ht="28.5">
      <c r="A49" s="328" t="s">
        <v>3371</v>
      </c>
      <c r="B49" s="178">
        <v>9443</v>
      </c>
      <c r="C49" s="114" t="s">
        <v>3512</v>
      </c>
      <c r="D49" s="184"/>
      <c r="E49" s="216">
        <v>4038</v>
      </c>
      <c r="F49" s="185">
        <f>F48+D49-E49</f>
        <v>15144692.900000006</v>
      </c>
    </row>
    <row r="50" spans="1:6">
      <c r="A50" s="328" t="s">
        <v>3443</v>
      </c>
      <c r="B50" s="178">
        <v>9444</v>
      </c>
      <c r="C50" s="114" t="s">
        <v>1804</v>
      </c>
      <c r="D50" s="184"/>
      <c r="E50" s="360">
        <v>0.01</v>
      </c>
      <c r="F50" s="185">
        <f>F49+D50-E50</f>
        <v>15144692.890000006</v>
      </c>
    </row>
    <row r="51" spans="1:6" ht="15.75">
      <c r="A51" s="328" t="s">
        <v>3443</v>
      </c>
      <c r="B51" s="178">
        <v>9445</v>
      </c>
      <c r="C51" s="164" t="s">
        <v>1804</v>
      </c>
      <c r="D51" s="214"/>
      <c r="E51" s="360">
        <v>0.01</v>
      </c>
      <c r="F51" s="185">
        <f>F50+D51-E51</f>
        <v>15144692.880000006</v>
      </c>
    </row>
    <row r="52" spans="1:6" ht="15.75">
      <c r="A52" s="328" t="s">
        <v>3443</v>
      </c>
      <c r="B52" s="178">
        <v>9446</v>
      </c>
      <c r="C52" s="164" t="s">
        <v>3430</v>
      </c>
      <c r="D52" s="214"/>
      <c r="E52" s="216">
        <v>8500</v>
      </c>
      <c r="F52" s="185">
        <f t="shared" ref="F52:F80" si="2">F51+D52-E52</f>
        <v>15136192.880000006</v>
      </c>
    </row>
    <row r="53" spans="1:6" ht="15.75">
      <c r="A53" s="328" t="s">
        <v>3443</v>
      </c>
      <c r="B53" s="178">
        <v>9447</v>
      </c>
      <c r="C53" s="164" t="s">
        <v>3431</v>
      </c>
      <c r="D53" s="214"/>
      <c r="E53" s="216">
        <v>3510</v>
      </c>
      <c r="F53" s="185">
        <f t="shared" si="2"/>
        <v>15132682.880000006</v>
      </c>
    </row>
    <row r="54" spans="1:6" ht="15.75">
      <c r="A54" s="328" t="s">
        <v>3443</v>
      </c>
      <c r="B54" s="178">
        <v>9448</v>
      </c>
      <c r="C54" s="115" t="s">
        <v>3432</v>
      </c>
      <c r="D54" s="214"/>
      <c r="E54" s="216">
        <v>27000</v>
      </c>
      <c r="F54" s="185">
        <f t="shared" si="2"/>
        <v>15105682.880000006</v>
      </c>
    </row>
    <row r="55" spans="1:6" ht="15.75">
      <c r="A55" s="328" t="s">
        <v>3443</v>
      </c>
      <c r="B55" s="178">
        <v>9449</v>
      </c>
      <c r="C55" s="114" t="s">
        <v>3433</v>
      </c>
      <c r="D55" s="214"/>
      <c r="E55" s="216">
        <v>6480</v>
      </c>
      <c r="F55" s="185">
        <f t="shared" si="2"/>
        <v>15099202.880000006</v>
      </c>
    </row>
    <row r="56" spans="1:6" ht="15.75">
      <c r="A56" s="328" t="s">
        <v>3443</v>
      </c>
      <c r="B56" s="178">
        <v>9450</v>
      </c>
      <c r="C56" s="114" t="s">
        <v>3434</v>
      </c>
      <c r="D56" s="214"/>
      <c r="E56" s="216">
        <v>6480</v>
      </c>
      <c r="F56" s="185">
        <f t="shared" si="2"/>
        <v>15092722.880000006</v>
      </c>
    </row>
    <row r="57" spans="1:6" ht="15.75">
      <c r="A57" s="328" t="s">
        <v>3443</v>
      </c>
      <c r="B57" s="178">
        <v>9451</v>
      </c>
      <c r="C57" s="164" t="s">
        <v>3435</v>
      </c>
      <c r="D57" s="214"/>
      <c r="E57" s="406">
        <v>2000</v>
      </c>
      <c r="F57" s="185">
        <f t="shared" si="2"/>
        <v>15090722.880000006</v>
      </c>
    </row>
    <row r="58" spans="1:6" ht="15.75">
      <c r="A58" s="328" t="s">
        <v>3443</v>
      </c>
      <c r="B58" s="178">
        <v>9452</v>
      </c>
      <c r="C58" s="164" t="s">
        <v>3448</v>
      </c>
      <c r="D58" s="214"/>
      <c r="E58" s="216">
        <v>2000</v>
      </c>
      <c r="F58" s="185">
        <f t="shared" si="2"/>
        <v>15088722.880000006</v>
      </c>
    </row>
    <row r="59" spans="1:6">
      <c r="A59" s="328" t="s">
        <v>3443</v>
      </c>
      <c r="B59" s="178">
        <v>9453</v>
      </c>
      <c r="C59" s="114" t="s">
        <v>3449</v>
      </c>
      <c r="D59" s="184"/>
      <c r="E59" s="170">
        <v>600</v>
      </c>
      <c r="F59" s="185">
        <f t="shared" si="2"/>
        <v>15088122.880000006</v>
      </c>
    </row>
    <row r="60" spans="1:6">
      <c r="A60" s="328" t="s">
        <v>3443</v>
      </c>
      <c r="B60" s="178">
        <v>9454</v>
      </c>
      <c r="C60" s="114" t="s">
        <v>3450</v>
      </c>
      <c r="D60" s="184"/>
      <c r="E60" s="170">
        <v>600</v>
      </c>
      <c r="F60" s="185">
        <f t="shared" si="2"/>
        <v>15087522.880000006</v>
      </c>
    </row>
    <row r="61" spans="1:6" ht="21" customHeight="1">
      <c r="A61" s="328" t="s">
        <v>3443</v>
      </c>
      <c r="B61" s="178">
        <v>9455</v>
      </c>
      <c r="C61" s="374" t="s">
        <v>3593</v>
      </c>
      <c r="D61" s="184"/>
      <c r="E61" s="216">
        <v>18000</v>
      </c>
      <c r="F61" s="185">
        <f t="shared" si="2"/>
        <v>15069522.880000006</v>
      </c>
    </row>
    <row r="62" spans="1:6" ht="28.5">
      <c r="A62" s="328" t="s">
        <v>3443</v>
      </c>
      <c r="B62" s="178">
        <v>9456</v>
      </c>
      <c r="C62" s="164" t="s">
        <v>3436</v>
      </c>
      <c r="D62" s="214"/>
      <c r="E62" s="406">
        <v>7000</v>
      </c>
      <c r="F62" s="185">
        <f t="shared" si="2"/>
        <v>15062522.880000006</v>
      </c>
    </row>
    <row r="63" spans="1:6" ht="42.75">
      <c r="A63" s="328" t="s">
        <v>3443</v>
      </c>
      <c r="B63" s="178">
        <v>9457</v>
      </c>
      <c r="C63" s="164" t="s">
        <v>3437</v>
      </c>
      <c r="D63" s="184"/>
      <c r="E63" s="216">
        <v>35100</v>
      </c>
      <c r="F63" s="185">
        <f t="shared" si="2"/>
        <v>15027422.880000006</v>
      </c>
    </row>
    <row r="64" spans="1:6" ht="42.75" customHeight="1">
      <c r="A64" s="328" t="s">
        <v>3443</v>
      </c>
      <c r="B64" s="178">
        <v>9458</v>
      </c>
      <c r="C64" s="160" t="s">
        <v>3438</v>
      </c>
      <c r="D64" s="184"/>
      <c r="E64" s="170">
        <v>27000</v>
      </c>
      <c r="F64" s="185">
        <f t="shared" si="2"/>
        <v>15000422.880000006</v>
      </c>
    </row>
    <row r="65" spans="1:6" ht="28.5">
      <c r="A65" s="328" t="s">
        <v>3443</v>
      </c>
      <c r="B65" s="178">
        <v>9459</v>
      </c>
      <c r="C65" s="164" t="s">
        <v>3439</v>
      </c>
      <c r="D65" s="214"/>
      <c r="E65" s="406">
        <v>6206.9</v>
      </c>
      <c r="F65" s="185">
        <f t="shared" si="2"/>
        <v>14994215.980000006</v>
      </c>
    </row>
    <row r="66" spans="1:6" ht="15.75">
      <c r="A66" s="328" t="s">
        <v>3443</v>
      </c>
      <c r="B66" s="178">
        <v>9460</v>
      </c>
      <c r="C66" s="164" t="s">
        <v>3440</v>
      </c>
      <c r="D66" s="214"/>
      <c r="E66" s="170">
        <v>1055.98</v>
      </c>
      <c r="F66" s="185">
        <f t="shared" si="2"/>
        <v>14993160.000000006</v>
      </c>
    </row>
    <row r="67" spans="1:6" ht="15.75">
      <c r="A67" s="328" t="s">
        <v>3443</v>
      </c>
      <c r="B67" s="178">
        <v>9461</v>
      </c>
      <c r="C67" s="114" t="s">
        <v>3441</v>
      </c>
      <c r="D67" s="214"/>
      <c r="E67" s="216">
        <v>36689</v>
      </c>
      <c r="F67" s="185">
        <f t="shared" si="2"/>
        <v>14956471.000000006</v>
      </c>
    </row>
    <row r="68" spans="1:6" ht="15.75">
      <c r="A68" s="328" t="s">
        <v>3442</v>
      </c>
      <c r="B68" s="178">
        <v>9462</v>
      </c>
      <c r="C68" s="164" t="s">
        <v>3451</v>
      </c>
      <c r="D68" s="214"/>
      <c r="E68" s="216">
        <v>24900</v>
      </c>
      <c r="F68" s="185">
        <f t="shared" si="2"/>
        <v>14931571.000000006</v>
      </c>
    </row>
    <row r="69" spans="1:6" ht="28.5">
      <c r="A69" s="328" t="s">
        <v>3442</v>
      </c>
      <c r="B69" s="178">
        <v>9463</v>
      </c>
      <c r="C69" s="164" t="s">
        <v>3444</v>
      </c>
      <c r="D69" s="214"/>
      <c r="E69" s="216">
        <v>85000</v>
      </c>
      <c r="F69" s="185">
        <f t="shared" si="2"/>
        <v>14846571.000000006</v>
      </c>
    </row>
    <row r="70" spans="1:6" ht="15.75">
      <c r="A70" s="430" t="s">
        <v>3442</v>
      </c>
      <c r="B70" s="73" t="s">
        <v>1823</v>
      </c>
      <c r="C70" s="180" t="s">
        <v>3339</v>
      </c>
      <c r="D70" s="184"/>
      <c r="E70" s="177">
        <v>781292.1</v>
      </c>
      <c r="F70" s="185">
        <f t="shared" si="2"/>
        <v>14065278.900000006</v>
      </c>
    </row>
    <row r="71" spans="1:6">
      <c r="A71" s="430" t="s">
        <v>3445</v>
      </c>
      <c r="B71" s="178">
        <v>9464</v>
      </c>
      <c r="C71" s="114" t="s">
        <v>3447</v>
      </c>
      <c r="D71" s="184"/>
      <c r="E71" s="216">
        <v>171412.85</v>
      </c>
      <c r="F71" s="185">
        <f t="shared" si="2"/>
        <v>13893866.050000006</v>
      </c>
    </row>
    <row r="72" spans="1:6">
      <c r="A72" s="430" t="s">
        <v>3445</v>
      </c>
      <c r="B72" s="178">
        <v>9465</v>
      </c>
      <c r="C72" s="114" t="s">
        <v>3446</v>
      </c>
      <c r="D72" s="184"/>
      <c r="E72" s="216">
        <v>38868</v>
      </c>
      <c r="F72" s="185">
        <f t="shared" si="2"/>
        <v>13854998.050000006</v>
      </c>
    </row>
    <row r="73" spans="1:6" ht="28.5">
      <c r="A73" s="328">
        <v>40570</v>
      </c>
      <c r="B73" s="178">
        <v>9466</v>
      </c>
      <c r="C73" s="164" t="s">
        <v>3452</v>
      </c>
      <c r="D73" s="184"/>
      <c r="E73" s="170">
        <v>10357.459999999999</v>
      </c>
      <c r="F73" s="185">
        <f t="shared" si="2"/>
        <v>13844640.590000005</v>
      </c>
    </row>
    <row r="74" spans="1:6">
      <c r="A74" s="328">
        <v>40570</v>
      </c>
      <c r="B74" s="178">
        <v>9467</v>
      </c>
      <c r="C74" s="164" t="s">
        <v>3453</v>
      </c>
      <c r="D74" s="184"/>
      <c r="E74" s="170">
        <v>44775</v>
      </c>
      <c r="F74" s="185">
        <f t="shared" si="2"/>
        <v>13799865.590000005</v>
      </c>
    </row>
    <row r="75" spans="1:6" ht="28.5">
      <c r="A75" s="328">
        <v>40570</v>
      </c>
      <c r="B75" s="178">
        <v>9468</v>
      </c>
      <c r="C75" s="164" t="s">
        <v>3454</v>
      </c>
      <c r="D75" s="2"/>
      <c r="E75" s="216">
        <v>7758</v>
      </c>
      <c r="F75" s="185">
        <f t="shared" si="2"/>
        <v>13792107.590000005</v>
      </c>
    </row>
    <row r="76" spans="1:6" ht="28.5">
      <c r="A76" s="328">
        <v>40570</v>
      </c>
      <c r="B76" s="178">
        <v>9469</v>
      </c>
      <c r="C76" s="164" t="s">
        <v>3455</v>
      </c>
      <c r="D76" s="184"/>
      <c r="E76" s="170">
        <v>1574.93</v>
      </c>
      <c r="F76" s="185">
        <f t="shared" si="2"/>
        <v>13790532.660000006</v>
      </c>
    </row>
    <row r="77" spans="1:6" ht="42.75">
      <c r="A77" s="328" t="s">
        <v>3456</v>
      </c>
      <c r="B77" s="178">
        <v>9470</v>
      </c>
      <c r="C77" s="350" t="s">
        <v>3457</v>
      </c>
      <c r="D77" s="184"/>
      <c r="E77" s="170">
        <v>8146.55</v>
      </c>
      <c r="F77" s="185">
        <f t="shared" si="2"/>
        <v>13782386.110000005</v>
      </c>
    </row>
    <row r="78" spans="1:6" ht="28.5">
      <c r="A78" s="328" t="s">
        <v>3456</v>
      </c>
      <c r="B78" s="178">
        <v>9471</v>
      </c>
      <c r="C78" s="350" t="s">
        <v>3458</v>
      </c>
      <c r="D78" s="184"/>
      <c r="E78" s="170">
        <v>900</v>
      </c>
      <c r="F78" s="185">
        <f t="shared" si="2"/>
        <v>13781486.110000005</v>
      </c>
    </row>
    <row r="79" spans="1:6" ht="28.5">
      <c r="A79" s="328" t="s">
        <v>3456</v>
      </c>
      <c r="B79" s="178">
        <v>9472</v>
      </c>
      <c r="C79" s="164" t="s">
        <v>3459</v>
      </c>
      <c r="D79" s="184"/>
      <c r="E79" s="216">
        <v>1534.68</v>
      </c>
      <c r="F79" s="185">
        <f t="shared" si="2"/>
        <v>13779951.430000005</v>
      </c>
    </row>
    <row r="80" spans="1:6" ht="57.75">
      <c r="A80" s="328" t="s">
        <v>3456</v>
      </c>
      <c r="B80" s="178">
        <v>9473</v>
      </c>
      <c r="C80" s="350" t="s">
        <v>3463</v>
      </c>
      <c r="D80" s="214"/>
      <c r="E80" s="170">
        <v>1131</v>
      </c>
      <c r="F80" s="185">
        <f t="shared" si="2"/>
        <v>13778820.430000005</v>
      </c>
    </row>
    <row r="81" spans="1:6" ht="57">
      <c r="A81" s="328" t="s">
        <v>3456</v>
      </c>
      <c r="B81" s="178">
        <v>9474</v>
      </c>
      <c r="C81" s="164" t="s">
        <v>3462</v>
      </c>
      <c r="D81" s="184"/>
      <c r="E81" s="216">
        <v>1101</v>
      </c>
      <c r="F81" s="185">
        <f t="shared" ref="F81:F86" si="3">F80+D81-E81</f>
        <v>13777719.430000005</v>
      </c>
    </row>
    <row r="82" spans="1:6" ht="42.75">
      <c r="A82" s="328" t="s">
        <v>3456</v>
      </c>
      <c r="B82" s="178">
        <v>9475</v>
      </c>
      <c r="C82" s="164" t="s">
        <v>3460</v>
      </c>
      <c r="D82" s="184"/>
      <c r="E82" s="170">
        <v>1120</v>
      </c>
      <c r="F82" s="185">
        <f t="shared" si="3"/>
        <v>13776599.430000005</v>
      </c>
    </row>
    <row r="83" spans="1:6" ht="15.75">
      <c r="A83" s="328"/>
      <c r="B83" s="77" t="s">
        <v>1027</v>
      </c>
      <c r="C83" s="180" t="s">
        <v>3461</v>
      </c>
      <c r="D83" s="214">
        <v>751096</v>
      </c>
      <c r="E83" s="170"/>
      <c r="F83" s="185">
        <f t="shared" si="3"/>
        <v>14527695.430000005</v>
      </c>
    </row>
    <row r="84" spans="1:6" ht="15.75">
      <c r="A84" s="328" t="s">
        <v>3456</v>
      </c>
      <c r="B84" s="178" t="s">
        <v>1027</v>
      </c>
      <c r="C84" s="158" t="s">
        <v>3341</v>
      </c>
      <c r="D84" s="214">
        <v>340538.23</v>
      </c>
      <c r="E84" s="170"/>
      <c r="F84" s="185">
        <f t="shared" si="3"/>
        <v>14868233.660000006</v>
      </c>
    </row>
    <row r="85" spans="1:6" ht="15.75">
      <c r="A85" s="328" t="s">
        <v>3456</v>
      </c>
      <c r="B85" s="382" t="s">
        <v>1027</v>
      </c>
      <c r="C85" s="347" t="s">
        <v>3592</v>
      </c>
      <c r="D85" s="214">
        <v>3410460</v>
      </c>
      <c r="E85" s="170"/>
      <c r="F85" s="185">
        <f t="shared" si="3"/>
        <v>18278693.660000004</v>
      </c>
    </row>
    <row r="86" spans="1:6" ht="15.75">
      <c r="A86" s="328">
        <v>40574</v>
      </c>
      <c r="B86" s="73" t="s">
        <v>1823</v>
      </c>
      <c r="C86" s="115" t="s">
        <v>3340</v>
      </c>
      <c r="D86" s="184"/>
      <c r="E86" s="386">
        <f>10391.03-E51-E50-E15-E13-E11</f>
        <v>10390.98</v>
      </c>
      <c r="F86" s="185">
        <f t="shared" si="3"/>
        <v>18268302.680000003</v>
      </c>
    </row>
    <row r="87" spans="1:6" ht="15.75">
      <c r="A87" s="190"/>
      <c r="B87" s="87"/>
      <c r="C87" s="191" t="s">
        <v>1983</v>
      </c>
      <c r="D87" s="192">
        <f>SUM(D6:D86)</f>
        <v>4502094.2300000004</v>
      </c>
      <c r="E87" s="193">
        <f>SUM(E6:E86)</f>
        <v>2757455.32</v>
      </c>
      <c r="F87" s="194">
        <f>F5+D87-E87</f>
        <v>18268302.680000007</v>
      </c>
    </row>
    <row r="88" spans="1:6" ht="9.75" customHeight="1">
      <c r="A88" s="195"/>
      <c r="B88" s="85"/>
      <c r="C88" s="196"/>
      <c r="D88" s="197"/>
      <c r="E88" s="198"/>
      <c r="F88" s="199"/>
    </row>
    <row r="89" spans="1:6" ht="15.75">
      <c r="A89" s="195"/>
      <c r="B89" s="196" t="s">
        <v>1224</v>
      </c>
      <c r="C89" s="200" t="s">
        <v>781</v>
      </c>
      <c r="D89" s="201"/>
      <c r="E89" s="202">
        <f>SUM(E6:E86)</f>
        <v>2757455.32</v>
      </c>
      <c r="F89" s="199"/>
    </row>
    <row r="90" spans="1:6" ht="15.75">
      <c r="A90" s="195"/>
      <c r="B90" s="196"/>
      <c r="C90" s="200" t="s">
        <v>2058</v>
      </c>
      <c r="D90" s="201"/>
      <c r="E90" s="202">
        <f>E87-E86-E70-E18</f>
        <v>1943242.2399999998</v>
      </c>
      <c r="F90" s="199"/>
    </row>
    <row r="91" spans="1:6" ht="15.75">
      <c r="A91" s="195"/>
      <c r="B91" s="196"/>
      <c r="C91" s="200"/>
      <c r="D91" s="201"/>
      <c r="E91" s="202"/>
      <c r="F91" s="199"/>
    </row>
    <row r="92" spans="1:6" ht="15.75">
      <c r="A92" s="203"/>
      <c r="B92" s="208"/>
      <c r="C92" s="436" t="s">
        <v>3661</v>
      </c>
      <c r="D92" s="205"/>
      <c r="E92" s="215"/>
      <c r="F92" s="199"/>
    </row>
    <row r="93" spans="1:6" ht="15.75">
      <c r="A93" s="955" t="s">
        <v>2520</v>
      </c>
      <c r="B93" s="269" t="s">
        <v>1831</v>
      </c>
      <c r="C93" s="936" t="s">
        <v>1981</v>
      </c>
      <c r="D93" s="938" t="s">
        <v>1827</v>
      </c>
      <c r="E93" s="940" t="s">
        <v>1828</v>
      </c>
      <c r="F93" s="942" t="s">
        <v>1829</v>
      </c>
    </row>
    <row r="94" spans="1:6" ht="15.75">
      <c r="A94" s="956"/>
      <c r="B94" s="272" t="s">
        <v>1832</v>
      </c>
      <c r="C94" s="937"/>
      <c r="D94" s="939"/>
      <c r="E94" s="941"/>
      <c r="F94" s="943"/>
    </row>
    <row r="95" spans="1:6" ht="15.75">
      <c r="A95" s="328"/>
      <c r="C95" s="59" t="s">
        <v>3558</v>
      </c>
      <c r="D95" s="60"/>
      <c r="E95" s="61"/>
      <c r="F95" s="91">
        <f>F87</f>
        <v>18268302.680000007</v>
      </c>
    </row>
    <row r="96" spans="1:6" ht="42.75">
      <c r="A96" s="419">
        <v>40575</v>
      </c>
      <c r="B96" s="178">
        <v>9476</v>
      </c>
      <c r="C96" s="183" t="s">
        <v>3465</v>
      </c>
      <c r="D96" s="184"/>
      <c r="E96" s="216">
        <v>29200</v>
      </c>
      <c r="F96" s="431">
        <f t="shared" ref="F96:F160" si="4">F95+D96-E96</f>
        <v>18239102.680000007</v>
      </c>
    </row>
    <row r="97" spans="1:6" ht="28.5">
      <c r="A97" s="419">
        <v>40575</v>
      </c>
      <c r="B97" s="178">
        <v>9477</v>
      </c>
      <c r="C97" s="183" t="s">
        <v>3464</v>
      </c>
      <c r="D97" s="184"/>
      <c r="E97" s="216">
        <v>1600</v>
      </c>
      <c r="F97" s="431">
        <f>F96+D97-E97</f>
        <v>18237502.680000007</v>
      </c>
    </row>
    <row r="98" spans="1:6" ht="28.5">
      <c r="A98" s="419">
        <v>40575</v>
      </c>
      <c r="B98" s="178">
        <v>9478</v>
      </c>
      <c r="C98" s="183" t="s">
        <v>3466</v>
      </c>
      <c r="D98" s="184"/>
      <c r="E98" s="170">
        <v>1600</v>
      </c>
      <c r="F98" s="431">
        <f t="shared" si="4"/>
        <v>18235902.680000007</v>
      </c>
    </row>
    <row r="99" spans="1:6" ht="28.5">
      <c r="A99" s="419">
        <v>40575</v>
      </c>
      <c r="B99" s="178">
        <v>9479</v>
      </c>
      <c r="C99" s="114" t="s">
        <v>3467</v>
      </c>
      <c r="D99" s="184"/>
      <c r="E99" s="216">
        <v>1600</v>
      </c>
      <c r="F99" s="431">
        <f t="shared" si="4"/>
        <v>18234302.680000007</v>
      </c>
    </row>
    <row r="100" spans="1:6" ht="28.5">
      <c r="A100" s="419">
        <v>40575</v>
      </c>
      <c r="B100" s="178">
        <v>9480</v>
      </c>
      <c r="C100" s="114" t="s">
        <v>3471</v>
      </c>
      <c r="D100" s="184"/>
      <c r="E100" s="170">
        <v>3826.81</v>
      </c>
      <c r="F100" s="431">
        <f t="shared" si="4"/>
        <v>18230475.870000008</v>
      </c>
    </row>
    <row r="101" spans="1:6" ht="28.5">
      <c r="A101" s="419">
        <v>40575</v>
      </c>
      <c r="B101" s="178">
        <v>9481</v>
      </c>
      <c r="C101" s="183" t="s">
        <v>3468</v>
      </c>
      <c r="D101" s="184"/>
      <c r="E101" s="216">
        <v>28683.119999999999</v>
      </c>
      <c r="F101" s="431">
        <f t="shared" si="4"/>
        <v>18201792.750000007</v>
      </c>
    </row>
    <row r="102" spans="1:6" ht="42.75">
      <c r="A102" s="419">
        <v>40575</v>
      </c>
      <c r="B102" s="178">
        <v>9482</v>
      </c>
      <c r="C102" s="183" t="s">
        <v>3469</v>
      </c>
      <c r="D102" s="184"/>
      <c r="E102" s="216">
        <v>1101</v>
      </c>
      <c r="F102" s="431">
        <f t="shared" si="4"/>
        <v>18200691.750000007</v>
      </c>
    </row>
    <row r="103" spans="1:6" ht="42.75">
      <c r="A103" s="419">
        <v>40575</v>
      </c>
      <c r="B103" s="178">
        <v>9483</v>
      </c>
      <c r="C103" s="114" t="s">
        <v>3470</v>
      </c>
      <c r="D103" s="184"/>
      <c r="E103" s="216">
        <v>1131</v>
      </c>
      <c r="F103" s="431">
        <f t="shared" si="4"/>
        <v>18199560.750000007</v>
      </c>
    </row>
    <row r="104" spans="1:6" ht="28.5">
      <c r="A104" s="419">
        <v>40575</v>
      </c>
      <c r="B104" s="73" t="s">
        <v>1823</v>
      </c>
      <c r="C104" s="114" t="s">
        <v>3562</v>
      </c>
      <c r="D104" s="184"/>
      <c r="E104" s="360">
        <v>10542</v>
      </c>
      <c r="F104" s="431">
        <f t="shared" si="4"/>
        <v>18189018.750000007</v>
      </c>
    </row>
    <row r="105" spans="1:6" ht="28.5">
      <c r="A105" s="419">
        <v>40576</v>
      </c>
      <c r="B105" s="178">
        <v>9484</v>
      </c>
      <c r="C105" s="114" t="s">
        <v>3487</v>
      </c>
      <c r="D105" s="184"/>
      <c r="E105" s="216">
        <v>26504.11</v>
      </c>
      <c r="F105" s="431">
        <f t="shared" si="4"/>
        <v>18162514.640000008</v>
      </c>
    </row>
    <row r="106" spans="1:6" ht="41.25" customHeight="1">
      <c r="A106" s="419">
        <v>40576</v>
      </c>
      <c r="B106" s="178">
        <v>9485</v>
      </c>
      <c r="C106" s="183" t="s">
        <v>3472</v>
      </c>
      <c r="D106" s="184"/>
      <c r="E106" s="432">
        <v>16251.65</v>
      </c>
      <c r="F106" s="431">
        <f t="shared" si="4"/>
        <v>18146262.99000001</v>
      </c>
    </row>
    <row r="107" spans="1:6" ht="28.5">
      <c r="A107" s="419">
        <v>40576</v>
      </c>
      <c r="B107" s="178">
        <v>9486</v>
      </c>
      <c r="C107" s="114" t="s">
        <v>3473</v>
      </c>
      <c r="D107" s="184"/>
      <c r="E107" s="216">
        <v>4090.93</v>
      </c>
      <c r="F107" s="431">
        <f t="shared" si="4"/>
        <v>18142172.06000001</v>
      </c>
    </row>
    <row r="108" spans="1:6">
      <c r="A108" s="419">
        <v>40577</v>
      </c>
      <c r="B108" s="178">
        <v>9487</v>
      </c>
      <c r="C108" s="114" t="s">
        <v>3476</v>
      </c>
      <c r="D108" s="184"/>
      <c r="E108" s="216">
        <v>2000</v>
      </c>
      <c r="F108" s="431">
        <f t="shared" si="4"/>
        <v>18140172.06000001</v>
      </c>
    </row>
    <row r="109" spans="1:6" ht="15.75">
      <c r="A109" s="419">
        <v>40577</v>
      </c>
      <c r="B109" s="73" t="s">
        <v>1027</v>
      </c>
      <c r="C109" s="180" t="s">
        <v>3474</v>
      </c>
      <c r="D109" s="214">
        <v>425634</v>
      </c>
      <c r="E109" s="216"/>
      <c r="F109" s="431">
        <f t="shared" si="4"/>
        <v>18565806.06000001</v>
      </c>
    </row>
    <row r="110" spans="1:6" ht="28.5">
      <c r="A110" s="419">
        <v>40581</v>
      </c>
      <c r="B110" s="178">
        <v>9488</v>
      </c>
      <c r="C110" s="183" t="s">
        <v>3458</v>
      </c>
      <c r="D110" s="184"/>
      <c r="E110" s="216">
        <v>900</v>
      </c>
      <c r="F110" s="431">
        <f t="shared" si="4"/>
        <v>18564906.06000001</v>
      </c>
    </row>
    <row r="111" spans="1:6">
      <c r="A111" s="419">
        <v>40581</v>
      </c>
      <c r="B111" s="178">
        <v>9489</v>
      </c>
      <c r="C111" s="180" t="s">
        <v>1804</v>
      </c>
      <c r="D111" s="184"/>
      <c r="E111" s="386">
        <v>0.01</v>
      </c>
      <c r="F111" s="431">
        <f t="shared" si="4"/>
        <v>18564906.050000008</v>
      </c>
    </row>
    <row r="112" spans="1:6" ht="28.5">
      <c r="A112" s="419">
        <v>40581</v>
      </c>
      <c r="B112" s="178">
        <v>9490</v>
      </c>
      <c r="C112" s="114" t="s">
        <v>3477</v>
      </c>
      <c r="D112" s="184"/>
      <c r="E112" s="216">
        <v>131315.12</v>
      </c>
      <c r="F112" s="431">
        <f t="shared" si="4"/>
        <v>18433590.930000007</v>
      </c>
    </row>
    <row r="113" spans="1:6" ht="42.75">
      <c r="A113" s="419">
        <v>40581</v>
      </c>
      <c r="B113" s="178">
        <v>9491</v>
      </c>
      <c r="C113" s="114" t="s">
        <v>3478</v>
      </c>
      <c r="D113" s="184"/>
      <c r="E113" s="216">
        <v>246159.03</v>
      </c>
      <c r="F113" s="431">
        <f t="shared" si="4"/>
        <v>18187431.900000006</v>
      </c>
    </row>
    <row r="114" spans="1:6" ht="71.25">
      <c r="A114" s="419">
        <v>40582</v>
      </c>
      <c r="B114" s="178">
        <v>9492</v>
      </c>
      <c r="C114" s="332" t="s">
        <v>3636</v>
      </c>
      <c r="D114" s="184"/>
      <c r="E114" s="216">
        <v>1101</v>
      </c>
      <c r="F114" s="431">
        <f t="shared" si="4"/>
        <v>18186330.900000006</v>
      </c>
    </row>
    <row r="115" spans="1:6">
      <c r="A115" s="419">
        <v>40582</v>
      </c>
      <c r="B115" s="178">
        <v>9493</v>
      </c>
      <c r="C115" s="115" t="s">
        <v>1512</v>
      </c>
      <c r="D115" s="184"/>
      <c r="E115" s="360">
        <v>0.01</v>
      </c>
      <c r="F115" s="431">
        <f t="shared" si="4"/>
        <v>18186330.890000004</v>
      </c>
    </row>
    <row r="116" spans="1:6" ht="71.25">
      <c r="A116" s="419">
        <v>40582</v>
      </c>
      <c r="B116" s="178">
        <v>9494</v>
      </c>
      <c r="C116" s="114" t="s">
        <v>3479</v>
      </c>
      <c r="D116" s="184"/>
      <c r="E116" s="216">
        <v>1131</v>
      </c>
      <c r="F116" s="431">
        <f t="shared" si="4"/>
        <v>18185199.890000004</v>
      </c>
    </row>
    <row r="117" spans="1:6" ht="28.5">
      <c r="A117" s="419">
        <v>40582</v>
      </c>
      <c r="B117" s="178">
        <v>9495</v>
      </c>
      <c r="C117" s="183" t="s">
        <v>3480</v>
      </c>
      <c r="D117" s="184"/>
      <c r="E117" s="216">
        <v>39800</v>
      </c>
      <c r="F117" s="431">
        <f t="shared" si="4"/>
        <v>18145399.890000004</v>
      </c>
    </row>
    <row r="118" spans="1:6" ht="59.25" customHeight="1">
      <c r="A118" s="419">
        <v>40582</v>
      </c>
      <c r="B118" s="178">
        <v>9496</v>
      </c>
      <c r="C118" s="433" t="s">
        <v>3481</v>
      </c>
      <c r="D118" s="184"/>
      <c r="E118" s="170">
        <v>1131</v>
      </c>
      <c r="F118" s="431">
        <f t="shared" si="4"/>
        <v>18144268.890000004</v>
      </c>
    </row>
    <row r="119" spans="1:6" ht="71.25">
      <c r="A119" s="419">
        <v>40582</v>
      </c>
      <c r="B119" s="178">
        <v>9497</v>
      </c>
      <c r="C119" s="114" t="s">
        <v>3482</v>
      </c>
      <c r="D119" s="184"/>
      <c r="E119" s="216">
        <v>4038</v>
      </c>
      <c r="F119" s="431">
        <f t="shared" si="4"/>
        <v>18140230.890000004</v>
      </c>
    </row>
    <row r="120" spans="1:6" ht="71.25">
      <c r="A120" s="419">
        <v>40582</v>
      </c>
      <c r="B120" s="178">
        <v>9498</v>
      </c>
      <c r="C120" s="114" t="s">
        <v>3483</v>
      </c>
      <c r="D120" s="184"/>
      <c r="E120" s="216">
        <v>4068</v>
      </c>
      <c r="F120" s="431">
        <f t="shared" si="4"/>
        <v>18136162.890000004</v>
      </c>
    </row>
    <row r="121" spans="1:6" ht="28.5">
      <c r="A121" s="419">
        <v>40582</v>
      </c>
      <c r="B121" s="178">
        <v>9499</v>
      </c>
      <c r="C121" s="114" t="s">
        <v>3609</v>
      </c>
      <c r="D121" s="184"/>
      <c r="E121" s="216">
        <v>17273.23</v>
      </c>
      <c r="F121" s="431">
        <f t="shared" si="4"/>
        <v>18118889.660000004</v>
      </c>
    </row>
    <row r="122" spans="1:6" ht="42.75">
      <c r="A122" s="419">
        <v>40583</v>
      </c>
      <c r="B122" s="178">
        <v>9500</v>
      </c>
      <c r="C122" s="433" t="s">
        <v>3488</v>
      </c>
      <c r="D122" s="184"/>
      <c r="E122" s="170">
        <v>1101</v>
      </c>
      <c r="F122" s="431">
        <f t="shared" si="4"/>
        <v>18117788.660000004</v>
      </c>
    </row>
    <row r="123" spans="1:6" ht="28.5">
      <c r="A123" s="419">
        <v>40584</v>
      </c>
      <c r="B123" s="73" t="s">
        <v>1823</v>
      </c>
      <c r="C123" s="434" t="s">
        <v>3560</v>
      </c>
      <c r="D123" s="184"/>
      <c r="E123" s="386">
        <v>22770</v>
      </c>
      <c r="F123" s="431">
        <f t="shared" si="4"/>
        <v>18095018.660000004</v>
      </c>
    </row>
    <row r="124" spans="1:6" ht="57">
      <c r="A124" s="328">
        <v>40589</v>
      </c>
      <c r="B124" s="178">
        <v>9501</v>
      </c>
      <c r="C124" s="433" t="s">
        <v>3489</v>
      </c>
      <c r="D124" s="184"/>
      <c r="E124" s="170">
        <v>1131</v>
      </c>
      <c r="F124" s="431">
        <f t="shared" si="4"/>
        <v>18093887.660000004</v>
      </c>
    </row>
    <row r="125" spans="1:6" ht="28.5">
      <c r="A125" s="328">
        <v>40589</v>
      </c>
      <c r="B125" s="178">
        <v>9502</v>
      </c>
      <c r="C125" s="433" t="s">
        <v>3491</v>
      </c>
      <c r="D125" s="184"/>
      <c r="E125" s="216">
        <v>1131</v>
      </c>
      <c r="F125" s="431">
        <f t="shared" si="4"/>
        <v>18092756.660000004</v>
      </c>
    </row>
    <row r="126" spans="1:6">
      <c r="A126" s="328">
        <v>40589</v>
      </c>
      <c r="B126" s="178">
        <v>9503</v>
      </c>
      <c r="C126" s="433" t="s">
        <v>1804</v>
      </c>
      <c r="D126" s="184"/>
      <c r="E126" s="360">
        <v>0.01</v>
      </c>
      <c r="F126" s="431">
        <f t="shared" si="4"/>
        <v>18092756.650000002</v>
      </c>
    </row>
    <row r="127" spans="1:6" ht="42.75">
      <c r="A127" s="328">
        <v>40590</v>
      </c>
      <c r="B127" s="178">
        <v>9504</v>
      </c>
      <c r="C127" s="114" t="s">
        <v>3492</v>
      </c>
      <c r="D127" s="184"/>
      <c r="E127" s="216">
        <v>23158.59</v>
      </c>
      <c r="F127" s="431">
        <f t="shared" si="4"/>
        <v>18069598.060000002</v>
      </c>
    </row>
    <row r="128" spans="1:6" ht="57">
      <c r="A128" s="328">
        <v>40590</v>
      </c>
      <c r="B128" s="178">
        <v>9505</v>
      </c>
      <c r="C128" s="433" t="s">
        <v>3493</v>
      </c>
      <c r="D128" s="184"/>
      <c r="E128" s="216">
        <v>1101</v>
      </c>
      <c r="F128" s="431">
        <f t="shared" si="4"/>
        <v>18068497.060000002</v>
      </c>
    </row>
    <row r="129" spans="1:6" ht="28.5">
      <c r="A129" s="328">
        <v>40590</v>
      </c>
      <c r="B129" s="178">
        <v>9506</v>
      </c>
      <c r="C129" s="433" t="s">
        <v>3490</v>
      </c>
      <c r="D129" s="184"/>
      <c r="E129" s="216">
        <v>1101</v>
      </c>
      <c r="F129" s="431">
        <f t="shared" si="4"/>
        <v>18067396.060000002</v>
      </c>
    </row>
    <row r="130" spans="1:6">
      <c r="A130" s="328">
        <v>40590</v>
      </c>
      <c r="B130" s="178">
        <v>9507</v>
      </c>
      <c r="C130" s="114" t="s">
        <v>3495</v>
      </c>
      <c r="D130" s="184"/>
      <c r="E130" s="216">
        <v>501</v>
      </c>
      <c r="F130" s="431">
        <f t="shared" si="4"/>
        <v>18066895.060000002</v>
      </c>
    </row>
    <row r="131" spans="1:6" ht="28.5">
      <c r="A131" s="328">
        <v>40590</v>
      </c>
      <c r="B131" s="178">
        <v>9508</v>
      </c>
      <c r="C131" s="114" t="s">
        <v>3497</v>
      </c>
      <c r="D131" s="184"/>
      <c r="E131" s="216">
        <v>15000</v>
      </c>
      <c r="F131" s="431">
        <f t="shared" si="4"/>
        <v>18051895.060000002</v>
      </c>
    </row>
    <row r="132" spans="1:6" ht="28.5">
      <c r="A132" s="328">
        <v>40591</v>
      </c>
      <c r="B132" s="178">
        <v>9509</v>
      </c>
      <c r="C132" s="114" t="s">
        <v>3496</v>
      </c>
      <c r="D132" s="184"/>
      <c r="E132" s="216">
        <v>15000</v>
      </c>
      <c r="F132" s="431">
        <f t="shared" si="4"/>
        <v>18036895.060000002</v>
      </c>
    </row>
    <row r="133" spans="1:6" ht="28.5">
      <c r="A133" s="328">
        <v>40591</v>
      </c>
      <c r="B133" s="178">
        <v>9510</v>
      </c>
      <c r="C133" s="114" t="s">
        <v>3498</v>
      </c>
      <c r="D133" s="184"/>
      <c r="E133" s="216">
        <v>23000</v>
      </c>
      <c r="F133" s="431">
        <f t="shared" si="4"/>
        <v>18013895.060000002</v>
      </c>
    </row>
    <row r="134" spans="1:6" ht="28.5">
      <c r="A134" s="328">
        <v>40591</v>
      </c>
      <c r="B134" s="178">
        <v>9511</v>
      </c>
      <c r="C134" s="114" t="s">
        <v>3499</v>
      </c>
      <c r="D134" s="184"/>
      <c r="E134" s="216">
        <v>23000</v>
      </c>
      <c r="F134" s="431">
        <f t="shared" si="4"/>
        <v>17990895.060000002</v>
      </c>
    </row>
    <row r="135" spans="1:6">
      <c r="A135" s="328">
        <v>40591</v>
      </c>
      <c r="B135" s="178">
        <v>9512</v>
      </c>
      <c r="C135" s="114" t="s">
        <v>1804</v>
      </c>
      <c r="D135" s="184"/>
      <c r="E135" s="360">
        <v>0.01</v>
      </c>
      <c r="F135" s="431">
        <f t="shared" si="4"/>
        <v>17990895.050000001</v>
      </c>
    </row>
    <row r="136" spans="1:6" ht="28.5">
      <c r="A136" s="328">
        <v>40591</v>
      </c>
      <c r="B136" s="178">
        <v>9513</v>
      </c>
      <c r="C136" s="114" t="s">
        <v>3500</v>
      </c>
      <c r="D136" s="184"/>
      <c r="E136" s="216">
        <v>23000</v>
      </c>
      <c r="F136" s="431">
        <f t="shared" si="4"/>
        <v>17967895.050000001</v>
      </c>
    </row>
    <row r="137" spans="1:6">
      <c r="A137" s="328">
        <v>40591</v>
      </c>
      <c r="B137" s="178">
        <v>9514</v>
      </c>
      <c r="C137" s="114" t="s">
        <v>1804</v>
      </c>
      <c r="D137" s="184"/>
      <c r="E137" s="360">
        <v>0.01</v>
      </c>
      <c r="F137" s="431">
        <f t="shared" si="4"/>
        <v>17967895.039999999</v>
      </c>
    </row>
    <row r="138" spans="1:6" ht="28.5">
      <c r="A138" s="328">
        <v>40591</v>
      </c>
      <c r="B138" s="178">
        <v>9515</v>
      </c>
      <c r="C138" s="114" t="s">
        <v>3501</v>
      </c>
      <c r="D138" s="184"/>
      <c r="E138" s="216">
        <v>23000</v>
      </c>
      <c r="F138" s="431">
        <f t="shared" si="4"/>
        <v>17944895.039999999</v>
      </c>
    </row>
    <row r="139" spans="1:6" ht="28.5">
      <c r="A139" s="328">
        <v>40591</v>
      </c>
      <c r="B139" s="178">
        <v>9516</v>
      </c>
      <c r="C139" s="114" t="s">
        <v>3502</v>
      </c>
      <c r="D139" s="184"/>
      <c r="E139" s="216">
        <v>23000</v>
      </c>
      <c r="F139" s="431">
        <f t="shared" si="4"/>
        <v>17921895.039999999</v>
      </c>
    </row>
    <row r="140" spans="1:6" ht="42.75">
      <c r="A140" s="328">
        <v>40591</v>
      </c>
      <c r="B140" s="178">
        <v>9517</v>
      </c>
      <c r="C140" s="114" t="s">
        <v>3503</v>
      </c>
      <c r="D140" s="184"/>
      <c r="E140" s="216">
        <v>10000</v>
      </c>
      <c r="F140" s="431">
        <f t="shared" si="4"/>
        <v>17911895.039999999</v>
      </c>
    </row>
    <row r="141" spans="1:6" ht="28.5">
      <c r="A141" s="328">
        <v>40592</v>
      </c>
      <c r="B141" s="178">
        <v>9518</v>
      </c>
      <c r="C141" s="114" t="s">
        <v>3505</v>
      </c>
      <c r="D141" s="184"/>
      <c r="E141" s="216">
        <v>519</v>
      </c>
      <c r="F141" s="431">
        <f t="shared" si="4"/>
        <v>17911376.039999999</v>
      </c>
    </row>
    <row r="142" spans="1:6" ht="28.5">
      <c r="A142" s="328">
        <v>40592</v>
      </c>
      <c r="B142" s="178">
        <v>9519</v>
      </c>
      <c r="C142" s="114" t="s">
        <v>3504</v>
      </c>
      <c r="D142" s="214"/>
      <c r="E142" s="216">
        <v>13974</v>
      </c>
      <c r="F142" s="431">
        <f t="shared" si="4"/>
        <v>17897402.039999999</v>
      </c>
    </row>
    <row r="143" spans="1:6" ht="42.75">
      <c r="A143" s="328">
        <v>40592</v>
      </c>
      <c r="B143" s="178">
        <v>9520</v>
      </c>
      <c r="C143" s="114" t="s">
        <v>3506</v>
      </c>
      <c r="D143" s="214"/>
      <c r="E143" s="216">
        <v>1131</v>
      </c>
      <c r="F143" s="431">
        <f t="shared" si="4"/>
        <v>17896271.039999999</v>
      </c>
    </row>
    <row r="144" spans="1:6" ht="42.75">
      <c r="A144" s="328">
        <v>40592</v>
      </c>
      <c r="B144" s="178">
        <v>9521</v>
      </c>
      <c r="C144" s="164" t="s">
        <v>3507</v>
      </c>
      <c r="D144" s="214"/>
      <c r="E144" s="216">
        <v>101732</v>
      </c>
      <c r="F144" s="431">
        <f t="shared" si="4"/>
        <v>17794539.039999999</v>
      </c>
    </row>
    <row r="145" spans="1:6" ht="42.75">
      <c r="A145" s="328">
        <v>40592</v>
      </c>
      <c r="B145" s="178">
        <v>9522</v>
      </c>
      <c r="C145" s="114" t="s">
        <v>3508</v>
      </c>
      <c r="D145" s="214"/>
      <c r="E145" s="216">
        <v>164106.01</v>
      </c>
      <c r="F145" s="431">
        <f t="shared" si="4"/>
        <v>17630433.029999997</v>
      </c>
    </row>
    <row r="146" spans="1:6" ht="42.75">
      <c r="A146" s="328">
        <v>40592</v>
      </c>
      <c r="B146" s="178">
        <v>9523</v>
      </c>
      <c r="C146" s="114" t="s">
        <v>3509</v>
      </c>
      <c r="D146" s="214"/>
      <c r="E146" s="216">
        <v>1131</v>
      </c>
      <c r="F146" s="431">
        <f t="shared" si="4"/>
        <v>17629302.029999997</v>
      </c>
    </row>
    <row r="147" spans="1:6" ht="28.5">
      <c r="A147" s="328">
        <v>40592</v>
      </c>
      <c r="B147" s="178">
        <v>9524</v>
      </c>
      <c r="C147" s="114" t="s">
        <v>3510</v>
      </c>
      <c r="D147" s="214"/>
      <c r="E147" s="216">
        <v>39800</v>
      </c>
      <c r="F147" s="431">
        <f t="shared" si="4"/>
        <v>17589502.029999997</v>
      </c>
    </row>
    <row r="148" spans="1:6" ht="42.75">
      <c r="A148" s="328">
        <v>40595</v>
      </c>
      <c r="B148" s="178">
        <v>9525</v>
      </c>
      <c r="C148" s="164" t="s">
        <v>3513</v>
      </c>
      <c r="D148" s="214"/>
      <c r="E148" s="406">
        <v>1131</v>
      </c>
      <c r="F148" s="431">
        <f t="shared" si="4"/>
        <v>17588371.029999997</v>
      </c>
    </row>
    <row r="149" spans="1:6" ht="42.75">
      <c r="A149" s="328">
        <v>40595</v>
      </c>
      <c r="B149" s="178">
        <v>9526</v>
      </c>
      <c r="C149" s="164" t="s">
        <v>3514</v>
      </c>
      <c r="D149" s="214"/>
      <c r="E149" s="406">
        <v>1101</v>
      </c>
      <c r="F149" s="431">
        <f t="shared" si="4"/>
        <v>17587270.029999997</v>
      </c>
    </row>
    <row r="150" spans="1:6" ht="15.75">
      <c r="A150" s="328">
        <v>40595</v>
      </c>
      <c r="B150" s="178">
        <v>9527</v>
      </c>
      <c r="C150" s="114" t="s">
        <v>3515</v>
      </c>
      <c r="D150" s="214"/>
      <c r="E150" s="406">
        <v>36689</v>
      </c>
      <c r="F150" s="431">
        <f t="shared" si="4"/>
        <v>17550581.029999997</v>
      </c>
    </row>
    <row r="151" spans="1:6" ht="15.75">
      <c r="A151" s="328">
        <v>40595</v>
      </c>
      <c r="B151" s="178">
        <v>9528</v>
      </c>
      <c r="C151" s="164" t="s">
        <v>3518</v>
      </c>
      <c r="D151" s="214"/>
      <c r="E151" s="406">
        <v>24900</v>
      </c>
      <c r="F151" s="431">
        <f t="shared" si="4"/>
        <v>17525681.029999997</v>
      </c>
    </row>
    <row r="152" spans="1:6" ht="15.75">
      <c r="A152" s="328">
        <v>40595</v>
      </c>
      <c r="B152" s="178">
        <v>9529</v>
      </c>
      <c r="C152" s="164" t="s">
        <v>3596</v>
      </c>
      <c r="D152" s="214"/>
      <c r="E152" s="406">
        <v>8500</v>
      </c>
      <c r="F152" s="431">
        <f t="shared" si="4"/>
        <v>17517181.029999997</v>
      </c>
    </row>
    <row r="153" spans="1:6" ht="15.75">
      <c r="A153" s="328">
        <v>40595</v>
      </c>
      <c r="B153" s="178">
        <v>9530</v>
      </c>
      <c r="C153" s="164" t="s">
        <v>3516</v>
      </c>
      <c r="D153" s="214"/>
      <c r="E153" s="406">
        <v>3510</v>
      </c>
      <c r="F153" s="431">
        <f t="shared" si="4"/>
        <v>17513671.029999997</v>
      </c>
    </row>
    <row r="154" spans="1:6" ht="15.75">
      <c r="A154" s="328">
        <v>40595</v>
      </c>
      <c r="B154" s="178">
        <v>9531</v>
      </c>
      <c r="C154" s="115" t="s">
        <v>3517</v>
      </c>
      <c r="D154" s="214"/>
      <c r="E154" s="406">
        <v>27000</v>
      </c>
      <c r="F154" s="431">
        <f t="shared" si="4"/>
        <v>17486671.029999997</v>
      </c>
    </row>
    <row r="155" spans="1:6" ht="28.5">
      <c r="A155" s="328">
        <v>40595</v>
      </c>
      <c r="B155" s="178">
        <v>9532</v>
      </c>
      <c r="C155" s="164" t="s">
        <v>3519</v>
      </c>
      <c r="D155" s="214"/>
      <c r="E155" s="216">
        <v>6300</v>
      </c>
      <c r="F155" s="431">
        <f t="shared" si="4"/>
        <v>17480371.029999997</v>
      </c>
    </row>
    <row r="156" spans="1:6" ht="38.25">
      <c r="A156" s="328">
        <v>40595</v>
      </c>
      <c r="B156" s="178">
        <v>9533</v>
      </c>
      <c r="C156" s="160" t="s">
        <v>3520</v>
      </c>
      <c r="D156" s="184"/>
      <c r="E156" s="170">
        <v>27000</v>
      </c>
      <c r="F156" s="431">
        <f t="shared" si="4"/>
        <v>17453371.029999997</v>
      </c>
    </row>
    <row r="157" spans="1:6">
      <c r="A157" s="328">
        <v>40595</v>
      </c>
      <c r="B157" s="178">
        <v>9534</v>
      </c>
      <c r="C157" s="114" t="s">
        <v>3522</v>
      </c>
      <c r="D157" s="184"/>
      <c r="E157" s="170">
        <v>6480</v>
      </c>
      <c r="F157" s="431">
        <f t="shared" si="4"/>
        <v>17446891.029999997</v>
      </c>
    </row>
    <row r="158" spans="1:6">
      <c r="A158" s="328">
        <v>40595</v>
      </c>
      <c r="B158" s="178">
        <v>9535</v>
      </c>
      <c r="C158" s="114" t="s">
        <v>3521</v>
      </c>
      <c r="D158" s="184"/>
      <c r="E158" s="216">
        <v>6480</v>
      </c>
      <c r="F158" s="431">
        <f t="shared" si="4"/>
        <v>17440411.029999997</v>
      </c>
    </row>
    <row r="159" spans="1:6" ht="15.75">
      <c r="A159" s="328">
        <v>40595</v>
      </c>
      <c r="B159" s="178">
        <v>9536</v>
      </c>
      <c r="C159" s="164" t="s">
        <v>1804</v>
      </c>
      <c r="D159" s="214"/>
      <c r="E159" s="415">
        <v>0.01</v>
      </c>
      <c r="F159" s="431">
        <f t="shared" si="4"/>
        <v>17440411.019999996</v>
      </c>
    </row>
    <row r="160" spans="1:6">
      <c r="A160" s="328">
        <v>40595</v>
      </c>
      <c r="B160" s="178">
        <v>9537</v>
      </c>
      <c r="C160" s="164" t="s">
        <v>3523</v>
      </c>
      <c r="D160" s="184"/>
      <c r="E160" s="216">
        <v>2000</v>
      </c>
      <c r="F160" s="431">
        <f t="shared" si="4"/>
        <v>17438411.019999996</v>
      </c>
    </row>
    <row r="161" spans="1:6">
      <c r="A161" s="328">
        <v>40595</v>
      </c>
      <c r="B161" s="178">
        <v>9538</v>
      </c>
      <c r="C161" s="114" t="s">
        <v>3524</v>
      </c>
      <c r="D161" s="184"/>
      <c r="E161" s="170">
        <v>600</v>
      </c>
      <c r="F161" s="431">
        <f t="shared" ref="F161:F206" si="5">F160+D161-E161</f>
        <v>17437811.019999996</v>
      </c>
    </row>
    <row r="162" spans="1:6" ht="15.75">
      <c r="A162" s="328">
        <v>40595</v>
      </c>
      <c r="B162" s="178">
        <v>9539</v>
      </c>
      <c r="C162" s="114" t="s">
        <v>3525</v>
      </c>
      <c r="D162" s="214"/>
      <c r="E162" s="406">
        <v>600</v>
      </c>
      <c r="F162" s="431">
        <f t="shared" si="5"/>
        <v>17437211.019999996</v>
      </c>
    </row>
    <row r="163" spans="1:6" ht="15.75">
      <c r="A163" s="328">
        <v>40595</v>
      </c>
      <c r="B163" s="178">
        <v>9540</v>
      </c>
      <c r="C163" s="164" t="s">
        <v>3526</v>
      </c>
      <c r="D163" s="214"/>
      <c r="E163" s="170">
        <v>2000</v>
      </c>
      <c r="F163" s="431">
        <f t="shared" si="5"/>
        <v>17435211.019999996</v>
      </c>
    </row>
    <row r="164" spans="1:6" ht="42.75">
      <c r="A164" s="328">
        <v>40596</v>
      </c>
      <c r="B164" s="178">
        <v>9541</v>
      </c>
      <c r="C164" s="164" t="s">
        <v>3531</v>
      </c>
      <c r="D164" s="214"/>
      <c r="E164" s="216">
        <v>35100</v>
      </c>
      <c r="F164" s="431">
        <f t="shared" si="5"/>
        <v>17400111.019999996</v>
      </c>
    </row>
    <row r="165" spans="1:6" ht="28.5">
      <c r="A165" s="328">
        <v>40596</v>
      </c>
      <c r="B165" s="178">
        <v>9542</v>
      </c>
      <c r="C165" s="164" t="s">
        <v>3530</v>
      </c>
      <c r="D165" s="2"/>
      <c r="E165" s="216">
        <v>7758</v>
      </c>
      <c r="F165" s="431">
        <f t="shared" si="5"/>
        <v>17392353.019999996</v>
      </c>
    </row>
    <row r="166" spans="1:6" ht="42.75">
      <c r="A166" s="328">
        <v>40596</v>
      </c>
      <c r="B166" s="178">
        <v>9543</v>
      </c>
      <c r="C166" s="164" t="s">
        <v>3532</v>
      </c>
      <c r="D166" s="214"/>
      <c r="E166" s="216">
        <v>31500</v>
      </c>
      <c r="F166" s="431">
        <f t="shared" si="5"/>
        <v>17360853.019999996</v>
      </c>
    </row>
    <row r="167" spans="1:6" ht="42.75">
      <c r="A167" s="328">
        <v>40596</v>
      </c>
      <c r="B167" s="178">
        <v>9544</v>
      </c>
      <c r="C167" s="114" t="s">
        <v>3529</v>
      </c>
      <c r="D167" s="214"/>
      <c r="E167" s="216">
        <v>2000</v>
      </c>
      <c r="F167" s="431">
        <f t="shared" si="5"/>
        <v>17358853.019999996</v>
      </c>
    </row>
    <row r="168" spans="1:6" ht="28.5">
      <c r="A168" s="328">
        <v>40596</v>
      </c>
      <c r="B168" s="178">
        <v>9545</v>
      </c>
      <c r="C168" s="114" t="s">
        <v>3528</v>
      </c>
      <c r="D168" s="214"/>
      <c r="E168" s="216">
        <v>600</v>
      </c>
      <c r="F168" s="431">
        <f t="shared" si="5"/>
        <v>17358253.019999996</v>
      </c>
    </row>
    <row r="169" spans="1:6" ht="28.5">
      <c r="A169" s="328">
        <v>40596</v>
      </c>
      <c r="B169" s="178">
        <v>9546</v>
      </c>
      <c r="C169" s="114" t="s">
        <v>3527</v>
      </c>
      <c r="D169" s="214"/>
      <c r="E169" s="216">
        <v>600</v>
      </c>
      <c r="F169" s="431">
        <f t="shared" si="5"/>
        <v>17357653.019999996</v>
      </c>
    </row>
    <row r="170" spans="1:6" ht="15.75">
      <c r="A170" s="328">
        <v>40596</v>
      </c>
      <c r="B170" s="178">
        <v>9547</v>
      </c>
      <c r="C170" s="114" t="s">
        <v>3533</v>
      </c>
      <c r="D170" s="214"/>
      <c r="E170" s="216">
        <v>8037.1</v>
      </c>
      <c r="F170" s="431">
        <f t="shared" si="5"/>
        <v>17349615.919999994</v>
      </c>
    </row>
    <row r="171" spans="1:6" ht="42.75">
      <c r="A171" s="328">
        <v>40596</v>
      </c>
      <c r="B171" s="178">
        <v>9548</v>
      </c>
      <c r="C171" s="114" t="s">
        <v>3534</v>
      </c>
      <c r="D171" s="214"/>
      <c r="E171" s="216">
        <v>120000</v>
      </c>
      <c r="F171" s="431">
        <f t="shared" si="5"/>
        <v>17229615.919999994</v>
      </c>
    </row>
    <row r="172" spans="1:6" ht="42.75">
      <c r="A172" s="328">
        <v>40596</v>
      </c>
      <c r="B172" s="178">
        <v>9549</v>
      </c>
      <c r="C172" s="114" t="s">
        <v>3536</v>
      </c>
      <c r="D172" s="214"/>
      <c r="E172" s="216">
        <v>1500</v>
      </c>
      <c r="F172" s="431">
        <f t="shared" si="5"/>
        <v>17228115.919999994</v>
      </c>
    </row>
    <row r="173" spans="1:6" ht="42.75">
      <c r="A173" s="328">
        <v>40596</v>
      </c>
      <c r="B173" s="178">
        <v>9550</v>
      </c>
      <c r="C173" s="114" t="s">
        <v>3537</v>
      </c>
      <c r="D173" s="214"/>
      <c r="E173" s="216">
        <v>1500</v>
      </c>
      <c r="F173" s="431">
        <f t="shared" si="5"/>
        <v>17226615.919999994</v>
      </c>
    </row>
    <row r="174" spans="1:6" ht="42.75">
      <c r="A174" s="328">
        <v>40598</v>
      </c>
      <c r="B174" s="290">
        <v>9551</v>
      </c>
      <c r="C174" s="164" t="s">
        <v>3545</v>
      </c>
      <c r="D174" s="214"/>
      <c r="E174" s="216">
        <v>10000</v>
      </c>
      <c r="F174" s="431">
        <f t="shared" si="5"/>
        <v>17216615.919999994</v>
      </c>
    </row>
    <row r="175" spans="1:6" ht="42.75">
      <c r="A175" s="328">
        <v>40598</v>
      </c>
      <c r="B175" s="178">
        <v>9552</v>
      </c>
      <c r="C175" s="114" t="s">
        <v>3538</v>
      </c>
      <c r="D175" s="214"/>
      <c r="E175" s="216">
        <v>1500</v>
      </c>
      <c r="F175" s="431">
        <f t="shared" si="5"/>
        <v>17215115.919999994</v>
      </c>
    </row>
    <row r="176" spans="1:6" ht="42.75">
      <c r="A176" s="328">
        <v>40598</v>
      </c>
      <c r="B176" s="290">
        <v>9553</v>
      </c>
      <c r="C176" s="164" t="s">
        <v>3546</v>
      </c>
      <c r="D176" s="214"/>
      <c r="E176" s="216">
        <v>10000</v>
      </c>
      <c r="F176" s="431">
        <f t="shared" si="5"/>
        <v>17205115.919999994</v>
      </c>
    </row>
    <row r="177" spans="1:6" ht="42.75">
      <c r="A177" s="328">
        <v>40598</v>
      </c>
      <c r="B177" s="178">
        <v>9554</v>
      </c>
      <c r="C177" s="114" t="s">
        <v>3539</v>
      </c>
      <c r="D177" s="214"/>
      <c r="E177" s="216">
        <v>1500</v>
      </c>
      <c r="F177" s="431">
        <f t="shared" si="5"/>
        <v>17203615.919999994</v>
      </c>
    </row>
    <row r="178" spans="1:6" ht="15.75">
      <c r="A178" s="328">
        <v>40598</v>
      </c>
      <c r="B178" s="178">
        <v>9555</v>
      </c>
      <c r="C178" s="114" t="s">
        <v>1804</v>
      </c>
      <c r="D178" s="214"/>
      <c r="E178" s="360">
        <v>0.01</v>
      </c>
      <c r="F178" s="431">
        <f t="shared" si="5"/>
        <v>17203615.909999993</v>
      </c>
    </row>
    <row r="179" spans="1:6" ht="42.75">
      <c r="A179" s="328">
        <v>40598</v>
      </c>
      <c r="B179" s="178">
        <v>9556</v>
      </c>
      <c r="C179" s="114" t="s">
        <v>3541</v>
      </c>
      <c r="D179" s="214"/>
      <c r="E179" s="216">
        <v>1500</v>
      </c>
      <c r="F179" s="431">
        <f t="shared" si="5"/>
        <v>17202115.909999993</v>
      </c>
    </row>
    <row r="180" spans="1:6" ht="42.75">
      <c r="A180" s="328">
        <v>40598</v>
      </c>
      <c r="B180" s="178">
        <v>9557</v>
      </c>
      <c r="C180" s="114" t="s">
        <v>3542</v>
      </c>
      <c r="D180" s="214"/>
      <c r="E180" s="216">
        <v>1500</v>
      </c>
      <c r="F180" s="431">
        <f t="shared" si="5"/>
        <v>17200615.909999993</v>
      </c>
    </row>
    <row r="181" spans="1:6" ht="42.75">
      <c r="A181" s="328">
        <v>40598</v>
      </c>
      <c r="B181" s="290">
        <v>9558</v>
      </c>
      <c r="C181" s="164" t="s">
        <v>3544</v>
      </c>
      <c r="D181" s="348"/>
      <c r="E181" s="216">
        <v>10000</v>
      </c>
      <c r="F181" s="431">
        <f t="shared" si="5"/>
        <v>17190615.909999993</v>
      </c>
    </row>
    <row r="182" spans="1:6" ht="42.75">
      <c r="A182" s="328">
        <v>40598</v>
      </c>
      <c r="B182" s="178">
        <v>9559</v>
      </c>
      <c r="C182" s="164" t="s">
        <v>3543</v>
      </c>
      <c r="D182" s="214"/>
      <c r="E182" s="216">
        <v>1500</v>
      </c>
      <c r="F182" s="431">
        <f t="shared" si="5"/>
        <v>17189115.909999993</v>
      </c>
    </row>
    <row r="183" spans="1:6" ht="42.75">
      <c r="A183" s="328">
        <v>40598</v>
      </c>
      <c r="B183" s="178">
        <v>9560</v>
      </c>
      <c r="C183" s="164" t="s">
        <v>3547</v>
      </c>
      <c r="D183" s="214"/>
      <c r="E183" s="216">
        <v>1500</v>
      </c>
      <c r="F183" s="431">
        <f t="shared" si="5"/>
        <v>17187615.909999993</v>
      </c>
    </row>
    <row r="184" spans="1:6" ht="42.75">
      <c r="A184" s="328">
        <v>40598</v>
      </c>
      <c r="B184" s="290">
        <v>9561</v>
      </c>
      <c r="C184" s="164" t="s">
        <v>3548</v>
      </c>
      <c r="D184" s="348"/>
      <c r="E184" s="216">
        <v>10000</v>
      </c>
      <c r="F184" s="431">
        <f t="shared" si="5"/>
        <v>17177615.909999993</v>
      </c>
    </row>
    <row r="185" spans="1:6" ht="42.75">
      <c r="A185" s="328">
        <v>40598</v>
      </c>
      <c r="B185" s="178">
        <v>9562</v>
      </c>
      <c r="C185" s="164" t="s">
        <v>3549</v>
      </c>
      <c r="D185" s="214"/>
      <c r="E185" s="216">
        <v>1500</v>
      </c>
      <c r="F185" s="431">
        <f t="shared" si="5"/>
        <v>17176115.909999993</v>
      </c>
    </row>
    <row r="186" spans="1:6" ht="42.75">
      <c r="A186" s="328">
        <v>40598</v>
      </c>
      <c r="B186" s="178">
        <v>9563</v>
      </c>
      <c r="C186" s="164" t="s">
        <v>3550</v>
      </c>
      <c r="D186" s="214"/>
      <c r="E186" s="216">
        <v>1500</v>
      </c>
      <c r="F186" s="431">
        <f t="shared" si="5"/>
        <v>17174615.909999993</v>
      </c>
    </row>
    <row r="187" spans="1:6" ht="42.75">
      <c r="A187" s="328">
        <v>40598</v>
      </c>
      <c r="B187" s="178">
        <v>9564</v>
      </c>
      <c r="C187" s="164" t="s">
        <v>3551</v>
      </c>
      <c r="D187" s="214"/>
      <c r="E187" s="216">
        <v>1500</v>
      </c>
      <c r="F187" s="431">
        <f t="shared" si="5"/>
        <v>17173115.909999993</v>
      </c>
    </row>
    <row r="188" spans="1:6" ht="15.75">
      <c r="A188" s="328">
        <v>40598</v>
      </c>
      <c r="B188" s="178">
        <v>9565</v>
      </c>
      <c r="C188" s="164" t="s">
        <v>1804</v>
      </c>
      <c r="D188" s="214"/>
      <c r="E188" s="360">
        <v>0.01</v>
      </c>
      <c r="F188" s="431">
        <f t="shared" si="5"/>
        <v>17173115.899999991</v>
      </c>
    </row>
    <row r="189" spans="1:6" ht="15.75">
      <c r="A189" s="328">
        <v>40598</v>
      </c>
      <c r="B189" s="178">
        <v>9566</v>
      </c>
      <c r="C189" s="114" t="s">
        <v>1804</v>
      </c>
      <c r="D189" s="214"/>
      <c r="E189" s="360">
        <v>0.01</v>
      </c>
      <c r="F189" s="431">
        <f t="shared" si="5"/>
        <v>17173115.889999989</v>
      </c>
    </row>
    <row r="190" spans="1:6" ht="42.75">
      <c r="A190" s="328">
        <v>40598</v>
      </c>
      <c r="B190" s="178">
        <v>9567</v>
      </c>
      <c r="C190" s="164" t="s">
        <v>3552</v>
      </c>
      <c r="D190" s="214"/>
      <c r="E190" s="216">
        <v>1500</v>
      </c>
      <c r="F190" s="431">
        <f t="shared" si="5"/>
        <v>17171615.889999989</v>
      </c>
    </row>
    <row r="191" spans="1:6" ht="42.75">
      <c r="A191" s="328">
        <v>40598</v>
      </c>
      <c r="B191" s="178">
        <v>9568</v>
      </c>
      <c r="C191" s="164" t="s">
        <v>3561</v>
      </c>
      <c r="D191" s="214"/>
      <c r="E191" s="216">
        <v>1500</v>
      </c>
      <c r="F191" s="431">
        <f t="shared" si="5"/>
        <v>17170115.889999989</v>
      </c>
    </row>
    <row r="192" spans="1:6" ht="28.5">
      <c r="A192" s="328">
        <v>40598</v>
      </c>
      <c r="B192" s="178">
        <v>9569</v>
      </c>
      <c r="C192" s="164" t="s">
        <v>3553</v>
      </c>
      <c r="D192" s="214"/>
      <c r="E192" s="406">
        <v>6206.9</v>
      </c>
      <c r="F192" s="431">
        <f t="shared" si="5"/>
        <v>17163908.989999991</v>
      </c>
    </row>
    <row r="193" spans="1:6" ht="30.75" customHeight="1">
      <c r="A193" s="328">
        <v>40598</v>
      </c>
      <c r="B193" s="178">
        <v>9570</v>
      </c>
      <c r="C193" s="114" t="s">
        <v>3554</v>
      </c>
      <c r="D193" s="214"/>
      <c r="E193" s="216">
        <v>2142.16</v>
      </c>
      <c r="F193" s="431">
        <f t="shared" si="5"/>
        <v>17161766.829999991</v>
      </c>
    </row>
    <row r="194" spans="1:6" ht="28.5">
      <c r="A194" s="328">
        <v>40599</v>
      </c>
      <c r="B194" s="178">
        <v>9571</v>
      </c>
      <c r="C194" s="114" t="s">
        <v>3555</v>
      </c>
      <c r="D194" s="214"/>
      <c r="E194" s="216">
        <v>2154.6</v>
      </c>
      <c r="F194" s="431">
        <f t="shared" si="5"/>
        <v>17159612.229999989</v>
      </c>
    </row>
    <row r="195" spans="1:6" ht="42.75">
      <c r="A195" s="328"/>
      <c r="B195" s="178">
        <v>9572</v>
      </c>
      <c r="C195" s="114" t="s">
        <v>3540</v>
      </c>
      <c r="D195" s="214"/>
      <c r="E195" s="216">
        <v>1500</v>
      </c>
      <c r="F195" s="431">
        <f t="shared" si="5"/>
        <v>17158112.229999989</v>
      </c>
    </row>
    <row r="196" spans="1:6" ht="15.75">
      <c r="A196" s="328">
        <v>40599</v>
      </c>
      <c r="B196" s="73" t="s">
        <v>1823</v>
      </c>
      <c r="C196" s="180" t="s">
        <v>3475</v>
      </c>
      <c r="D196" s="184"/>
      <c r="E196" s="177">
        <v>817162.52</v>
      </c>
      <c r="F196" s="431">
        <f t="shared" si="5"/>
        <v>16340949.70999999</v>
      </c>
    </row>
    <row r="197" spans="1:6">
      <c r="A197" s="328">
        <v>40602</v>
      </c>
      <c r="B197" s="178">
        <v>9573</v>
      </c>
      <c r="C197" s="114" t="s">
        <v>3563</v>
      </c>
      <c r="D197" s="184"/>
      <c r="E197" s="216">
        <v>179816.02</v>
      </c>
      <c r="F197" s="431">
        <f t="shared" si="5"/>
        <v>16161133.68999999</v>
      </c>
    </row>
    <row r="198" spans="1:6">
      <c r="A198" s="328">
        <v>40602</v>
      </c>
      <c r="B198" s="178">
        <v>9574</v>
      </c>
      <c r="C198" s="114" t="s">
        <v>3564</v>
      </c>
      <c r="D198" s="184"/>
      <c r="E198" s="216">
        <v>42693</v>
      </c>
      <c r="F198" s="431">
        <f t="shared" si="5"/>
        <v>16118440.68999999</v>
      </c>
    </row>
    <row r="199" spans="1:6" ht="57">
      <c r="A199" s="328">
        <v>40602</v>
      </c>
      <c r="B199" s="178">
        <v>9575</v>
      </c>
      <c r="C199" s="114" t="s">
        <v>3565</v>
      </c>
      <c r="D199" s="184"/>
      <c r="E199" s="216">
        <v>1101</v>
      </c>
      <c r="F199" s="431">
        <f t="shared" si="5"/>
        <v>16117339.68999999</v>
      </c>
    </row>
    <row r="200" spans="1:6" ht="57">
      <c r="A200" s="328">
        <v>40602</v>
      </c>
      <c r="B200" s="178">
        <v>9576</v>
      </c>
      <c r="C200" s="114" t="s">
        <v>3566</v>
      </c>
      <c r="D200" s="184"/>
      <c r="E200" s="216">
        <v>1131</v>
      </c>
      <c r="F200" s="431">
        <f t="shared" si="5"/>
        <v>16116208.68999999</v>
      </c>
    </row>
    <row r="201" spans="1:6" ht="30" customHeight="1">
      <c r="A201" s="328">
        <v>40602</v>
      </c>
      <c r="B201" s="178">
        <v>9577</v>
      </c>
      <c r="C201" s="114" t="s">
        <v>3567</v>
      </c>
      <c r="D201" s="184"/>
      <c r="E201" s="216">
        <v>23350</v>
      </c>
      <c r="F201" s="431">
        <f t="shared" si="5"/>
        <v>16092858.68999999</v>
      </c>
    </row>
    <row r="202" spans="1:6" ht="28.5">
      <c r="A202" s="328">
        <v>40602</v>
      </c>
      <c r="B202" s="178">
        <v>9578</v>
      </c>
      <c r="C202" s="114" t="s">
        <v>3568</v>
      </c>
      <c r="D202" s="184"/>
      <c r="E202" s="216">
        <v>2908</v>
      </c>
      <c r="F202" s="431">
        <f t="shared" si="5"/>
        <v>16089950.68999999</v>
      </c>
    </row>
    <row r="203" spans="1:6" ht="15.75">
      <c r="A203" s="328">
        <v>40602</v>
      </c>
      <c r="B203" s="73" t="s">
        <v>1027</v>
      </c>
      <c r="C203" s="158" t="s">
        <v>3485</v>
      </c>
      <c r="D203" s="214">
        <v>339496.55</v>
      </c>
      <c r="E203" s="216"/>
      <c r="F203" s="431">
        <f t="shared" si="5"/>
        <v>16429447.239999991</v>
      </c>
    </row>
    <row r="204" spans="1:6" ht="15.75">
      <c r="A204" s="328">
        <v>40602</v>
      </c>
      <c r="B204" s="77" t="s">
        <v>1027</v>
      </c>
      <c r="C204" s="180" t="s">
        <v>3484</v>
      </c>
      <c r="D204" s="214">
        <v>0</v>
      </c>
      <c r="E204" s="170"/>
      <c r="F204" s="431">
        <f t="shared" si="5"/>
        <v>16429447.239999991</v>
      </c>
    </row>
    <row r="205" spans="1:6" ht="15.75">
      <c r="A205" s="328">
        <v>40602</v>
      </c>
      <c r="B205" s="382" t="s">
        <v>1027</v>
      </c>
      <c r="C205" s="347" t="s">
        <v>3486</v>
      </c>
      <c r="D205" s="435">
        <v>0</v>
      </c>
      <c r="E205" s="170"/>
      <c r="F205" s="431">
        <f t="shared" si="5"/>
        <v>16429447.239999991</v>
      </c>
    </row>
    <row r="206" spans="1:6" ht="15.75">
      <c r="A206" s="328">
        <v>40602</v>
      </c>
      <c r="B206" s="73" t="s">
        <v>1823</v>
      </c>
      <c r="C206" s="115" t="s">
        <v>3340</v>
      </c>
      <c r="D206" s="184"/>
      <c r="E206" s="386">
        <f>5919.72-E189-E188-E178-E159-E137-E135-E126-E115-E111</f>
        <v>5919.6299999999983</v>
      </c>
      <c r="F206" s="431">
        <f t="shared" si="5"/>
        <v>16423527.60999999</v>
      </c>
    </row>
    <row r="207" spans="1:6" ht="15.75">
      <c r="A207" s="190"/>
      <c r="B207" s="87"/>
      <c r="C207" s="191" t="s">
        <v>1983</v>
      </c>
      <c r="D207" s="192">
        <f>SUM(D96:D206)</f>
        <v>765130.55</v>
      </c>
      <c r="E207" s="193">
        <f>SUM(E96:E206)</f>
        <v>2609905.6199999996</v>
      </c>
      <c r="F207" s="194">
        <f>F95+D207-E207</f>
        <v>16423527.610000009</v>
      </c>
    </row>
    <row r="208" spans="1:6" ht="15.75">
      <c r="A208" s="195"/>
      <c r="B208" s="85"/>
      <c r="C208" s="196"/>
      <c r="D208" s="197"/>
      <c r="E208" s="198"/>
      <c r="F208" s="199"/>
    </row>
    <row r="209" spans="1:6" ht="15.75">
      <c r="A209" s="195"/>
      <c r="B209" s="196" t="s">
        <v>1224</v>
      </c>
      <c r="C209" s="200" t="s">
        <v>781</v>
      </c>
      <c r="D209" s="201"/>
      <c r="E209" s="202">
        <f>SUM(E96:E206)</f>
        <v>2609905.6199999996</v>
      </c>
      <c r="F209" s="199"/>
    </row>
    <row r="210" spans="1:6" ht="15.75">
      <c r="A210" s="195"/>
      <c r="B210" s="196"/>
      <c r="C210" s="200" t="s">
        <v>2058</v>
      </c>
      <c r="D210" s="201"/>
      <c r="E210" s="202">
        <f>E207-E206-E196-E123-E104</f>
        <v>1753511.4699999997</v>
      </c>
      <c r="F210" s="199"/>
    </row>
    <row r="213" spans="1:6" ht="15.75">
      <c r="C213" s="390" t="s">
        <v>3662</v>
      </c>
    </row>
    <row r="214" spans="1:6" ht="15.75">
      <c r="A214" s="955" t="s">
        <v>2520</v>
      </c>
      <c r="B214" s="269" t="s">
        <v>1831</v>
      </c>
      <c r="C214" s="936" t="s">
        <v>1981</v>
      </c>
      <c r="D214" s="938" t="s">
        <v>1827</v>
      </c>
      <c r="E214" s="940" t="s">
        <v>1828</v>
      </c>
      <c r="F214" s="942" t="s">
        <v>1829</v>
      </c>
    </row>
    <row r="215" spans="1:6" ht="15.75">
      <c r="A215" s="956"/>
      <c r="B215" s="272" t="s">
        <v>1832</v>
      </c>
      <c r="C215" s="937"/>
      <c r="D215" s="939"/>
      <c r="E215" s="941"/>
      <c r="F215" s="943"/>
    </row>
    <row r="216" spans="1:6" ht="15.75">
      <c r="A216" s="328"/>
      <c r="C216" s="59" t="s">
        <v>3569</v>
      </c>
      <c r="D216" s="60"/>
      <c r="E216" s="61"/>
      <c r="F216" s="91">
        <f>F207</f>
        <v>16423527.610000009</v>
      </c>
    </row>
    <row r="217" spans="1:6" ht="57">
      <c r="A217" s="419">
        <v>40603</v>
      </c>
      <c r="B217" s="178">
        <v>9579</v>
      </c>
      <c r="C217" s="183" t="s">
        <v>3571</v>
      </c>
      <c r="D217" s="184"/>
      <c r="E217" s="216">
        <v>34065</v>
      </c>
      <c r="F217" s="431">
        <f t="shared" ref="F217:F292" si="6">F216+D217-E217</f>
        <v>16389462.610000009</v>
      </c>
    </row>
    <row r="218" spans="1:6" ht="28.5">
      <c r="A218" s="419">
        <v>40603</v>
      </c>
      <c r="B218" s="178">
        <v>9580</v>
      </c>
      <c r="C218" s="183" t="s">
        <v>3572</v>
      </c>
      <c r="D218" s="184"/>
      <c r="E218" s="216">
        <v>2065.98</v>
      </c>
      <c r="F218" s="431">
        <f t="shared" si="6"/>
        <v>16387396.630000008</v>
      </c>
    </row>
    <row r="219" spans="1:6" ht="28.5">
      <c r="A219" s="419">
        <v>40603</v>
      </c>
      <c r="B219" s="178">
        <v>9581</v>
      </c>
      <c r="C219" s="183" t="s">
        <v>3573</v>
      </c>
      <c r="D219" s="184"/>
      <c r="E219" s="170">
        <v>28352.75</v>
      </c>
      <c r="F219" s="431">
        <f t="shared" si="6"/>
        <v>16359043.880000008</v>
      </c>
    </row>
    <row r="220" spans="1:6" ht="28.5">
      <c r="A220" s="419">
        <v>40603</v>
      </c>
      <c r="B220" s="178">
        <v>9582</v>
      </c>
      <c r="C220" s="114" t="s">
        <v>3574</v>
      </c>
      <c r="D220" s="184"/>
      <c r="E220" s="216">
        <v>39800</v>
      </c>
      <c r="F220" s="431">
        <f t="shared" si="6"/>
        <v>16319243.880000008</v>
      </c>
    </row>
    <row r="221" spans="1:6" ht="28.5">
      <c r="A221" s="419">
        <v>40603</v>
      </c>
      <c r="B221" s="178">
        <v>9583</v>
      </c>
      <c r="C221" s="114" t="s">
        <v>3575</v>
      </c>
      <c r="D221" s="184"/>
      <c r="E221" s="170">
        <v>119298.51</v>
      </c>
      <c r="F221" s="431">
        <f t="shared" si="6"/>
        <v>16199945.370000008</v>
      </c>
    </row>
    <row r="222" spans="1:6" ht="28.5">
      <c r="A222" s="419">
        <v>40605</v>
      </c>
      <c r="B222" s="178">
        <v>9584</v>
      </c>
      <c r="C222" s="183" t="s">
        <v>3576</v>
      </c>
      <c r="D222" s="184"/>
      <c r="E222" s="216">
        <v>1600</v>
      </c>
      <c r="F222" s="431">
        <f t="shared" si="6"/>
        <v>16198345.370000008</v>
      </c>
    </row>
    <row r="223" spans="1:6" ht="28.5">
      <c r="A223" s="419">
        <v>40605</v>
      </c>
      <c r="B223" s="178">
        <v>9585</v>
      </c>
      <c r="C223" s="183" t="s">
        <v>3577</v>
      </c>
      <c r="D223" s="184"/>
      <c r="E223" s="170">
        <v>1600</v>
      </c>
      <c r="F223" s="431">
        <f t="shared" si="6"/>
        <v>16196745.370000008</v>
      </c>
    </row>
    <row r="224" spans="1:6" ht="28.5">
      <c r="A224" s="419">
        <v>40605</v>
      </c>
      <c r="B224" s="178">
        <v>9586</v>
      </c>
      <c r="C224" s="114" t="s">
        <v>3578</v>
      </c>
      <c r="D224" s="184"/>
      <c r="E224" s="216">
        <v>1600</v>
      </c>
      <c r="F224" s="431">
        <f t="shared" si="6"/>
        <v>16195145.370000008</v>
      </c>
    </row>
    <row r="225" spans="1:6" ht="28.5">
      <c r="A225" s="419">
        <v>40605</v>
      </c>
      <c r="B225" s="178">
        <v>9587</v>
      </c>
      <c r="C225" s="114" t="s">
        <v>3579</v>
      </c>
      <c r="D225" s="184"/>
      <c r="E225" s="216">
        <v>41294.28</v>
      </c>
      <c r="F225" s="431">
        <f t="shared" si="6"/>
        <v>16153851.090000009</v>
      </c>
    </row>
    <row r="226" spans="1:6">
      <c r="A226" s="419">
        <v>40605</v>
      </c>
      <c r="B226" s="178">
        <v>9588</v>
      </c>
      <c r="C226" s="42" t="s">
        <v>3580</v>
      </c>
      <c r="D226" s="184"/>
      <c r="E226" s="216">
        <v>2489.2199999999998</v>
      </c>
      <c r="F226" s="431">
        <f t="shared" si="6"/>
        <v>16151361.870000008</v>
      </c>
    </row>
    <row r="227" spans="1:6" ht="45">
      <c r="A227" s="419">
        <v>40605</v>
      </c>
      <c r="B227" s="178">
        <v>9589</v>
      </c>
      <c r="C227" s="57" t="s">
        <v>3581</v>
      </c>
      <c r="D227" s="184"/>
      <c r="E227" s="216">
        <v>195550</v>
      </c>
      <c r="F227" s="431">
        <f t="shared" si="6"/>
        <v>15955811.870000008</v>
      </c>
    </row>
    <row r="228" spans="1:6" ht="57">
      <c r="A228" s="419">
        <v>40605</v>
      </c>
      <c r="B228" s="178">
        <v>9590</v>
      </c>
      <c r="C228" s="183" t="s">
        <v>3582</v>
      </c>
      <c r="D228" s="184"/>
      <c r="E228" s="216">
        <v>16965</v>
      </c>
      <c r="F228" s="431">
        <f t="shared" si="6"/>
        <v>15938846.870000008</v>
      </c>
    </row>
    <row r="229" spans="1:6" ht="42.75">
      <c r="A229" s="419">
        <v>40605</v>
      </c>
      <c r="B229" s="178">
        <v>9591</v>
      </c>
      <c r="C229" s="183" t="s">
        <v>3583</v>
      </c>
      <c r="D229" s="184"/>
      <c r="E229" s="216">
        <v>30400</v>
      </c>
      <c r="F229" s="431">
        <f t="shared" si="6"/>
        <v>15908446.870000008</v>
      </c>
    </row>
    <row r="230" spans="1:6">
      <c r="A230" s="419">
        <v>40605</v>
      </c>
      <c r="B230" s="178">
        <v>9592</v>
      </c>
      <c r="C230" s="183" t="s">
        <v>1804</v>
      </c>
      <c r="D230" s="184"/>
      <c r="E230" s="360">
        <v>0.01</v>
      </c>
      <c r="F230" s="431">
        <f t="shared" si="6"/>
        <v>15908446.860000009</v>
      </c>
    </row>
    <row r="231" spans="1:6" ht="28.5">
      <c r="A231" s="419">
        <v>40605</v>
      </c>
      <c r="B231" s="178">
        <v>9593</v>
      </c>
      <c r="C231" s="114" t="s">
        <v>3584</v>
      </c>
      <c r="D231" s="184"/>
      <c r="E231" s="216">
        <v>6121.5</v>
      </c>
      <c r="F231" s="431">
        <f t="shared" si="6"/>
        <v>15902325.360000009</v>
      </c>
    </row>
    <row r="232" spans="1:6">
      <c r="A232" s="419">
        <v>40606</v>
      </c>
      <c r="B232" s="178">
        <v>9594</v>
      </c>
      <c r="C232" s="114" t="s">
        <v>3588</v>
      </c>
      <c r="D232" s="184"/>
      <c r="E232" s="216">
        <v>3826.81</v>
      </c>
      <c r="F232" s="431">
        <f t="shared" si="6"/>
        <v>15898498.550000008</v>
      </c>
    </row>
    <row r="233" spans="1:6" ht="28.5">
      <c r="A233" s="419">
        <v>40606</v>
      </c>
      <c r="B233" s="178">
        <v>9595</v>
      </c>
      <c r="C233" s="114" t="s">
        <v>3589</v>
      </c>
      <c r="D233" s="184"/>
      <c r="E233" s="216">
        <v>30830.41</v>
      </c>
      <c r="F233" s="431">
        <f t="shared" si="6"/>
        <v>15867668.140000008</v>
      </c>
    </row>
    <row r="234" spans="1:6" ht="28.5">
      <c r="A234" s="419">
        <v>40606</v>
      </c>
      <c r="B234" s="178">
        <v>9596</v>
      </c>
      <c r="C234" s="183" t="s">
        <v>3703</v>
      </c>
      <c r="D234" s="184"/>
      <c r="E234" s="216">
        <v>57887.14</v>
      </c>
      <c r="F234" s="431">
        <f t="shared" si="6"/>
        <v>15809781.000000007</v>
      </c>
    </row>
    <row r="235" spans="1:6" ht="28.5">
      <c r="A235" s="419">
        <v>40606</v>
      </c>
      <c r="B235" s="178">
        <v>9597</v>
      </c>
      <c r="C235" s="183" t="s">
        <v>3590</v>
      </c>
      <c r="D235" s="184"/>
      <c r="E235" s="216">
        <v>19224.64</v>
      </c>
      <c r="F235" s="431">
        <f t="shared" si="6"/>
        <v>15790556.360000007</v>
      </c>
    </row>
    <row r="236" spans="1:6" ht="28.5">
      <c r="A236" s="419">
        <v>40606</v>
      </c>
      <c r="B236" s="178">
        <v>9598</v>
      </c>
      <c r="C236" s="114" t="s">
        <v>3591</v>
      </c>
      <c r="D236" s="184"/>
      <c r="E236" s="216">
        <v>2642.65</v>
      </c>
      <c r="F236" s="431">
        <f t="shared" si="6"/>
        <v>15787913.710000006</v>
      </c>
    </row>
    <row r="237" spans="1:6" ht="15.75">
      <c r="A237" s="419">
        <v>40606</v>
      </c>
      <c r="B237" s="73" t="s">
        <v>1027</v>
      </c>
      <c r="C237" s="180" t="s">
        <v>3570</v>
      </c>
      <c r="D237" s="214">
        <v>425634</v>
      </c>
      <c r="E237" s="216"/>
      <c r="F237" s="431">
        <f t="shared" si="6"/>
        <v>16213547.710000006</v>
      </c>
    </row>
    <row r="238" spans="1:6" ht="15.75">
      <c r="A238" s="419">
        <v>40606</v>
      </c>
      <c r="B238" s="73" t="s">
        <v>1027</v>
      </c>
      <c r="C238" s="180" t="s">
        <v>3484</v>
      </c>
      <c r="D238" s="214">
        <v>781096</v>
      </c>
      <c r="E238" s="216"/>
      <c r="F238" s="431">
        <f t="shared" si="6"/>
        <v>16994643.710000008</v>
      </c>
    </row>
    <row r="239" spans="1:6" ht="30">
      <c r="A239" s="419">
        <v>40606</v>
      </c>
      <c r="B239" s="73" t="s">
        <v>1027</v>
      </c>
      <c r="C239" s="180" t="s">
        <v>3595</v>
      </c>
      <c r="D239" s="214">
        <v>145</v>
      </c>
      <c r="E239" s="386"/>
      <c r="F239" s="431">
        <f t="shared" si="6"/>
        <v>16994788.710000008</v>
      </c>
    </row>
    <row r="240" spans="1:6" ht="15.75">
      <c r="A240" s="419">
        <v>40606</v>
      </c>
      <c r="B240" s="382" t="s">
        <v>1027</v>
      </c>
      <c r="C240" s="347" t="s">
        <v>3594</v>
      </c>
      <c r="D240" s="435">
        <v>3380460</v>
      </c>
      <c r="E240" s="216"/>
      <c r="F240" s="431">
        <f t="shared" si="6"/>
        <v>20375248.710000008</v>
      </c>
    </row>
    <row r="241" spans="1:6" ht="28.5">
      <c r="A241" s="419">
        <v>40611</v>
      </c>
      <c r="B241" s="178">
        <v>9599</v>
      </c>
      <c r="C241" s="114" t="s">
        <v>3598</v>
      </c>
      <c r="D241" s="184"/>
      <c r="E241" s="216">
        <v>39800</v>
      </c>
      <c r="F241" s="431">
        <f t="shared" si="6"/>
        <v>20335448.710000008</v>
      </c>
    </row>
    <row r="242" spans="1:6" ht="28.5">
      <c r="A242" s="419">
        <v>40611</v>
      </c>
      <c r="B242" s="178">
        <v>9600</v>
      </c>
      <c r="C242" s="183" t="s">
        <v>3458</v>
      </c>
      <c r="D242" s="184"/>
      <c r="E242" s="216">
        <v>900</v>
      </c>
      <c r="F242" s="431">
        <f t="shared" si="6"/>
        <v>20334548.710000008</v>
      </c>
    </row>
    <row r="243" spans="1:6" ht="42.75">
      <c r="A243" s="419">
        <v>40611</v>
      </c>
      <c r="B243" s="290">
        <v>9601</v>
      </c>
      <c r="C243" s="164" t="s">
        <v>3597</v>
      </c>
      <c r="D243" s="339"/>
      <c r="E243" s="216">
        <v>57282.85</v>
      </c>
      <c r="F243" s="431">
        <f t="shared" si="6"/>
        <v>20277265.860000007</v>
      </c>
    </row>
    <row r="244" spans="1:6" ht="28.5">
      <c r="A244" s="419">
        <v>40612</v>
      </c>
      <c r="B244" s="178">
        <v>9602</v>
      </c>
      <c r="C244" s="114" t="s">
        <v>3704</v>
      </c>
      <c r="D244" s="184"/>
      <c r="E244" s="216">
        <v>34592.94</v>
      </c>
      <c r="F244" s="431">
        <f t="shared" si="6"/>
        <v>20242672.920000006</v>
      </c>
    </row>
    <row r="245" spans="1:6">
      <c r="A245" s="419">
        <v>40612</v>
      </c>
      <c r="B245" s="178">
        <v>9603</v>
      </c>
      <c r="C245" s="183" t="s">
        <v>1804</v>
      </c>
      <c r="D245" s="184"/>
      <c r="E245" s="360">
        <v>0.01</v>
      </c>
      <c r="F245" s="431">
        <f t="shared" si="6"/>
        <v>20242672.910000004</v>
      </c>
    </row>
    <row r="246" spans="1:6">
      <c r="A246" s="419">
        <v>40612</v>
      </c>
      <c r="B246" s="178">
        <v>9604</v>
      </c>
      <c r="C246" s="433" t="s">
        <v>1804</v>
      </c>
      <c r="D246" s="184"/>
      <c r="E246" s="386">
        <v>0.01</v>
      </c>
      <c r="F246" s="431">
        <f t="shared" si="6"/>
        <v>20242672.900000002</v>
      </c>
    </row>
    <row r="247" spans="1:6" ht="28.5">
      <c r="A247" s="419">
        <v>40612</v>
      </c>
      <c r="B247" s="178">
        <v>9605</v>
      </c>
      <c r="C247" s="114" t="s">
        <v>3599</v>
      </c>
      <c r="D247" s="184"/>
      <c r="E247" s="216">
        <v>41550</v>
      </c>
      <c r="F247" s="431">
        <f t="shared" si="6"/>
        <v>20201122.900000002</v>
      </c>
    </row>
    <row r="248" spans="1:6" ht="42.75">
      <c r="A248" s="419">
        <v>40612</v>
      </c>
      <c r="B248" s="178">
        <v>9606</v>
      </c>
      <c r="C248" s="114" t="s">
        <v>3600</v>
      </c>
      <c r="D248" s="184"/>
      <c r="E248" s="216">
        <v>4255.57</v>
      </c>
      <c r="F248" s="431">
        <f t="shared" si="6"/>
        <v>20196867.330000002</v>
      </c>
    </row>
    <row r="249" spans="1:6" ht="28.5">
      <c r="A249" s="419">
        <v>40613</v>
      </c>
      <c r="B249" s="178">
        <v>9607</v>
      </c>
      <c r="C249" s="183" t="s">
        <v>3601</v>
      </c>
      <c r="D249" s="184"/>
      <c r="E249" s="216">
        <v>1800</v>
      </c>
      <c r="F249" s="431">
        <f t="shared" si="6"/>
        <v>20195067.330000002</v>
      </c>
    </row>
    <row r="250" spans="1:6" ht="42.75">
      <c r="A250" s="419">
        <v>40613</v>
      </c>
      <c r="B250" s="178">
        <v>9608</v>
      </c>
      <c r="C250" s="433" t="s">
        <v>3602</v>
      </c>
      <c r="D250" s="184"/>
      <c r="E250" s="170">
        <v>204671.25</v>
      </c>
      <c r="F250" s="431">
        <f t="shared" si="6"/>
        <v>19990396.080000002</v>
      </c>
    </row>
    <row r="251" spans="1:6" ht="28.5">
      <c r="A251" s="419">
        <v>40613</v>
      </c>
      <c r="B251" s="178">
        <v>9609</v>
      </c>
      <c r="C251" s="433" t="s">
        <v>3603</v>
      </c>
      <c r="D251" s="184"/>
      <c r="E251" s="170">
        <v>653290</v>
      </c>
      <c r="F251" s="431">
        <f t="shared" si="6"/>
        <v>19337106.080000002</v>
      </c>
    </row>
    <row r="252" spans="1:6">
      <c r="A252" s="419">
        <v>40613</v>
      </c>
      <c r="B252" s="178">
        <v>9610</v>
      </c>
      <c r="C252" s="433" t="s">
        <v>3604</v>
      </c>
      <c r="D252" s="184"/>
      <c r="E252" s="170">
        <v>3507</v>
      </c>
      <c r="F252" s="431">
        <f t="shared" si="6"/>
        <v>19333599.080000002</v>
      </c>
    </row>
    <row r="253" spans="1:6">
      <c r="A253" s="437">
        <v>40616</v>
      </c>
      <c r="B253" s="290">
        <v>9611</v>
      </c>
      <c r="C253" s="438" t="s">
        <v>1804</v>
      </c>
      <c r="D253" s="339"/>
      <c r="E253" s="360">
        <v>0.01</v>
      </c>
      <c r="F253" s="431">
        <f t="shared" si="6"/>
        <v>19333599.07</v>
      </c>
    </row>
    <row r="254" spans="1:6">
      <c r="A254" s="419">
        <v>40616</v>
      </c>
      <c r="B254" s="178">
        <v>9612</v>
      </c>
      <c r="C254" s="433" t="s">
        <v>1804</v>
      </c>
      <c r="D254" s="184"/>
      <c r="E254" s="360">
        <v>0.01</v>
      </c>
      <c r="F254" s="431">
        <f t="shared" si="6"/>
        <v>19333599.059999999</v>
      </c>
    </row>
    <row r="255" spans="1:6">
      <c r="A255" s="419">
        <v>40616</v>
      </c>
      <c r="B255" s="178">
        <v>9613</v>
      </c>
      <c r="C255" s="114" t="s">
        <v>1804</v>
      </c>
      <c r="D255" s="184"/>
      <c r="E255" s="360">
        <v>0.01</v>
      </c>
      <c r="F255" s="431">
        <f t="shared" si="6"/>
        <v>19333599.049999997</v>
      </c>
    </row>
    <row r="256" spans="1:6" ht="32.25" customHeight="1">
      <c r="A256" s="419">
        <v>40616</v>
      </c>
      <c r="B256" s="178">
        <v>9614</v>
      </c>
      <c r="C256" s="433" t="s">
        <v>3605</v>
      </c>
      <c r="D256" s="184"/>
      <c r="E256" s="216">
        <v>5440</v>
      </c>
      <c r="F256" s="431">
        <f t="shared" si="6"/>
        <v>19328159.049999997</v>
      </c>
    </row>
    <row r="257" spans="1:6">
      <c r="A257" s="419">
        <v>40616</v>
      </c>
      <c r="B257" s="178">
        <v>9615</v>
      </c>
      <c r="C257" s="433" t="s">
        <v>3606</v>
      </c>
      <c r="D257" s="184"/>
      <c r="E257" s="216">
        <v>7147.5</v>
      </c>
      <c r="F257" s="431">
        <f t="shared" si="6"/>
        <v>19321011.549999997</v>
      </c>
    </row>
    <row r="258" spans="1:6" ht="28.5">
      <c r="A258" s="419">
        <v>40616</v>
      </c>
      <c r="B258" s="178">
        <v>9616</v>
      </c>
      <c r="C258" s="114" t="s">
        <v>3607</v>
      </c>
      <c r="D258" s="184"/>
      <c r="E258" s="216">
        <v>32656.93</v>
      </c>
      <c r="F258" s="431">
        <f t="shared" si="6"/>
        <v>19288354.619999997</v>
      </c>
    </row>
    <row r="259" spans="1:6" ht="57">
      <c r="A259" s="419">
        <v>40617</v>
      </c>
      <c r="B259" s="178">
        <v>9617</v>
      </c>
      <c r="C259" s="114" t="s">
        <v>3608</v>
      </c>
      <c r="D259" s="184"/>
      <c r="E259" s="216">
        <v>1131</v>
      </c>
      <c r="F259" s="431">
        <f t="shared" si="6"/>
        <v>19287223.619999997</v>
      </c>
    </row>
    <row r="260" spans="1:6" ht="28.5">
      <c r="A260" s="419">
        <v>40255</v>
      </c>
      <c r="B260" s="178">
        <v>9618</v>
      </c>
      <c r="C260" s="164" t="s">
        <v>3610</v>
      </c>
      <c r="D260" s="184"/>
      <c r="E260" s="216">
        <v>2223.33</v>
      </c>
      <c r="F260" s="431">
        <f t="shared" si="6"/>
        <v>19285000.289999999</v>
      </c>
    </row>
    <row r="261" spans="1:6" ht="42.75">
      <c r="A261" s="419">
        <v>40255</v>
      </c>
      <c r="B261" s="178">
        <v>9619</v>
      </c>
      <c r="C261" s="183" t="s">
        <v>3611</v>
      </c>
      <c r="D261" s="184"/>
      <c r="E261" s="216">
        <v>1350</v>
      </c>
      <c r="F261" s="431">
        <f t="shared" si="6"/>
        <v>19283650.289999999</v>
      </c>
    </row>
    <row r="262" spans="1:6" ht="28.5">
      <c r="A262" s="419">
        <v>40255</v>
      </c>
      <c r="B262" s="178">
        <v>9620</v>
      </c>
      <c r="C262" s="114" t="s">
        <v>3616</v>
      </c>
      <c r="D262" s="184"/>
      <c r="E262" s="216">
        <v>15000</v>
      </c>
      <c r="F262" s="431">
        <f t="shared" si="6"/>
        <v>19268650.289999999</v>
      </c>
    </row>
    <row r="263" spans="1:6" ht="42.75">
      <c r="A263" s="419">
        <v>40255</v>
      </c>
      <c r="B263" s="290">
        <v>9621</v>
      </c>
      <c r="C263" s="251" t="s">
        <v>3677</v>
      </c>
      <c r="D263" s="339"/>
      <c r="E263" s="216">
        <v>30000</v>
      </c>
      <c r="F263" s="431">
        <f t="shared" si="6"/>
        <v>19238650.289999999</v>
      </c>
    </row>
    <row r="264" spans="1:6" ht="28.5">
      <c r="A264" s="419"/>
      <c r="B264" s="178">
        <v>9622</v>
      </c>
      <c r="C264" s="114" t="s">
        <v>3612</v>
      </c>
      <c r="D264" s="184"/>
      <c r="E264" s="216">
        <v>15000</v>
      </c>
      <c r="F264" s="431">
        <f t="shared" si="6"/>
        <v>19223650.289999999</v>
      </c>
    </row>
    <row r="265" spans="1:6" ht="28.5">
      <c r="A265" s="419">
        <v>40255</v>
      </c>
      <c r="B265" s="178">
        <v>9623</v>
      </c>
      <c r="C265" s="114" t="s">
        <v>3613</v>
      </c>
      <c r="D265" s="184"/>
      <c r="E265" s="216">
        <v>23000</v>
      </c>
      <c r="F265" s="431">
        <f t="shared" si="6"/>
        <v>19200650.289999999</v>
      </c>
    </row>
    <row r="266" spans="1:6" ht="28.5">
      <c r="A266" s="419">
        <v>40255</v>
      </c>
      <c r="B266" s="178">
        <v>9624</v>
      </c>
      <c r="C266" s="114" t="s">
        <v>3614</v>
      </c>
      <c r="D266" s="184"/>
      <c r="E266" s="216">
        <v>18000</v>
      </c>
      <c r="F266" s="431">
        <f t="shared" si="6"/>
        <v>19182650.289999999</v>
      </c>
    </row>
    <row r="267" spans="1:6" ht="28.5">
      <c r="A267" s="419">
        <v>40255</v>
      </c>
      <c r="B267" s="290">
        <v>9625</v>
      </c>
      <c r="C267" s="164" t="s">
        <v>3617</v>
      </c>
      <c r="D267" s="339"/>
      <c r="E267" s="216">
        <v>519</v>
      </c>
      <c r="F267" s="431">
        <f t="shared" si="6"/>
        <v>19182131.289999999</v>
      </c>
    </row>
    <row r="268" spans="1:6" ht="28.5">
      <c r="A268" s="419">
        <v>40255</v>
      </c>
      <c r="B268" s="178">
        <v>9626</v>
      </c>
      <c r="C268" s="114" t="s">
        <v>3615</v>
      </c>
      <c r="D268" s="184"/>
      <c r="E268" s="216">
        <v>23000</v>
      </c>
      <c r="F268" s="431">
        <f t="shared" si="6"/>
        <v>19159131.289999999</v>
      </c>
    </row>
    <row r="269" spans="1:6" ht="28.5">
      <c r="A269" s="419">
        <v>40255</v>
      </c>
      <c r="B269" s="178">
        <v>9627</v>
      </c>
      <c r="C269" s="114" t="s">
        <v>3618</v>
      </c>
      <c r="D269" s="184"/>
      <c r="E269" s="216">
        <v>16050</v>
      </c>
      <c r="F269" s="431">
        <f t="shared" si="6"/>
        <v>19143081.289999999</v>
      </c>
    </row>
    <row r="270" spans="1:6" ht="28.5">
      <c r="A270" s="419">
        <v>40255</v>
      </c>
      <c r="B270" s="178">
        <v>9628</v>
      </c>
      <c r="C270" s="114" t="s">
        <v>3710</v>
      </c>
      <c r="D270" s="184"/>
      <c r="E270" s="216">
        <v>20840.71</v>
      </c>
      <c r="F270" s="431">
        <f t="shared" si="6"/>
        <v>19122240.579999998</v>
      </c>
    </row>
    <row r="271" spans="1:6" ht="28.5">
      <c r="A271" s="419">
        <v>40255</v>
      </c>
      <c r="B271" s="178">
        <v>9629</v>
      </c>
      <c r="C271" s="114" t="s">
        <v>3711</v>
      </c>
      <c r="D271" s="184"/>
      <c r="E271" s="216">
        <v>23000</v>
      </c>
      <c r="F271" s="431">
        <f t="shared" si="6"/>
        <v>19099240.579999998</v>
      </c>
    </row>
    <row r="272" spans="1:6" ht="42.75">
      <c r="A272" s="419">
        <v>40255</v>
      </c>
      <c r="B272" s="178">
        <v>9630</v>
      </c>
      <c r="C272" s="114" t="s">
        <v>3503</v>
      </c>
      <c r="D272" s="184"/>
      <c r="E272" s="216">
        <v>10000</v>
      </c>
      <c r="F272" s="431">
        <f t="shared" si="6"/>
        <v>19089240.579999998</v>
      </c>
    </row>
    <row r="273" spans="1:6" ht="28.5">
      <c r="A273" s="419">
        <v>40255</v>
      </c>
      <c r="B273" s="178">
        <v>9631</v>
      </c>
      <c r="C273" s="114" t="s">
        <v>3619</v>
      </c>
      <c r="D273" s="214"/>
      <c r="E273" s="216">
        <v>16295.89</v>
      </c>
      <c r="F273" s="431">
        <f t="shared" si="6"/>
        <v>19072944.689999998</v>
      </c>
    </row>
    <row r="274" spans="1:6" ht="15.75">
      <c r="A274" s="419">
        <v>40255</v>
      </c>
      <c r="B274" s="178">
        <v>9632</v>
      </c>
      <c r="C274" s="114" t="s">
        <v>3620</v>
      </c>
      <c r="D274" s="214"/>
      <c r="E274" s="216">
        <v>26177.41</v>
      </c>
      <c r="F274" s="431">
        <f t="shared" si="6"/>
        <v>19046767.279999997</v>
      </c>
    </row>
    <row r="275" spans="1:6" ht="42.75">
      <c r="A275" s="419">
        <v>40255</v>
      </c>
      <c r="B275" s="178">
        <v>9633</v>
      </c>
      <c r="C275" s="164" t="s">
        <v>3734</v>
      </c>
      <c r="D275" s="214"/>
      <c r="E275" s="216">
        <v>61215</v>
      </c>
      <c r="F275" s="431">
        <f t="shared" si="6"/>
        <v>18985552.279999997</v>
      </c>
    </row>
    <row r="276" spans="1:6" ht="28.5">
      <c r="A276" s="419">
        <v>40255</v>
      </c>
      <c r="B276" s="178">
        <v>9634</v>
      </c>
      <c r="C276" s="114" t="s">
        <v>3621</v>
      </c>
      <c r="D276" s="214"/>
      <c r="E276" s="216">
        <v>39800</v>
      </c>
      <c r="F276" s="431">
        <f t="shared" si="6"/>
        <v>18945752.279999997</v>
      </c>
    </row>
    <row r="277" spans="1:6" ht="15.75">
      <c r="A277" s="419">
        <v>40255</v>
      </c>
      <c r="B277" s="178">
        <v>9635</v>
      </c>
      <c r="C277" s="114" t="s">
        <v>3622</v>
      </c>
      <c r="D277" s="214"/>
      <c r="E277" s="406">
        <v>38145</v>
      </c>
      <c r="F277" s="431">
        <f t="shared" si="6"/>
        <v>18907607.279999997</v>
      </c>
    </row>
    <row r="278" spans="1:6" ht="15.75">
      <c r="A278" s="419">
        <v>40623</v>
      </c>
      <c r="B278" s="290">
        <v>9636</v>
      </c>
      <c r="C278" s="164" t="s">
        <v>3623</v>
      </c>
      <c r="D278" s="348"/>
      <c r="E278" s="406">
        <v>25088.75</v>
      </c>
      <c r="F278" s="431">
        <f t="shared" si="6"/>
        <v>18882518.529999997</v>
      </c>
    </row>
    <row r="279" spans="1:6" ht="15.75">
      <c r="A279" s="419">
        <v>40623</v>
      </c>
      <c r="B279" s="178">
        <v>9637</v>
      </c>
      <c r="C279" s="164" t="s">
        <v>3624</v>
      </c>
      <c r="D279" s="214"/>
      <c r="E279" s="406">
        <v>8500</v>
      </c>
      <c r="F279" s="431">
        <f t="shared" si="6"/>
        <v>18874018.529999997</v>
      </c>
    </row>
    <row r="280" spans="1:6" ht="15.75">
      <c r="A280" s="419">
        <v>40623</v>
      </c>
      <c r="B280" s="178">
        <v>9638</v>
      </c>
      <c r="C280" s="164" t="s">
        <v>3625</v>
      </c>
      <c r="D280" s="214"/>
      <c r="E280" s="406">
        <v>3510</v>
      </c>
      <c r="F280" s="431">
        <f t="shared" si="6"/>
        <v>18870508.529999997</v>
      </c>
    </row>
    <row r="281" spans="1:6" ht="15.75">
      <c r="A281" s="419">
        <v>40623</v>
      </c>
      <c r="B281" s="178">
        <v>9639</v>
      </c>
      <c r="C281" s="115" t="s">
        <v>3626</v>
      </c>
      <c r="D281" s="214"/>
      <c r="E281" s="406">
        <v>27000</v>
      </c>
      <c r="F281" s="431">
        <f t="shared" si="6"/>
        <v>18843508.529999997</v>
      </c>
    </row>
    <row r="282" spans="1:6" ht="15.75">
      <c r="A282" s="419">
        <v>40623</v>
      </c>
      <c r="B282" s="178">
        <v>9640</v>
      </c>
      <c r="C282" s="164" t="s">
        <v>1804</v>
      </c>
      <c r="D282" s="214"/>
      <c r="E282" s="360">
        <v>0.01</v>
      </c>
      <c r="F282" s="431">
        <f t="shared" si="6"/>
        <v>18843508.519999996</v>
      </c>
    </row>
    <row r="283" spans="1:6" ht="38.25">
      <c r="A283" s="419">
        <v>40623</v>
      </c>
      <c r="B283" s="178">
        <v>9641</v>
      </c>
      <c r="C283" s="160" t="s">
        <v>3627</v>
      </c>
      <c r="D283" s="214"/>
      <c r="E283" s="406">
        <v>27000</v>
      </c>
      <c r="F283" s="431">
        <f t="shared" si="6"/>
        <v>18816508.519999996</v>
      </c>
    </row>
    <row r="284" spans="1:6" ht="15.75">
      <c r="A284" s="419">
        <v>40623</v>
      </c>
      <c r="B284" s="178">
        <v>9642</v>
      </c>
      <c r="C284" s="164" t="s">
        <v>3628</v>
      </c>
      <c r="D284" s="214"/>
      <c r="E284" s="406">
        <v>2000</v>
      </c>
      <c r="F284" s="431">
        <f t="shared" si="6"/>
        <v>18814508.519999996</v>
      </c>
    </row>
    <row r="285" spans="1:6">
      <c r="A285" s="419">
        <v>40623</v>
      </c>
      <c r="B285" s="178">
        <v>9643</v>
      </c>
      <c r="C285" s="114" t="s">
        <v>3629</v>
      </c>
      <c r="D285" s="184"/>
      <c r="E285" s="170">
        <v>6480</v>
      </c>
      <c r="F285" s="431">
        <f t="shared" si="6"/>
        <v>18808028.519999996</v>
      </c>
    </row>
    <row r="286" spans="1:6">
      <c r="A286" s="419">
        <v>40623</v>
      </c>
      <c r="B286" s="178">
        <v>9644</v>
      </c>
      <c r="C286" s="114" t="s">
        <v>3630</v>
      </c>
      <c r="D286" s="184"/>
      <c r="E286" s="216">
        <v>6480</v>
      </c>
      <c r="F286" s="431">
        <f t="shared" si="6"/>
        <v>18801548.519999996</v>
      </c>
    </row>
    <row r="287" spans="1:6" ht="28.5">
      <c r="A287" s="419">
        <v>40623</v>
      </c>
      <c r="B287" s="178">
        <v>9645</v>
      </c>
      <c r="C287" s="164" t="s">
        <v>3631</v>
      </c>
      <c r="D287" s="2"/>
      <c r="E287" s="216">
        <v>7758</v>
      </c>
      <c r="F287" s="431">
        <f t="shared" si="6"/>
        <v>18793790.519999996</v>
      </c>
    </row>
    <row r="288" spans="1:6" ht="57">
      <c r="A288" s="419">
        <v>40623</v>
      </c>
      <c r="B288" s="290">
        <v>9646</v>
      </c>
      <c r="C288" s="164" t="s">
        <v>3632</v>
      </c>
      <c r="D288" s="339"/>
      <c r="E288" s="216">
        <v>69648.75</v>
      </c>
      <c r="F288" s="431">
        <f t="shared" si="6"/>
        <v>18724141.769999996</v>
      </c>
    </row>
    <row r="289" spans="1:6" ht="42.75">
      <c r="A289" s="419">
        <v>40623</v>
      </c>
      <c r="B289" s="178">
        <v>9647</v>
      </c>
      <c r="C289" s="164" t="s">
        <v>3633</v>
      </c>
      <c r="D289" s="214"/>
      <c r="E289" s="216">
        <v>35100</v>
      </c>
      <c r="F289" s="431">
        <f t="shared" si="6"/>
        <v>18689041.769999996</v>
      </c>
    </row>
    <row r="290" spans="1:6" ht="42.75">
      <c r="A290" s="419">
        <v>40623</v>
      </c>
      <c r="B290" s="290">
        <v>9648</v>
      </c>
      <c r="C290" s="164" t="s">
        <v>3634</v>
      </c>
      <c r="D290" s="348"/>
      <c r="E290" s="406">
        <v>36000</v>
      </c>
      <c r="F290" s="431">
        <f t="shared" si="6"/>
        <v>18653041.769999996</v>
      </c>
    </row>
    <row r="291" spans="1:6" ht="42.75">
      <c r="A291" s="419">
        <v>40623</v>
      </c>
      <c r="B291" s="178">
        <v>9649</v>
      </c>
      <c r="C291" s="164" t="s">
        <v>3635</v>
      </c>
      <c r="D291" s="184"/>
      <c r="E291" s="216">
        <v>40500</v>
      </c>
      <c r="F291" s="431">
        <f t="shared" si="6"/>
        <v>18612541.769999996</v>
      </c>
    </row>
    <row r="292" spans="1:6" ht="28.5">
      <c r="A292" s="419">
        <v>40624</v>
      </c>
      <c r="B292" s="178">
        <v>9650</v>
      </c>
      <c r="C292" s="114" t="s">
        <v>3637</v>
      </c>
      <c r="D292" s="184"/>
      <c r="E292" s="170">
        <v>6378.49</v>
      </c>
      <c r="F292" s="431">
        <f t="shared" si="6"/>
        <v>18606163.279999997</v>
      </c>
    </row>
    <row r="293" spans="1:6" ht="28.5">
      <c r="A293" s="419">
        <v>40624</v>
      </c>
      <c r="B293" s="290">
        <v>9651</v>
      </c>
      <c r="C293" s="164" t="s">
        <v>3638</v>
      </c>
      <c r="D293" s="348"/>
      <c r="E293" s="406">
        <v>3681.5</v>
      </c>
      <c r="F293" s="431">
        <f t="shared" ref="F293:F322" si="7">F292+D293-E293</f>
        <v>18602481.779999997</v>
      </c>
    </row>
    <row r="294" spans="1:6" ht="42.75">
      <c r="A294" s="419">
        <v>40624</v>
      </c>
      <c r="B294" s="178">
        <v>9652</v>
      </c>
      <c r="C294" s="164" t="s">
        <v>3639</v>
      </c>
      <c r="D294" s="214"/>
      <c r="E294" s="170">
        <v>58315</v>
      </c>
      <c r="F294" s="431">
        <f t="shared" si="7"/>
        <v>18544166.779999997</v>
      </c>
    </row>
    <row r="295" spans="1:6">
      <c r="A295" s="419">
        <v>40624</v>
      </c>
      <c r="B295" s="178">
        <v>9653</v>
      </c>
      <c r="C295" s="114" t="s">
        <v>3640</v>
      </c>
      <c r="D295" s="184"/>
      <c r="E295" s="170">
        <v>600</v>
      </c>
      <c r="F295" s="431">
        <f t="shared" si="7"/>
        <v>18543566.779999997</v>
      </c>
    </row>
    <row r="296" spans="1:6" ht="15.75">
      <c r="A296" s="419">
        <v>40624</v>
      </c>
      <c r="B296" s="178">
        <v>9654</v>
      </c>
      <c r="C296" s="114" t="s">
        <v>3641</v>
      </c>
      <c r="D296" s="214"/>
      <c r="E296" s="406">
        <v>600</v>
      </c>
      <c r="F296" s="431">
        <f t="shared" si="7"/>
        <v>18542966.779999997</v>
      </c>
    </row>
    <row r="297" spans="1:6" ht="28.5">
      <c r="A297" s="419">
        <v>40625</v>
      </c>
      <c r="B297" s="178">
        <v>9655</v>
      </c>
      <c r="C297" s="164" t="s">
        <v>3642</v>
      </c>
      <c r="D297" s="214"/>
      <c r="E297" s="216">
        <v>4000</v>
      </c>
      <c r="F297" s="431">
        <f t="shared" si="7"/>
        <v>18538966.779999997</v>
      </c>
    </row>
    <row r="298" spans="1:6" ht="57">
      <c r="A298" s="419">
        <v>40625</v>
      </c>
      <c r="B298" s="178">
        <v>9656</v>
      </c>
      <c r="C298" s="114" t="s">
        <v>3643</v>
      </c>
      <c r="D298" s="214"/>
      <c r="E298" s="216">
        <v>1131</v>
      </c>
      <c r="F298" s="431">
        <f t="shared" si="7"/>
        <v>18537835.779999997</v>
      </c>
    </row>
    <row r="299" spans="1:6" ht="15.75">
      <c r="A299" s="419">
        <v>40625</v>
      </c>
      <c r="B299" s="77" t="s">
        <v>1027</v>
      </c>
      <c r="C299" s="180" t="s">
        <v>3586</v>
      </c>
      <c r="D299" s="214">
        <v>859571</v>
      </c>
      <c r="E299" s="216"/>
      <c r="F299" s="431">
        <f t="shared" si="7"/>
        <v>19397406.779999997</v>
      </c>
    </row>
    <row r="300" spans="1:6" ht="28.5">
      <c r="A300" s="419">
        <v>40626</v>
      </c>
      <c r="B300" s="178">
        <v>9657</v>
      </c>
      <c r="C300" s="114" t="s">
        <v>3644</v>
      </c>
      <c r="D300" s="214"/>
      <c r="E300" s="216">
        <v>612</v>
      </c>
      <c r="F300" s="431">
        <f t="shared" si="7"/>
        <v>19396794.779999997</v>
      </c>
    </row>
    <row r="301" spans="1:6" ht="15.75">
      <c r="A301" s="419">
        <v>40627</v>
      </c>
      <c r="B301" s="178">
        <v>9658</v>
      </c>
      <c r="C301" s="251" t="s">
        <v>1804</v>
      </c>
      <c r="D301" s="214"/>
      <c r="E301" s="360">
        <v>0.01</v>
      </c>
      <c r="F301" s="431">
        <f t="shared" si="7"/>
        <v>19396794.769999996</v>
      </c>
    </row>
    <row r="302" spans="1:6" ht="28.5">
      <c r="A302" s="419">
        <v>40627</v>
      </c>
      <c r="B302" s="178">
        <v>9659</v>
      </c>
      <c r="C302" s="114" t="s">
        <v>3645</v>
      </c>
      <c r="D302" s="214"/>
      <c r="E302" s="216">
        <v>13686.75</v>
      </c>
      <c r="F302" s="431">
        <f t="shared" si="7"/>
        <v>19383108.019999996</v>
      </c>
    </row>
    <row r="303" spans="1:6" ht="28.5">
      <c r="A303" s="419">
        <v>40627</v>
      </c>
      <c r="B303" s="290">
        <v>9660</v>
      </c>
      <c r="C303" s="164" t="s">
        <v>3646</v>
      </c>
      <c r="D303" s="348"/>
      <c r="E303" s="216">
        <v>6121.5</v>
      </c>
      <c r="F303" s="431">
        <f t="shared" si="7"/>
        <v>19376986.519999996</v>
      </c>
    </row>
    <row r="304" spans="1:6" ht="28.5">
      <c r="A304" s="419">
        <v>40627</v>
      </c>
      <c r="B304" s="290">
        <v>9661</v>
      </c>
      <c r="C304" s="164" t="s">
        <v>3647</v>
      </c>
      <c r="D304" s="348"/>
      <c r="E304" s="216">
        <v>6206.9</v>
      </c>
      <c r="F304" s="431">
        <f t="shared" si="7"/>
        <v>19370779.619999997</v>
      </c>
    </row>
    <row r="305" spans="1:8" ht="28.5">
      <c r="A305" s="419">
        <v>40627</v>
      </c>
      <c r="B305" s="290">
        <v>9662</v>
      </c>
      <c r="C305" s="164" t="s">
        <v>3648</v>
      </c>
      <c r="D305" s="348"/>
      <c r="E305" s="216">
        <v>31500</v>
      </c>
      <c r="F305" s="431">
        <f t="shared" si="7"/>
        <v>19339279.619999997</v>
      </c>
    </row>
    <row r="306" spans="1:8" ht="28.5">
      <c r="A306" s="419">
        <v>40627</v>
      </c>
      <c r="B306" s="178">
        <v>9663</v>
      </c>
      <c r="C306" s="114" t="s">
        <v>3649</v>
      </c>
      <c r="D306" s="214"/>
      <c r="E306" s="216">
        <v>1800</v>
      </c>
      <c r="F306" s="431">
        <f t="shared" si="7"/>
        <v>19337479.619999997</v>
      </c>
    </row>
    <row r="307" spans="1:8" ht="15.75">
      <c r="A307" s="419">
        <v>40627</v>
      </c>
      <c r="B307" s="73" t="s">
        <v>1823</v>
      </c>
      <c r="C307" s="180" t="s">
        <v>3656</v>
      </c>
      <c r="D307" s="214"/>
      <c r="E307" s="360">
        <v>810819.56</v>
      </c>
      <c r="F307" s="431">
        <f t="shared" si="7"/>
        <v>18526660.059999999</v>
      </c>
    </row>
    <row r="308" spans="1:8" ht="42.75">
      <c r="A308" s="419">
        <v>40630</v>
      </c>
      <c r="B308" s="178">
        <v>9664</v>
      </c>
      <c r="C308" s="164" t="s">
        <v>3650</v>
      </c>
      <c r="D308" s="214"/>
      <c r="E308" s="216">
        <v>1131</v>
      </c>
      <c r="F308" s="431">
        <f t="shared" si="7"/>
        <v>18525529.059999999</v>
      </c>
    </row>
    <row r="309" spans="1:8" ht="15.75">
      <c r="A309" s="419">
        <v>40630</v>
      </c>
      <c r="B309" s="178">
        <v>9665</v>
      </c>
      <c r="C309" s="114" t="s">
        <v>1804</v>
      </c>
      <c r="D309" s="214"/>
      <c r="E309" s="360">
        <v>0.01</v>
      </c>
      <c r="F309" s="431">
        <f t="shared" si="7"/>
        <v>18525529.049999997</v>
      </c>
    </row>
    <row r="310" spans="1:8" ht="28.5">
      <c r="A310" s="419">
        <v>40630</v>
      </c>
      <c r="B310" s="290">
        <v>9666</v>
      </c>
      <c r="C310" s="164" t="s">
        <v>3651</v>
      </c>
      <c r="D310" s="348"/>
      <c r="E310" s="216">
        <v>14577.02</v>
      </c>
      <c r="F310" s="431">
        <f t="shared" si="7"/>
        <v>18510952.029999997</v>
      </c>
    </row>
    <row r="311" spans="1:8" ht="15.75">
      <c r="A311" s="419">
        <v>40630</v>
      </c>
      <c r="B311" s="290">
        <v>9667</v>
      </c>
      <c r="C311" s="164" t="s">
        <v>3652</v>
      </c>
      <c r="D311" s="348"/>
      <c r="E311" s="216">
        <v>42693</v>
      </c>
      <c r="F311" s="431">
        <f t="shared" si="7"/>
        <v>18468259.029999997</v>
      </c>
    </row>
    <row r="312" spans="1:8" ht="15.75">
      <c r="A312" s="419">
        <v>40630</v>
      </c>
      <c r="B312" s="290">
        <v>9668</v>
      </c>
      <c r="C312" s="400" t="s">
        <v>3653</v>
      </c>
      <c r="D312" s="348"/>
      <c r="E312" s="216">
        <v>176012.73</v>
      </c>
      <c r="F312" s="431">
        <f t="shared" si="7"/>
        <v>18292246.299999997</v>
      </c>
    </row>
    <row r="313" spans="1:8" ht="15.75">
      <c r="A313" s="419">
        <v>40630</v>
      </c>
      <c r="B313" s="290">
        <v>9669</v>
      </c>
      <c r="C313" s="164" t="s">
        <v>3654</v>
      </c>
      <c r="D313" s="348"/>
      <c r="E313" s="216">
        <v>39800</v>
      </c>
      <c r="F313" s="431">
        <f t="shared" si="7"/>
        <v>18252446.299999997</v>
      </c>
    </row>
    <row r="314" spans="1:8" ht="15.75">
      <c r="A314" s="419">
        <v>40630</v>
      </c>
      <c r="B314" s="382" t="s">
        <v>1027</v>
      </c>
      <c r="C314" s="347" t="s">
        <v>3587</v>
      </c>
      <c r="D314" s="348">
        <v>3301985</v>
      </c>
      <c r="E314" s="216"/>
      <c r="F314" s="431">
        <f t="shared" si="7"/>
        <v>21554431.299999997</v>
      </c>
    </row>
    <row r="315" spans="1:8" ht="15.75">
      <c r="A315" s="419">
        <v>40630</v>
      </c>
      <c r="B315" s="73" t="s">
        <v>1027</v>
      </c>
      <c r="C315" s="180" t="s">
        <v>3655</v>
      </c>
      <c r="D315" s="348">
        <v>425634</v>
      </c>
      <c r="E315" s="216"/>
      <c r="F315" s="431">
        <f t="shared" si="7"/>
        <v>21980065.299999997</v>
      </c>
    </row>
    <row r="316" spans="1:8" ht="15.75">
      <c r="A316" s="419">
        <v>40631</v>
      </c>
      <c r="B316" s="73" t="s">
        <v>1027</v>
      </c>
      <c r="C316" s="158" t="s">
        <v>3585</v>
      </c>
      <c r="D316" s="348">
        <v>332863.39</v>
      </c>
      <c r="E316" s="216"/>
      <c r="F316" s="431">
        <f t="shared" si="7"/>
        <v>22312928.689999998</v>
      </c>
    </row>
    <row r="317" spans="1:8" ht="57">
      <c r="A317" s="419">
        <v>40632</v>
      </c>
      <c r="B317" s="290">
        <v>9670</v>
      </c>
      <c r="C317" s="164" t="s">
        <v>3657</v>
      </c>
      <c r="D317" s="348"/>
      <c r="E317" s="216">
        <v>1131</v>
      </c>
      <c r="F317" s="431">
        <f t="shared" si="7"/>
        <v>22311797.689999998</v>
      </c>
    </row>
    <row r="318" spans="1:8" ht="57">
      <c r="A318" s="419">
        <v>40633</v>
      </c>
      <c r="B318" s="290">
        <v>9671</v>
      </c>
      <c r="C318" s="164" t="s">
        <v>3658</v>
      </c>
      <c r="D318" s="348"/>
      <c r="E318" s="216">
        <v>4653</v>
      </c>
      <c r="F318" s="431">
        <f t="shared" si="7"/>
        <v>22307144.689999998</v>
      </c>
    </row>
    <row r="319" spans="1:8" ht="42.75">
      <c r="A319" s="419">
        <v>40633</v>
      </c>
      <c r="B319" s="290">
        <v>9672</v>
      </c>
      <c r="C319" s="164" t="s">
        <v>3659</v>
      </c>
      <c r="D319" s="348"/>
      <c r="E319" s="216">
        <v>1131</v>
      </c>
      <c r="F319" s="431">
        <f t="shared" si="7"/>
        <v>22306013.689999998</v>
      </c>
    </row>
    <row r="320" spans="1:8" ht="15.75">
      <c r="A320" s="419">
        <v>40633</v>
      </c>
      <c r="B320" s="178">
        <v>9673</v>
      </c>
      <c r="C320" s="164" t="s">
        <v>1804</v>
      </c>
      <c r="D320" s="214"/>
      <c r="E320" s="360">
        <v>0.01</v>
      </c>
      <c r="F320" s="431">
        <f t="shared" si="7"/>
        <v>22306013.679999996</v>
      </c>
      <c r="H320" s="51"/>
    </row>
    <row r="321" spans="1:6" ht="57">
      <c r="A321" s="419">
        <v>40633</v>
      </c>
      <c r="B321" s="290">
        <v>9674</v>
      </c>
      <c r="C321" s="164" t="s">
        <v>3668</v>
      </c>
      <c r="D321" s="348"/>
      <c r="E321" s="216">
        <v>86828.57</v>
      </c>
      <c r="F321" s="431">
        <f t="shared" si="7"/>
        <v>22219185.109999996</v>
      </c>
    </row>
    <row r="322" spans="1:6" ht="15.75">
      <c r="A322" s="419">
        <v>40633</v>
      </c>
      <c r="B322" s="73" t="s">
        <v>1823</v>
      </c>
      <c r="C322" s="115" t="s">
        <v>3340</v>
      </c>
      <c r="D322" s="184"/>
      <c r="E322" s="386">
        <f>(4463.3)-E320-E309-E301-E282-E255-E254-E253-E246-E245-E230</f>
        <v>4463.199999999998</v>
      </c>
      <c r="F322" s="431">
        <f t="shared" si="7"/>
        <v>22214721.909999996</v>
      </c>
    </row>
    <row r="323" spans="1:6" ht="15.75">
      <c r="A323" s="190"/>
      <c r="B323" s="87"/>
      <c r="C323" s="191" t="s">
        <v>1983</v>
      </c>
      <c r="D323" s="192">
        <f>SUM(D217:D322)</f>
        <v>9507388.3900000006</v>
      </c>
      <c r="E323" s="193">
        <f>SUM(E217:E322)</f>
        <v>3716194.0899999994</v>
      </c>
      <c r="F323" s="194">
        <f>F216+D323-E323</f>
        <v>22214721.910000008</v>
      </c>
    </row>
    <row r="324" spans="1:6" ht="15.75">
      <c r="A324" s="195"/>
      <c r="B324" s="85"/>
      <c r="C324" s="196"/>
      <c r="D324" s="197"/>
      <c r="E324" s="198"/>
      <c r="F324" s="199"/>
    </row>
    <row r="325" spans="1:6" ht="15.75">
      <c r="A325" s="195"/>
      <c r="B325" s="196" t="s">
        <v>1224</v>
      </c>
      <c r="C325" s="200" t="s">
        <v>781</v>
      </c>
      <c r="D325" s="201"/>
      <c r="E325" s="202">
        <f>SUM(E217:E322)</f>
        <v>3716194.0899999994</v>
      </c>
      <c r="F325" s="440"/>
    </row>
    <row r="326" spans="1:6" ht="15.75">
      <c r="A326" s="195"/>
      <c r="B326" s="196"/>
      <c r="C326" s="200" t="s">
        <v>2058</v>
      </c>
      <c r="D326" s="201"/>
      <c r="E326" s="202">
        <f>E323-E322-E307</f>
        <v>2900911.3299999991</v>
      </c>
      <c r="F326" s="199"/>
    </row>
    <row r="329" spans="1:6" ht="15.75">
      <c r="C329" s="390" t="s">
        <v>3667</v>
      </c>
    </row>
    <row r="330" spans="1:6" ht="15.75">
      <c r="A330" s="955" t="s">
        <v>2520</v>
      </c>
      <c r="B330" s="269" t="s">
        <v>1831</v>
      </c>
      <c r="C330" s="936" t="s">
        <v>1981</v>
      </c>
      <c r="D330" s="938" t="s">
        <v>1827</v>
      </c>
      <c r="E330" s="940" t="s">
        <v>1828</v>
      </c>
      <c r="F330" s="942" t="s">
        <v>1829</v>
      </c>
    </row>
    <row r="331" spans="1:6" ht="15.75">
      <c r="A331" s="956"/>
      <c r="B331" s="272" t="s">
        <v>1832</v>
      </c>
      <c r="C331" s="937"/>
      <c r="D331" s="939"/>
      <c r="E331" s="941"/>
      <c r="F331" s="943"/>
    </row>
    <row r="332" spans="1:6" ht="15.75">
      <c r="A332" s="328"/>
      <c r="C332" s="59" t="s">
        <v>3663</v>
      </c>
      <c r="D332" s="60"/>
      <c r="E332" s="61"/>
      <c r="F332" s="91">
        <f>F323</f>
        <v>22214721.910000008</v>
      </c>
    </row>
    <row r="333" spans="1:6" ht="42.75">
      <c r="A333" s="419">
        <v>40634</v>
      </c>
      <c r="B333" s="178">
        <v>9675</v>
      </c>
      <c r="C333" s="164" t="s">
        <v>3660</v>
      </c>
      <c r="D333" s="184"/>
      <c r="E333" s="216">
        <v>612</v>
      </c>
      <c r="F333" s="431">
        <f t="shared" ref="F333:F398" si="8">F332+D333-E333</f>
        <v>22214109.910000008</v>
      </c>
    </row>
    <row r="334" spans="1:6" ht="28.5">
      <c r="A334" s="419">
        <v>40634</v>
      </c>
      <c r="B334" s="178">
        <v>9676</v>
      </c>
      <c r="C334" s="114" t="s">
        <v>3669</v>
      </c>
      <c r="D334" s="184"/>
      <c r="E334" s="216">
        <v>120391.02</v>
      </c>
      <c r="F334" s="431">
        <f t="shared" si="8"/>
        <v>22093718.890000008</v>
      </c>
    </row>
    <row r="335" spans="1:6">
      <c r="A335" s="419">
        <v>40634</v>
      </c>
      <c r="B335" s="178">
        <v>9677</v>
      </c>
      <c r="C335" s="114" t="s">
        <v>3670</v>
      </c>
      <c r="D335" s="184"/>
      <c r="E335" s="170">
        <v>3826.81</v>
      </c>
      <c r="F335" s="431">
        <f t="shared" si="8"/>
        <v>22089892.080000009</v>
      </c>
    </row>
    <row r="336" spans="1:6" ht="28.5">
      <c r="A336" s="419">
        <v>40634</v>
      </c>
      <c r="B336" s="178">
        <v>9678</v>
      </c>
      <c r="C336" s="183" t="s">
        <v>3672</v>
      </c>
      <c r="D336" s="184"/>
      <c r="E336" s="216">
        <v>1600</v>
      </c>
      <c r="F336" s="431">
        <f t="shared" si="8"/>
        <v>22088292.080000009</v>
      </c>
    </row>
    <row r="337" spans="1:8" ht="28.5">
      <c r="A337" s="419">
        <v>40634</v>
      </c>
      <c r="B337" s="178">
        <v>9679</v>
      </c>
      <c r="C337" s="114" t="s">
        <v>3671</v>
      </c>
      <c r="D337" s="184"/>
      <c r="E337" s="170">
        <v>1600</v>
      </c>
      <c r="F337" s="431">
        <f t="shared" si="8"/>
        <v>22086692.080000009</v>
      </c>
    </row>
    <row r="338" spans="1:8">
      <c r="A338" s="419">
        <v>40637</v>
      </c>
      <c r="B338" s="178">
        <v>9680</v>
      </c>
      <c r="C338" s="183" t="s">
        <v>1804</v>
      </c>
      <c r="D338" s="184"/>
      <c r="E338" s="360">
        <v>0.01</v>
      </c>
      <c r="F338" s="431">
        <f t="shared" si="8"/>
        <v>22086692.070000008</v>
      </c>
      <c r="H338" s="51"/>
    </row>
    <row r="339" spans="1:8" ht="28.5">
      <c r="A339" s="419">
        <v>40637</v>
      </c>
      <c r="B339" s="178">
        <v>9681</v>
      </c>
      <c r="C339" s="183" t="s">
        <v>3673</v>
      </c>
      <c r="D339" s="184"/>
      <c r="E339" s="170">
        <v>28256.54</v>
      </c>
      <c r="F339" s="431">
        <f t="shared" si="8"/>
        <v>22058435.530000009</v>
      </c>
    </row>
    <row r="340" spans="1:8" ht="57">
      <c r="A340" s="419">
        <v>40637</v>
      </c>
      <c r="B340" s="178">
        <v>9682</v>
      </c>
      <c r="C340" s="164" t="s">
        <v>4579</v>
      </c>
      <c r="D340" s="184"/>
      <c r="E340" s="216">
        <v>189050</v>
      </c>
      <c r="F340" s="431">
        <f t="shared" si="8"/>
        <v>21869385.530000009</v>
      </c>
    </row>
    <row r="341" spans="1:8" ht="42.75">
      <c r="A341" s="419">
        <v>40637</v>
      </c>
      <c r="B341" s="178">
        <v>9683</v>
      </c>
      <c r="C341" s="183" t="s">
        <v>3674</v>
      </c>
      <c r="D341" s="184"/>
      <c r="E341" s="216">
        <v>27200</v>
      </c>
      <c r="F341" s="431">
        <f t="shared" si="8"/>
        <v>21842185.530000009</v>
      </c>
    </row>
    <row r="342" spans="1:8" ht="45">
      <c r="A342" s="419">
        <v>40637</v>
      </c>
      <c r="B342" s="178">
        <v>9684</v>
      </c>
      <c r="C342" s="57" t="s">
        <v>3675</v>
      </c>
      <c r="D342" s="184"/>
      <c r="E342" s="216">
        <v>721</v>
      </c>
      <c r="F342" s="431">
        <f t="shared" si="8"/>
        <v>21841464.530000009</v>
      </c>
    </row>
    <row r="343" spans="1:8" ht="45">
      <c r="A343" s="419">
        <v>40637</v>
      </c>
      <c r="B343" s="178">
        <v>9685</v>
      </c>
      <c r="C343" s="57" t="s">
        <v>3676</v>
      </c>
      <c r="D343" s="184"/>
      <c r="E343" s="216">
        <v>691</v>
      </c>
      <c r="F343" s="431">
        <f t="shared" si="8"/>
        <v>21840773.530000009</v>
      </c>
    </row>
    <row r="344" spans="1:8" ht="28.5">
      <c r="A344" s="419">
        <v>40637</v>
      </c>
      <c r="B344" s="178">
        <v>9686</v>
      </c>
      <c r="C344" s="164" t="s">
        <v>3678</v>
      </c>
      <c r="D344" s="184"/>
      <c r="E344" s="216">
        <v>39800</v>
      </c>
      <c r="F344" s="431">
        <f t="shared" si="8"/>
        <v>21800973.530000009</v>
      </c>
    </row>
    <row r="345" spans="1:8">
      <c r="A345" s="419">
        <v>40639</v>
      </c>
      <c r="B345" s="178">
        <v>9687</v>
      </c>
      <c r="C345" s="183" t="s">
        <v>3679</v>
      </c>
      <c r="D345" s="184"/>
      <c r="E345" s="216">
        <v>7627.95</v>
      </c>
      <c r="F345" s="431">
        <f t="shared" si="8"/>
        <v>21793345.580000009</v>
      </c>
    </row>
    <row r="346" spans="1:8" ht="28.5">
      <c r="A346" s="419">
        <v>40639</v>
      </c>
      <c r="B346" s="178">
        <v>9688</v>
      </c>
      <c r="C346" s="114" t="s">
        <v>3680</v>
      </c>
      <c r="D346" s="184"/>
      <c r="E346" s="216">
        <v>9122.65</v>
      </c>
      <c r="F346" s="431">
        <f t="shared" si="8"/>
        <v>21784222.930000011</v>
      </c>
    </row>
    <row r="347" spans="1:8" ht="28.5">
      <c r="A347" s="419">
        <v>40639</v>
      </c>
      <c r="B347" s="178">
        <v>9689</v>
      </c>
      <c r="C347" s="183" t="s">
        <v>3681</v>
      </c>
      <c r="D347" s="184"/>
      <c r="E347" s="216">
        <v>27015.57</v>
      </c>
      <c r="F347" s="431">
        <f t="shared" si="8"/>
        <v>21757207.360000011</v>
      </c>
    </row>
    <row r="348" spans="1:8" ht="28.5">
      <c r="A348" s="419">
        <v>40639</v>
      </c>
      <c r="B348" s="178">
        <v>9690</v>
      </c>
      <c r="C348" s="114" t="s">
        <v>3682</v>
      </c>
      <c r="D348" s="184"/>
      <c r="E348" s="216">
        <v>6352.5</v>
      </c>
      <c r="F348" s="431">
        <f t="shared" si="8"/>
        <v>21750854.860000011</v>
      </c>
    </row>
    <row r="349" spans="1:8">
      <c r="A349" s="419">
        <v>40639</v>
      </c>
      <c r="B349" s="178">
        <v>9691</v>
      </c>
      <c r="C349" s="114" t="s">
        <v>1804</v>
      </c>
      <c r="D349" s="184"/>
      <c r="E349" s="360">
        <v>0.01</v>
      </c>
      <c r="F349" s="431">
        <f t="shared" si="8"/>
        <v>21750854.850000009</v>
      </c>
    </row>
    <row r="350" spans="1:8" ht="42.75">
      <c r="A350" s="437">
        <v>40639</v>
      </c>
      <c r="B350" s="290">
        <v>9692</v>
      </c>
      <c r="C350" s="164" t="s">
        <v>3684</v>
      </c>
      <c r="D350" s="339"/>
      <c r="E350" s="216">
        <v>750</v>
      </c>
      <c r="F350" s="431">
        <f t="shared" si="8"/>
        <v>21750104.850000009</v>
      </c>
    </row>
    <row r="351" spans="1:8" ht="42.75">
      <c r="A351" s="419">
        <v>40639</v>
      </c>
      <c r="B351" s="290">
        <v>9693</v>
      </c>
      <c r="C351" s="164" t="s">
        <v>3685</v>
      </c>
      <c r="D351" s="184"/>
      <c r="E351" s="216">
        <v>5000</v>
      </c>
      <c r="F351" s="431">
        <f t="shared" si="8"/>
        <v>21745104.850000009</v>
      </c>
    </row>
    <row r="352" spans="1:8" ht="42.75">
      <c r="A352" s="419">
        <v>40639</v>
      </c>
      <c r="B352" s="290">
        <v>9694</v>
      </c>
      <c r="C352" s="164" t="s">
        <v>3686</v>
      </c>
      <c r="D352" s="184"/>
      <c r="E352" s="216">
        <v>750</v>
      </c>
      <c r="F352" s="431">
        <f t="shared" si="8"/>
        <v>21744354.850000009</v>
      </c>
    </row>
    <row r="353" spans="1:6" ht="42.75">
      <c r="A353" s="419">
        <v>40639</v>
      </c>
      <c r="B353" s="290">
        <v>9695</v>
      </c>
      <c r="C353" s="164" t="s">
        <v>3687</v>
      </c>
      <c r="D353" s="184"/>
      <c r="E353" s="216">
        <v>5000</v>
      </c>
      <c r="F353" s="431">
        <f t="shared" si="8"/>
        <v>21739354.850000009</v>
      </c>
    </row>
    <row r="354" spans="1:6" ht="42.75">
      <c r="A354" s="437">
        <v>40639</v>
      </c>
      <c r="B354" s="290">
        <v>9696</v>
      </c>
      <c r="C354" s="164" t="s">
        <v>3688</v>
      </c>
      <c r="D354" s="339"/>
      <c r="E354" s="216">
        <v>750</v>
      </c>
      <c r="F354" s="431">
        <f t="shared" si="8"/>
        <v>21738604.850000009</v>
      </c>
    </row>
    <row r="355" spans="1:6" ht="42.75">
      <c r="A355" s="437">
        <v>40639</v>
      </c>
      <c r="B355" s="290">
        <v>9697</v>
      </c>
      <c r="C355" s="164" t="s">
        <v>3689</v>
      </c>
      <c r="D355" s="339"/>
      <c r="E355" s="216">
        <v>750</v>
      </c>
      <c r="F355" s="431">
        <f t="shared" si="8"/>
        <v>21737854.850000009</v>
      </c>
    </row>
    <row r="356" spans="1:6" ht="42.75">
      <c r="A356" s="437">
        <v>40639</v>
      </c>
      <c r="B356" s="290">
        <v>9698</v>
      </c>
      <c r="C356" s="164" t="s">
        <v>3690</v>
      </c>
      <c r="D356" s="339"/>
      <c r="E356" s="216">
        <v>750</v>
      </c>
      <c r="F356" s="431">
        <f t="shared" si="8"/>
        <v>21737104.850000009</v>
      </c>
    </row>
    <row r="357" spans="1:6" ht="42.75">
      <c r="A357" s="437">
        <v>40639</v>
      </c>
      <c r="B357" s="290">
        <v>9699</v>
      </c>
      <c r="C357" s="164" t="s">
        <v>3691</v>
      </c>
      <c r="D357" s="339"/>
      <c r="E357" s="216">
        <v>750</v>
      </c>
      <c r="F357" s="431">
        <f t="shared" si="8"/>
        <v>21736354.850000009</v>
      </c>
    </row>
    <row r="358" spans="1:6" ht="42.75">
      <c r="A358" s="437">
        <v>40639</v>
      </c>
      <c r="B358" s="290">
        <v>9700</v>
      </c>
      <c r="C358" s="164" t="s">
        <v>3692</v>
      </c>
      <c r="D358" s="339"/>
      <c r="E358" s="216">
        <v>5000</v>
      </c>
      <c r="F358" s="431">
        <f t="shared" si="8"/>
        <v>21731354.850000009</v>
      </c>
    </row>
    <row r="359" spans="1:6" ht="42.75">
      <c r="A359" s="437">
        <v>40639</v>
      </c>
      <c r="B359" s="290">
        <v>9701</v>
      </c>
      <c r="C359" s="164" t="s">
        <v>3693</v>
      </c>
      <c r="D359" s="339"/>
      <c r="E359" s="216">
        <v>750</v>
      </c>
      <c r="F359" s="431">
        <f t="shared" si="8"/>
        <v>21730604.850000009</v>
      </c>
    </row>
    <row r="360" spans="1:6" ht="42.75">
      <c r="A360" s="437">
        <v>40639</v>
      </c>
      <c r="B360" s="290">
        <v>9702</v>
      </c>
      <c r="C360" s="164" t="s">
        <v>3694</v>
      </c>
      <c r="D360" s="339"/>
      <c r="E360" s="216">
        <v>750</v>
      </c>
      <c r="F360" s="431">
        <f t="shared" si="8"/>
        <v>21729854.850000009</v>
      </c>
    </row>
    <row r="361" spans="1:6" ht="42.75">
      <c r="A361" s="419">
        <v>40639</v>
      </c>
      <c r="B361" s="290">
        <v>9703</v>
      </c>
      <c r="C361" s="164" t="s">
        <v>3695</v>
      </c>
      <c r="D361" s="184"/>
      <c r="E361" s="170">
        <v>5000</v>
      </c>
      <c r="F361" s="431">
        <f t="shared" si="8"/>
        <v>21724854.850000009</v>
      </c>
    </row>
    <row r="362" spans="1:6" ht="42.75">
      <c r="A362" s="437">
        <v>40639</v>
      </c>
      <c r="B362" s="290">
        <v>9704</v>
      </c>
      <c r="C362" s="164" t="s">
        <v>3683</v>
      </c>
      <c r="D362" s="339"/>
      <c r="E362" s="216">
        <v>750</v>
      </c>
      <c r="F362" s="431">
        <f t="shared" si="8"/>
        <v>21724104.850000009</v>
      </c>
    </row>
    <row r="363" spans="1:6" ht="42.75">
      <c r="A363" s="437">
        <v>40639</v>
      </c>
      <c r="B363" s="290">
        <v>9705</v>
      </c>
      <c r="C363" s="164" t="s">
        <v>3696</v>
      </c>
      <c r="D363" s="339"/>
      <c r="E363" s="216">
        <v>750</v>
      </c>
      <c r="F363" s="431">
        <f t="shared" si="8"/>
        <v>21723354.850000009</v>
      </c>
    </row>
    <row r="364" spans="1:6" ht="42.75">
      <c r="A364" s="437">
        <v>40639</v>
      </c>
      <c r="B364" s="290">
        <v>9706</v>
      </c>
      <c r="C364" s="164" t="s">
        <v>3697</v>
      </c>
      <c r="D364" s="339"/>
      <c r="E364" s="216">
        <v>750</v>
      </c>
      <c r="F364" s="431">
        <f t="shared" si="8"/>
        <v>21722604.850000009</v>
      </c>
    </row>
    <row r="365" spans="1:6" ht="42.75">
      <c r="A365" s="437">
        <v>40639</v>
      </c>
      <c r="B365" s="290">
        <v>9707</v>
      </c>
      <c r="C365" s="164" t="s">
        <v>3698</v>
      </c>
      <c r="D365" s="339"/>
      <c r="E365" s="216">
        <v>750</v>
      </c>
      <c r="F365" s="431">
        <f t="shared" si="8"/>
        <v>21721854.850000009</v>
      </c>
    </row>
    <row r="366" spans="1:6" ht="42.75">
      <c r="A366" s="437">
        <v>40639</v>
      </c>
      <c r="B366" s="290">
        <v>9708</v>
      </c>
      <c r="C366" s="164" t="s">
        <v>3699</v>
      </c>
      <c r="D366" s="339"/>
      <c r="E366" s="216">
        <v>750</v>
      </c>
      <c r="F366" s="431">
        <f t="shared" si="8"/>
        <v>21721104.850000009</v>
      </c>
    </row>
    <row r="367" spans="1:6" ht="28.5">
      <c r="A367" s="419">
        <v>40639</v>
      </c>
      <c r="B367" s="178">
        <v>9709</v>
      </c>
      <c r="C367" s="114" t="s">
        <v>3700</v>
      </c>
      <c r="D367" s="184"/>
      <c r="E367" s="216">
        <v>34960.82</v>
      </c>
      <c r="F367" s="431">
        <f t="shared" si="8"/>
        <v>21686144.030000009</v>
      </c>
    </row>
    <row r="368" spans="1:6" ht="57">
      <c r="A368" s="419">
        <v>40639</v>
      </c>
      <c r="B368" s="178">
        <v>9710</v>
      </c>
      <c r="C368" s="114" t="s">
        <v>3701</v>
      </c>
      <c r="D368" s="184"/>
      <c r="E368" s="216">
        <v>1131</v>
      </c>
      <c r="F368" s="431">
        <f t="shared" si="8"/>
        <v>21685013.030000009</v>
      </c>
    </row>
    <row r="369" spans="1:6" ht="28.5">
      <c r="A369" s="437">
        <v>40644</v>
      </c>
      <c r="B369" s="290">
        <v>9711</v>
      </c>
      <c r="C369" s="164" t="s">
        <v>3702</v>
      </c>
      <c r="D369" s="339"/>
      <c r="E369" s="216">
        <v>4620</v>
      </c>
      <c r="F369" s="431">
        <f t="shared" si="8"/>
        <v>21680393.030000009</v>
      </c>
    </row>
    <row r="370" spans="1:6" ht="28.5">
      <c r="A370" s="419">
        <v>40645</v>
      </c>
      <c r="B370" s="178">
        <v>9712</v>
      </c>
      <c r="C370" s="164" t="s">
        <v>3705</v>
      </c>
      <c r="D370" s="184"/>
      <c r="E370" s="216">
        <v>39800</v>
      </c>
      <c r="F370" s="431">
        <f t="shared" si="8"/>
        <v>21640593.030000009</v>
      </c>
    </row>
    <row r="371" spans="1:6" ht="57">
      <c r="A371" s="419">
        <v>40645</v>
      </c>
      <c r="B371" s="178">
        <v>9713</v>
      </c>
      <c r="C371" s="114" t="s">
        <v>3706</v>
      </c>
      <c r="D371" s="184"/>
      <c r="E371" s="216">
        <v>1131</v>
      </c>
      <c r="F371" s="431">
        <f t="shared" si="8"/>
        <v>21639462.030000009</v>
      </c>
    </row>
    <row r="372" spans="1:6">
      <c r="A372" s="419">
        <v>40645</v>
      </c>
      <c r="B372" s="178">
        <v>9714</v>
      </c>
      <c r="C372" s="183" t="s">
        <v>1804</v>
      </c>
      <c r="D372" s="184"/>
      <c r="E372" s="360">
        <v>0.01</v>
      </c>
      <c r="F372" s="431">
        <f t="shared" si="8"/>
        <v>21639462.020000007</v>
      </c>
    </row>
    <row r="373" spans="1:6">
      <c r="A373" s="419">
        <v>40646</v>
      </c>
      <c r="B373" s="178">
        <v>9715</v>
      </c>
      <c r="C373" s="114" t="s">
        <v>1804</v>
      </c>
      <c r="D373" s="184"/>
      <c r="E373" s="360">
        <v>0.01</v>
      </c>
      <c r="F373" s="431">
        <f t="shared" si="8"/>
        <v>21639462.010000005</v>
      </c>
    </row>
    <row r="374" spans="1:6">
      <c r="A374" s="419">
        <v>40646</v>
      </c>
      <c r="B374" s="178">
        <v>9716</v>
      </c>
      <c r="C374" s="114" t="s">
        <v>1804</v>
      </c>
      <c r="D374" s="184"/>
      <c r="E374" s="360">
        <v>0.01</v>
      </c>
      <c r="F374" s="431">
        <f t="shared" si="8"/>
        <v>21639462.000000004</v>
      </c>
    </row>
    <row r="375" spans="1:6">
      <c r="A375" s="419">
        <v>40646</v>
      </c>
      <c r="B375" s="178">
        <v>9717</v>
      </c>
      <c r="C375" s="114" t="s">
        <v>1804</v>
      </c>
      <c r="D375" s="184"/>
      <c r="E375" s="360">
        <v>0.01</v>
      </c>
      <c r="F375" s="431">
        <f t="shared" si="8"/>
        <v>21639461.990000002</v>
      </c>
    </row>
    <row r="376" spans="1:6">
      <c r="A376" s="419">
        <v>40646</v>
      </c>
      <c r="B376" s="178">
        <v>9718</v>
      </c>
      <c r="C376" s="114" t="s">
        <v>1804</v>
      </c>
      <c r="D376" s="184"/>
      <c r="E376" s="360">
        <v>0.01</v>
      </c>
      <c r="F376" s="431">
        <f t="shared" si="8"/>
        <v>21639461.98</v>
      </c>
    </row>
    <row r="377" spans="1:6">
      <c r="A377" s="419">
        <v>40646</v>
      </c>
      <c r="B377" s="178">
        <v>9719</v>
      </c>
      <c r="C377" s="114" t="s">
        <v>1804</v>
      </c>
      <c r="D377" s="184"/>
      <c r="E377" s="360">
        <v>0.01</v>
      </c>
      <c r="F377" s="431">
        <f t="shared" si="8"/>
        <v>21639461.969999999</v>
      </c>
    </row>
    <row r="378" spans="1:6">
      <c r="A378" s="419">
        <v>40646</v>
      </c>
      <c r="B378" s="178">
        <v>9720</v>
      </c>
      <c r="C378" s="114" t="s">
        <v>1804</v>
      </c>
      <c r="D378" s="184"/>
      <c r="E378" s="360">
        <v>0.01</v>
      </c>
      <c r="F378" s="431">
        <f t="shared" si="8"/>
        <v>21639461.959999997</v>
      </c>
    </row>
    <row r="379" spans="1:6">
      <c r="A379" s="419">
        <v>40646</v>
      </c>
      <c r="B379" s="178">
        <v>9721</v>
      </c>
      <c r="C379" s="114" t="s">
        <v>1804</v>
      </c>
      <c r="D379" s="184"/>
      <c r="E379" s="360">
        <v>0.01</v>
      </c>
      <c r="F379" s="431">
        <f t="shared" si="8"/>
        <v>21639461.949999996</v>
      </c>
    </row>
    <row r="380" spans="1:6">
      <c r="A380" s="419">
        <v>40646</v>
      </c>
      <c r="B380" s="178">
        <v>9722</v>
      </c>
      <c r="C380" s="114" t="s">
        <v>1804</v>
      </c>
      <c r="D380" s="184"/>
      <c r="E380" s="360">
        <v>0.01</v>
      </c>
      <c r="F380" s="431">
        <f t="shared" si="8"/>
        <v>21639461.939999994</v>
      </c>
    </row>
    <row r="381" spans="1:6">
      <c r="A381" s="419">
        <v>40646</v>
      </c>
      <c r="B381" s="178">
        <v>9723</v>
      </c>
      <c r="C381" s="114" t="s">
        <v>1804</v>
      </c>
      <c r="D381" s="184"/>
      <c r="E381" s="360">
        <v>0.01</v>
      </c>
      <c r="F381" s="431">
        <f t="shared" si="8"/>
        <v>21639461.929999992</v>
      </c>
    </row>
    <row r="382" spans="1:6">
      <c r="A382" s="419">
        <v>40646</v>
      </c>
      <c r="B382" s="178">
        <v>9724</v>
      </c>
      <c r="C382" s="114" t="s">
        <v>1804</v>
      </c>
      <c r="D382" s="184"/>
      <c r="E382" s="360">
        <v>0.01</v>
      </c>
      <c r="F382" s="431">
        <f t="shared" si="8"/>
        <v>21639461.919999991</v>
      </c>
    </row>
    <row r="383" spans="1:6">
      <c r="A383" s="419">
        <v>40646</v>
      </c>
      <c r="B383" s="178">
        <v>9725</v>
      </c>
      <c r="C383" s="114" t="s">
        <v>1804</v>
      </c>
      <c r="D383" s="184"/>
      <c r="E383" s="360">
        <v>0.01</v>
      </c>
      <c r="F383" s="431">
        <f t="shared" si="8"/>
        <v>21639461.909999989</v>
      </c>
    </row>
    <row r="384" spans="1:6">
      <c r="A384" s="419">
        <v>40646</v>
      </c>
      <c r="B384" s="178">
        <v>9726</v>
      </c>
      <c r="C384" s="114" t="s">
        <v>1804</v>
      </c>
      <c r="D384" s="184"/>
      <c r="E384" s="360">
        <v>0.01</v>
      </c>
      <c r="F384" s="431">
        <f t="shared" si="8"/>
        <v>21639461.899999987</v>
      </c>
    </row>
    <row r="385" spans="1:6" ht="42.75">
      <c r="A385" s="419">
        <v>40646</v>
      </c>
      <c r="B385" s="178">
        <v>9727</v>
      </c>
      <c r="C385" s="114" t="s">
        <v>3709</v>
      </c>
      <c r="D385" s="184"/>
      <c r="E385" s="216">
        <v>10000</v>
      </c>
      <c r="F385" s="431">
        <f t="shared" si="8"/>
        <v>21629461.899999987</v>
      </c>
    </row>
    <row r="386" spans="1:6" ht="45">
      <c r="A386" s="437">
        <v>40646</v>
      </c>
      <c r="B386" s="290">
        <v>9728</v>
      </c>
      <c r="C386" s="441" t="s">
        <v>3712</v>
      </c>
      <c r="D386" s="339"/>
      <c r="E386" s="216">
        <v>721</v>
      </c>
      <c r="F386" s="431">
        <f t="shared" si="8"/>
        <v>21628740.899999987</v>
      </c>
    </row>
    <row r="387" spans="1:6" ht="28.5">
      <c r="A387" s="419">
        <v>40646</v>
      </c>
      <c r="B387" s="178">
        <v>9729</v>
      </c>
      <c r="C387" s="114" t="s">
        <v>3715</v>
      </c>
      <c r="D387" s="214"/>
      <c r="E387" s="406">
        <v>900</v>
      </c>
      <c r="F387" s="431">
        <f t="shared" si="8"/>
        <v>21627840.899999987</v>
      </c>
    </row>
    <row r="388" spans="1:6" ht="28.5">
      <c r="A388" s="437">
        <v>40646</v>
      </c>
      <c r="B388" s="375" t="s">
        <v>1823</v>
      </c>
      <c r="C388" s="164" t="s">
        <v>3713</v>
      </c>
      <c r="D388" s="339"/>
      <c r="E388" s="360">
        <v>10614.8</v>
      </c>
      <c r="F388" s="431">
        <f t="shared" si="8"/>
        <v>21617226.099999987</v>
      </c>
    </row>
    <row r="389" spans="1:6" ht="28.5">
      <c r="A389" s="437">
        <v>40646</v>
      </c>
      <c r="B389" s="375" t="s">
        <v>1823</v>
      </c>
      <c r="C389" s="479" t="s">
        <v>3714</v>
      </c>
      <c r="D389" s="339"/>
      <c r="E389" s="360">
        <v>22746</v>
      </c>
      <c r="F389" s="431">
        <f t="shared" si="8"/>
        <v>21594480.099999987</v>
      </c>
    </row>
    <row r="390" spans="1:6" ht="15.75">
      <c r="A390" s="419">
        <v>40647</v>
      </c>
      <c r="B390" s="178">
        <v>9730</v>
      </c>
      <c r="C390" s="164" t="s">
        <v>1804</v>
      </c>
      <c r="D390" s="214"/>
      <c r="E390" s="415">
        <v>0.01</v>
      </c>
      <c r="F390" s="431">
        <f t="shared" si="8"/>
        <v>21594480.089999985</v>
      </c>
    </row>
    <row r="391" spans="1:6" ht="28.5">
      <c r="A391" s="419">
        <v>40647</v>
      </c>
      <c r="B391" s="178">
        <v>9731</v>
      </c>
      <c r="C391" s="114" t="s">
        <v>3716</v>
      </c>
      <c r="D391" s="184"/>
      <c r="E391" s="170">
        <v>15843.41</v>
      </c>
      <c r="F391" s="431">
        <f t="shared" si="8"/>
        <v>21578636.679999985</v>
      </c>
    </row>
    <row r="392" spans="1:6" ht="30.75" customHeight="1">
      <c r="A392" s="419">
        <v>40647</v>
      </c>
      <c r="B392" s="178">
        <v>9732</v>
      </c>
      <c r="C392" s="114" t="s">
        <v>3717</v>
      </c>
      <c r="D392" s="184"/>
      <c r="E392" s="216">
        <v>10046.530000000001</v>
      </c>
      <c r="F392" s="431">
        <f t="shared" si="8"/>
        <v>21568590.149999984</v>
      </c>
    </row>
    <row r="393" spans="1:6">
      <c r="A393" s="419">
        <v>40647</v>
      </c>
      <c r="B393" s="178">
        <v>9733</v>
      </c>
      <c r="C393" s="164" t="s">
        <v>1804</v>
      </c>
      <c r="D393" s="2"/>
      <c r="E393" s="415">
        <v>0.01</v>
      </c>
      <c r="F393" s="431">
        <f t="shared" si="8"/>
        <v>21568590.139999982</v>
      </c>
    </row>
    <row r="394" spans="1:6" ht="42.75">
      <c r="A394" s="419">
        <v>40648</v>
      </c>
      <c r="B394" s="178">
        <v>9734</v>
      </c>
      <c r="C394" s="114" t="s">
        <v>3718</v>
      </c>
      <c r="D394" s="184"/>
      <c r="E394" s="170">
        <v>691</v>
      </c>
      <c r="F394" s="431">
        <f t="shared" si="8"/>
        <v>21567899.139999982</v>
      </c>
    </row>
    <row r="395" spans="1:6" ht="42.75">
      <c r="A395" s="437">
        <v>40648</v>
      </c>
      <c r="B395" s="290">
        <v>9735</v>
      </c>
      <c r="C395" s="164" t="s">
        <v>3719</v>
      </c>
      <c r="D395" s="348"/>
      <c r="E395" s="216">
        <v>71640</v>
      </c>
      <c r="F395" s="431">
        <f t="shared" si="8"/>
        <v>21496259.139999982</v>
      </c>
    </row>
    <row r="396" spans="1:6" ht="15.75">
      <c r="A396" s="419">
        <v>40648</v>
      </c>
      <c r="B396" s="178">
        <v>9736</v>
      </c>
      <c r="C396" s="164" t="s">
        <v>1804</v>
      </c>
      <c r="D396" s="214"/>
      <c r="E396" s="415">
        <v>0.01</v>
      </c>
      <c r="F396" s="431">
        <f t="shared" si="8"/>
        <v>21496259.12999998</v>
      </c>
    </row>
    <row r="397" spans="1:6">
      <c r="A397" s="419">
        <v>40648</v>
      </c>
      <c r="B397" s="178">
        <v>9737</v>
      </c>
      <c r="C397" s="114" t="s">
        <v>3720</v>
      </c>
      <c r="D397" s="184"/>
      <c r="E397" s="216">
        <v>38145</v>
      </c>
      <c r="F397" s="431">
        <f>F396+D397-E397</f>
        <v>21458114.12999998</v>
      </c>
    </row>
    <row r="398" spans="1:6">
      <c r="A398" s="437">
        <v>40648</v>
      </c>
      <c r="B398" s="290">
        <v>9738</v>
      </c>
      <c r="C398" s="164" t="s">
        <v>3721</v>
      </c>
      <c r="D398" s="339"/>
      <c r="E398" s="216">
        <v>25088.75</v>
      </c>
      <c r="F398" s="431">
        <f t="shared" si="8"/>
        <v>21433025.37999998</v>
      </c>
    </row>
    <row r="399" spans="1:6">
      <c r="A399" s="419">
        <v>40648</v>
      </c>
      <c r="B399" s="178">
        <v>9739</v>
      </c>
      <c r="C399" s="251" t="s">
        <v>1804</v>
      </c>
      <c r="E399" s="415">
        <v>0.01</v>
      </c>
      <c r="F399" s="431">
        <f t="shared" ref="F399:F465" si="9">F398+D399-E399</f>
        <v>21433025.369999979</v>
      </c>
    </row>
    <row r="400" spans="1:6" ht="15.75">
      <c r="A400" s="419">
        <v>40648</v>
      </c>
      <c r="B400" s="178">
        <v>9740</v>
      </c>
      <c r="C400" s="164" t="s">
        <v>1804</v>
      </c>
      <c r="D400" s="214"/>
      <c r="E400" s="415">
        <v>0.01</v>
      </c>
      <c r="F400" s="431">
        <f t="shared" si="9"/>
        <v>21433025.359999977</v>
      </c>
    </row>
    <row r="401" spans="1:6" ht="15.75">
      <c r="A401" s="419">
        <v>40648</v>
      </c>
      <c r="B401" s="178">
        <v>9741</v>
      </c>
      <c r="C401" s="164" t="s">
        <v>3722</v>
      </c>
      <c r="D401" s="214"/>
      <c r="E401" s="406">
        <v>3510</v>
      </c>
      <c r="F401" s="431">
        <f t="shared" si="9"/>
        <v>21429515.359999977</v>
      </c>
    </row>
    <row r="402" spans="1:6" ht="15.75">
      <c r="A402" s="419">
        <v>40648</v>
      </c>
      <c r="B402" s="178">
        <v>9742</v>
      </c>
      <c r="C402" s="115" t="s">
        <v>3723</v>
      </c>
      <c r="D402" s="214"/>
      <c r="E402" s="406">
        <v>27000</v>
      </c>
      <c r="F402" s="431">
        <f t="shared" si="9"/>
        <v>21402515.359999977</v>
      </c>
    </row>
    <row r="403" spans="1:6" ht="38.25">
      <c r="A403" s="419">
        <v>40648</v>
      </c>
      <c r="B403" s="178">
        <v>9743</v>
      </c>
      <c r="C403" s="160" t="s">
        <v>3724</v>
      </c>
      <c r="D403" s="214"/>
      <c r="E403" s="406">
        <v>27000</v>
      </c>
      <c r="F403" s="431">
        <f t="shared" si="9"/>
        <v>21375515.359999977</v>
      </c>
    </row>
    <row r="404" spans="1:6" ht="15.75">
      <c r="A404" s="419">
        <v>40648</v>
      </c>
      <c r="B404" s="178">
        <v>9744</v>
      </c>
      <c r="C404" s="164" t="s">
        <v>3725</v>
      </c>
      <c r="D404" s="214"/>
      <c r="E404" s="406">
        <v>2000</v>
      </c>
      <c r="F404" s="431">
        <f t="shared" si="9"/>
        <v>21373515.359999977</v>
      </c>
    </row>
    <row r="405" spans="1:6">
      <c r="A405" s="419">
        <v>40648</v>
      </c>
      <c r="B405" s="178">
        <v>9745</v>
      </c>
      <c r="C405" s="114" t="s">
        <v>3726</v>
      </c>
      <c r="D405" s="184"/>
      <c r="E405" s="170">
        <v>6480</v>
      </c>
      <c r="F405" s="431">
        <f t="shared" si="9"/>
        <v>21367035.359999977</v>
      </c>
    </row>
    <row r="406" spans="1:6">
      <c r="A406" s="419">
        <v>40648</v>
      </c>
      <c r="B406" s="178">
        <v>9746</v>
      </c>
      <c r="C406" s="114" t="s">
        <v>3727</v>
      </c>
      <c r="D406" s="184"/>
      <c r="E406" s="216">
        <v>6480</v>
      </c>
      <c r="F406" s="431">
        <f t="shared" si="9"/>
        <v>21360555.359999977</v>
      </c>
    </row>
    <row r="407" spans="1:6" ht="15.75">
      <c r="A407" s="419">
        <v>40648</v>
      </c>
      <c r="B407" s="178">
        <v>9747</v>
      </c>
      <c r="C407" s="114" t="s">
        <v>3728</v>
      </c>
      <c r="D407" s="214"/>
      <c r="E407" s="406">
        <v>600</v>
      </c>
      <c r="F407" s="431">
        <f t="shared" si="9"/>
        <v>21359955.359999977</v>
      </c>
    </row>
    <row r="408" spans="1:6" ht="15.75">
      <c r="A408" s="419">
        <v>40648</v>
      </c>
      <c r="B408" s="178">
        <v>9748</v>
      </c>
      <c r="C408" s="164" t="s">
        <v>1804</v>
      </c>
      <c r="D408" s="214"/>
      <c r="E408" s="415">
        <v>0.01</v>
      </c>
      <c r="F408" s="431">
        <f t="shared" si="9"/>
        <v>21359955.349999975</v>
      </c>
    </row>
    <row r="409" spans="1:6" ht="15.75">
      <c r="A409" s="419">
        <v>40648</v>
      </c>
      <c r="B409" s="178">
        <v>9749</v>
      </c>
      <c r="C409" s="114" t="s">
        <v>3729</v>
      </c>
      <c r="D409" s="214"/>
      <c r="E409" s="216">
        <v>600</v>
      </c>
      <c r="F409" s="431">
        <f t="shared" si="9"/>
        <v>21359355.349999975</v>
      </c>
    </row>
    <row r="410" spans="1:6" ht="42.75">
      <c r="A410" s="419">
        <v>40648</v>
      </c>
      <c r="B410" s="178">
        <v>9750</v>
      </c>
      <c r="C410" s="164" t="s">
        <v>3730</v>
      </c>
      <c r="D410" s="214"/>
      <c r="E410" s="216">
        <v>35100</v>
      </c>
      <c r="F410" s="431">
        <f t="shared" si="9"/>
        <v>21324255.349999975</v>
      </c>
    </row>
    <row r="411" spans="1:6" ht="42.75">
      <c r="A411" s="419">
        <v>40648</v>
      </c>
      <c r="B411" s="178">
        <v>9751</v>
      </c>
      <c r="C411" s="164" t="s">
        <v>3731</v>
      </c>
      <c r="D411" s="184"/>
      <c r="E411" s="216">
        <v>40500</v>
      </c>
      <c r="F411" s="431">
        <f t="shared" si="9"/>
        <v>21283755.349999975</v>
      </c>
    </row>
    <row r="412" spans="1:6" ht="42.75">
      <c r="A412" s="437">
        <v>40648</v>
      </c>
      <c r="B412" s="290">
        <v>9752</v>
      </c>
      <c r="C412" s="164" t="s">
        <v>3732</v>
      </c>
      <c r="D412" s="348"/>
      <c r="E412" s="406">
        <v>36000</v>
      </c>
      <c r="F412" s="431">
        <f t="shared" si="9"/>
        <v>21247755.349999975</v>
      </c>
    </row>
    <row r="413" spans="1:6" ht="15.75">
      <c r="A413" s="419">
        <v>40648</v>
      </c>
      <c r="B413" s="178">
        <v>9753</v>
      </c>
      <c r="C413" s="114" t="s">
        <v>1804</v>
      </c>
      <c r="D413" s="214"/>
      <c r="E413" s="415">
        <v>0.01</v>
      </c>
      <c r="F413" s="431">
        <f t="shared" si="9"/>
        <v>21247755.339999974</v>
      </c>
    </row>
    <row r="414" spans="1:6" ht="15.75">
      <c r="A414" s="419">
        <v>40652</v>
      </c>
      <c r="B414" s="178">
        <v>9754</v>
      </c>
      <c r="C414" s="114" t="s">
        <v>1804</v>
      </c>
      <c r="D414" s="214"/>
      <c r="E414" s="415">
        <v>0.01</v>
      </c>
      <c r="F414" s="431">
        <f t="shared" si="9"/>
        <v>21247755.329999972</v>
      </c>
    </row>
    <row r="415" spans="1:6" ht="29.25">
      <c r="A415" s="437">
        <v>40652</v>
      </c>
      <c r="B415" s="290">
        <v>9755</v>
      </c>
      <c r="C415" s="350" t="s">
        <v>3707</v>
      </c>
      <c r="D415" s="348"/>
      <c r="E415" s="216">
        <v>57637.63</v>
      </c>
      <c r="F415" s="431">
        <f t="shared" si="9"/>
        <v>21190117.699999973</v>
      </c>
    </row>
    <row r="416" spans="1:6" ht="28.5">
      <c r="A416" s="437">
        <v>40652</v>
      </c>
      <c r="B416" s="290">
        <v>9756</v>
      </c>
      <c r="C416" s="164" t="s">
        <v>3708</v>
      </c>
      <c r="D416" s="348"/>
      <c r="E416" s="216">
        <v>34443.83</v>
      </c>
      <c r="F416" s="431">
        <f t="shared" si="9"/>
        <v>21155673.869999975</v>
      </c>
    </row>
    <row r="417" spans="1:6" ht="15.75">
      <c r="A417" s="419">
        <v>40652</v>
      </c>
      <c r="B417" s="178">
        <v>9757</v>
      </c>
      <c r="C417" s="114" t="s">
        <v>1804</v>
      </c>
      <c r="D417" s="214"/>
      <c r="E417" s="415">
        <v>0.01</v>
      </c>
      <c r="F417" s="431">
        <f t="shared" si="9"/>
        <v>21155673.859999973</v>
      </c>
    </row>
    <row r="418" spans="1:6" ht="15.75">
      <c r="A418" s="419">
        <v>40652</v>
      </c>
      <c r="B418" s="178">
        <v>9758</v>
      </c>
      <c r="C418" s="114" t="s">
        <v>1804</v>
      </c>
      <c r="D418" s="214"/>
      <c r="E418" s="415">
        <v>0.01</v>
      </c>
      <c r="F418" s="431">
        <f t="shared" si="9"/>
        <v>21155673.849999972</v>
      </c>
    </row>
    <row r="419" spans="1:6" ht="15.75">
      <c r="A419" s="419">
        <v>40652</v>
      </c>
      <c r="B419" s="178">
        <v>9759</v>
      </c>
      <c r="C419" s="114" t="s">
        <v>1804</v>
      </c>
      <c r="D419" s="214"/>
      <c r="E419" s="415">
        <v>0.01</v>
      </c>
      <c r="F419" s="431">
        <f t="shared" si="9"/>
        <v>21155673.83999997</v>
      </c>
    </row>
    <row r="420" spans="1:6" ht="15.75">
      <c r="A420" s="419">
        <v>40652</v>
      </c>
      <c r="B420" s="178">
        <v>9760</v>
      </c>
      <c r="C420" s="114" t="s">
        <v>1804</v>
      </c>
      <c r="D420" s="214"/>
      <c r="E420" s="415">
        <v>0.01</v>
      </c>
      <c r="F420" s="431">
        <f t="shared" si="9"/>
        <v>21155673.829999968</v>
      </c>
    </row>
    <row r="421" spans="1:6" ht="15.75">
      <c r="A421" s="419">
        <v>40652</v>
      </c>
      <c r="B421" s="178">
        <v>9761</v>
      </c>
      <c r="C421" s="114" t="s">
        <v>1804</v>
      </c>
      <c r="D421" s="214"/>
      <c r="E421" s="415">
        <v>0.01</v>
      </c>
      <c r="F421" s="431">
        <f t="shared" si="9"/>
        <v>21155673.819999967</v>
      </c>
    </row>
    <row r="422" spans="1:6" ht="15.75">
      <c r="A422" s="419">
        <v>40652</v>
      </c>
      <c r="B422" s="178">
        <v>9762</v>
      </c>
      <c r="C422" s="114" t="s">
        <v>1804</v>
      </c>
      <c r="D422" s="214"/>
      <c r="E422" s="415">
        <v>0.01</v>
      </c>
      <c r="F422" s="431">
        <f t="shared" si="9"/>
        <v>21155673.809999965</v>
      </c>
    </row>
    <row r="423" spans="1:6" ht="15.75">
      <c r="A423" s="419">
        <v>40652</v>
      </c>
      <c r="B423" s="178">
        <v>9763</v>
      </c>
      <c r="C423" s="114" t="s">
        <v>1804</v>
      </c>
      <c r="D423" s="214"/>
      <c r="E423" s="415">
        <v>0.01</v>
      </c>
      <c r="F423" s="431">
        <f t="shared" si="9"/>
        <v>21155673.799999963</v>
      </c>
    </row>
    <row r="424" spans="1:6" ht="15.75">
      <c r="A424" s="419">
        <v>40652</v>
      </c>
      <c r="B424" s="178">
        <v>9764</v>
      </c>
      <c r="C424" s="114" t="s">
        <v>1804</v>
      </c>
      <c r="D424" s="214"/>
      <c r="E424" s="415">
        <v>0.01</v>
      </c>
      <c r="F424" s="431">
        <f t="shared" si="9"/>
        <v>21155673.789999962</v>
      </c>
    </row>
    <row r="425" spans="1:6" ht="15.75">
      <c r="A425" s="419">
        <v>40652</v>
      </c>
      <c r="B425" s="178">
        <v>9765</v>
      </c>
      <c r="C425" s="114" t="s">
        <v>1804</v>
      </c>
      <c r="D425" s="214"/>
      <c r="E425" s="415">
        <v>0.01</v>
      </c>
      <c r="F425" s="431">
        <f t="shared" si="9"/>
        <v>21155673.77999996</v>
      </c>
    </row>
    <row r="426" spans="1:6" ht="15.75">
      <c r="A426" s="419">
        <v>40652</v>
      </c>
      <c r="B426" s="178">
        <v>9766</v>
      </c>
      <c r="C426" s="114" t="s">
        <v>1804</v>
      </c>
      <c r="D426" s="214"/>
      <c r="E426" s="415">
        <v>0.01</v>
      </c>
      <c r="F426" s="431">
        <f t="shared" si="9"/>
        <v>21155673.769999959</v>
      </c>
    </row>
    <row r="427" spans="1:6" ht="28.5">
      <c r="A427" s="419">
        <v>40652</v>
      </c>
      <c r="B427" s="178">
        <v>9767</v>
      </c>
      <c r="C427" s="114" t="s">
        <v>3735</v>
      </c>
      <c r="D427" s="214"/>
      <c r="E427" s="216">
        <v>1490</v>
      </c>
      <c r="F427" s="431">
        <f t="shared" si="9"/>
        <v>21154183.769999959</v>
      </c>
    </row>
    <row r="428" spans="1:6" ht="28.5">
      <c r="A428" s="437">
        <v>40652</v>
      </c>
      <c r="B428" s="290">
        <v>9768</v>
      </c>
      <c r="C428" s="164" t="s">
        <v>3736</v>
      </c>
      <c r="D428" s="348"/>
      <c r="E428" s="216">
        <v>116916.32</v>
      </c>
      <c r="F428" s="431">
        <f t="shared" si="9"/>
        <v>21037267.449999958</v>
      </c>
    </row>
    <row r="429" spans="1:6" ht="28.5">
      <c r="A429" s="437">
        <v>40652</v>
      </c>
      <c r="B429" s="290">
        <v>9769</v>
      </c>
      <c r="C429" s="164" t="s">
        <v>3737</v>
      </c>
      <c r="D429" s="348"/>
      <c r="E429" s="216">
        <v>7758</v>
      </c>
      <c r="F429" s="431">
        <f t="shared" si="9"/>
        <v>21029509.449999958</v>
      </c>
    </row>
    <row r="430" spans="1:6" ht="42.75">
      <c r="A430" s="437">
        <v>40652</v>
      </c>
      <c r="B430" s="290">
        <v>9770</v>
      </c>
      <c r="C430" s="164" t="s">
        <v>3738</v>
      </c>
      <c r="D430" s="348"/>
      <c r="E430" s="216">
        <v>91132.800000000003</v>
      </c>
      <c r="F430" s="431">
        <f t="shared" si="9"/>
        <v>20938376.649999958</v>
      </c>
    </row>
    <row r="431" spans="1:6" ht="15.75">
      <c r="A431" s="419">
        <v>40652</v>
      </c>
      <c r="B431" s="178">
        <v>9771</v>
      </c>
      <c r="C431" s="114" t="s">
        <v>1804</v>
      </c>
      <c r="D431" s="214"/>
      <c r="E431" s="415">
        <v>0.01</v>
      </c>
      <c r="F431" s="431">
        <f t="shared" si="9"/>
        <v>20938376.639999956</v>
      </c>
    </row>
    <row r="432" spans="1:6" ht="15.75">
      <c r="A432" s="419">
        <v>40652</v>
      </c>
      <c r="B432" s="178">
        <v>9772</v>
      </c>
      <c r="C432" s="251" t="s">
        <v>1804</v>
      </c>
      <c r="D432" s="214"/>
      <c r="E432" s="415">
        <v>0.01</v>
      </c>
      <c r="F432" s="431">
        <f t="shared" si="9"/>
        <v>20938376.629999954</v>
      </c>
    </row>
    <row r="433" spans="1:6" ht="28.5">
      <c r="A433" s="419">
        <v>40653</v>
      </c>
      <c r="B433" s="178">
        <v>9773</v>
      </c>
      <c r="C433" s="114" t="s">
        <v>3733</v>
      </c>
      <c r="D433" s="214"/>
      <c r="E433" s="216">
        <v>9000</v>
      </c>
      <c r="F433" s="431">
        <f t="shared" si="9"/>
        <v>20929376.629999954</v>
      </c>
    </row>
    <row r="434" spans="1:6" ht="28.5">
      <c r="A434" s="419">
        <v>40653</v>
      </c>
      <c r="B434" s="178">
        <v>9774</v>
      </c>
      <c r="C434" s="164" t="s">
        <v>3740</v>
      </c>
      <c r="D434" s="214"/>
      <c r="E434" s="216">
        <v>7650</v>
      </c>
      <c r="F434" s="431">
        <f t="shared" si="9"/>
        <v>20921726.629999954</v>
      </c>
    </row>
    <row r="435" spans="1:6" ht="28.5">
      <c r="A435" s="419">
        <v>40653</v>
      </c>
      <c r="B435" s="178">
        <v>9775</v>
      </c>
      <c r="C435" s="114" t="s">
        <v>3741</v>
      </c>
      <c r="D435" s="214"/>
      <c r="E435" s="216">
        <v>3000</v>
      </c>
      <c r="F435" s="431">
        <f t="shared" si="9"/>
        <v>20918726.629999954</v>
      </c>
    </row>
    <row r="436" spans="1:6" ht="15.75">
      <c r="A436" s="419">
        <v>40653</v>
      </c>
      <c r="B436" s="178">
        <v>9776</v>
      </c>
      <c r="C436" s="114" t="s">
        <v>3739</v>
      </c>
      <c r="D436" s="214"/>
      <c r="E436" s="216">
        <v>10000</v>
      </c>
      <c r="F436" s="431">
        <f t="shared" si="9"/>
        <v>20908726.629999954</v>
      </c>
    </row>
    <row r="437" spans="1:6" ht="15.75">
      <c r="A437" s="419">
        <v>40653</v>
      </c>
      <c r="B437" s="178">
        <v>9777</v>
      </c>
      <c r="C437" s="114" t="s">
        <v>1804</v>
      </c>
      <c r="D437" s="214"/>
      <c r="E437" s="415">
        <v>0.01</v>
      </c>
      <c r="F437" s="431">
        <f t="shared" si="9"/>
        <v>20908726.619999953</v>
      </c>
    </row>
    <row r="438" spans="1:6" ht="15.75">
      <c r="A438" s="419">
        <v>40653</v>
      </c>
      <c r="B438" s="73" t="s">
        <v>1823</v>
      </c>
      <c r="C438" s="180" t="s">
        <v>3665</v>
      </c>
      <c r="D438" s="214"/>
      <c r="E438" s="360">
        <v>766157.14</v>
      </c>
      <c r="F438" s="431">
        <f>F437+D438-E438</f>
        <v>20142569.479999952</v>
      </c>
    </row>
    <row r="439" spans="1:6" ht="28.5">
      <c r="A439" s="419">
        <v>40658</v>
      </c>
      <c r="B439" s="178">
        <v>0</v>
      </c>
      <c r="C439" s="114" t="s">
        <v>3742</v>
      </c>
      <c r="D439" s="214"/>
      <c r="E439" s="216">
        <v>14040</v>
      </c>
      <c r="F439" s="431">
        <f t="shared" si="9"/>
        <v>20128529.479999952</v>
      </c>
    </row>
    <row r="440" spans="1:6" ht="15.75">
      <c r="A440" s="419">
        <v>40659</v>
      </c>
      <c r="B440" s="178">
        <v>9779</v>
      </c>
      <c r="C440" s="114" t="s">
        <v>1804</v>
      </c>
      <c r="D440" s="214"/>
      <c r="E440" s="415">
        <v>0.01</v>
      </c>
      <c r="F440" s="431">
        <f t="shared" si="9"/>
        <v>20128529.46999995</v>
      </c>
    </row>
    <row r="441" spans="1:6" ht="28.5">
      <c r="A441" s="437">
        <v>40659</v>
      </c>
      <c r="B441" s="290">
        <v>9780</v>
      </c>
      <c r="C441" s="164" t="s">
        <v>3743</v>
      </c>
      <c r="D441" s="348"/>
      <c r="E441" s="216">
        <v>6206.9</v>
      </c>
      <c r="F441" s="431">
        <f t="shared" si="9"/>
        <v>20122322.569999952</v>
      </c>
    </row>
    <row r="442" spans="1:6" ht="42.75">
      <c r="A442" s="437">
        <v>40659</v>
      </c>
      <c r="B442" s="290">
        <v>9781</v>
      </c>
      <c r="C442" s="164" t="s">
        <v>3744</v>
      </c>
      <c r="D442" s="348"/>
      <c r="E442" s="216">
        <v>1101</v>
      </c>
      <c r="F442" s="431">
        <f t="shared" si="9"/>
        <v>20121221.569999952</v>
      </c>
    </row>
    <row r="443" spans="1:6" ht="45">
      <c r="A443" s="419">
        <v>40659</v>
      </c>
      <c r="B443" s="178">
        <v>9782</v>
      </c>
      <c r="C443" s="57" t="s">
        <v>3745</v>
      </c>
      <c r="D443" s="214"/>
      <c r="E443" s="216">
        <v>2564</v>
      </c>
      <c r="F443" s="431">
        <f t="shared" si="9"/>
        <v>20118657.569999952</v>
      </c>
    </row>
    <row r="444" spans="1:6" ht="45">
      <c r="A444" s="419">
        <v>40659</v>
      </c>
      <c r="B444" s="178">
        <v>9783</v>
      </c>
      <c r="C444" s="57" t="s">
        <v>3746</v>
      </c>
      <c r="D444" s="214"/>
      <c r="E444" s="216">
        <v>2534</v>
      </c>
      <c r="F444" s="431">
        <f t="shared" si="9"/>
        <v>20116123.569999952</v>
      </c>
    </row>
    <row r="445" spans="1:6" ht="60">
      <c r="A445" s="437">
        <v>40660</v>
      </c>
      <c r="B445" s="290">
        <v>9784</v>
      </c>
      <c r="C445" s="441" t="s">
        <v>4347</v>
      </c>
      <c r="D445" s="348"/>
      <c r="E445" s="216">
        <v>47769.27</v>
      </c>
      <c r="F445" s="431">
        <f t="shared" si="9"/>
        <v>20068354.299999952</v>
      </c>
    </row>
    <row r="446" spans="1:6" ht="45">
      <c r="A446" s="437">
        <v>40660</v>
      </c>
      <c r="B446" s="290">
        <v>9785</v>
      </c>
      <c r="C446" s="441" t="s">
        <v>3747</v>
      </c>
      <c r="D446" s="348"/>
      <c r="E446" s="216">
        <v>36772.699999999997</v>
      </c>
      <c r="F446" s="431">
        <f t="shared" si="9"/>
        <v>20031581.599999953</v>
      </c>
    </row>
    <row r="447" spans="1:6" ht="45">
      <c r="A447" s="437">
        <v>40660</v>
      </c>
      <c r="B447" s="290">
        <v>9786</v>
      </c>
      <c r="C447" s="441" t="s">
        <v>3748</v>
      </c>
      <c r="D447" s="348"/>
      <c r="E447" s="216">
        <v>1131</v>
      </c>
      <c r="F447" s="431">
        <f t="shared" si="9"/>
        <v>20030450.599999953</v>
      </c>
    </row>
    <row r="448" spans="1:6" ht="30">
      <c r="A448" s="437">
        <v>40660</v>
      </c>
      <c r="B448" s="290">
        <v>9787</v>
      </c>
      <c r="C448" s="441" t="s">
        <v>3749</v>
      </c>
      <c r="D448" s="348"/>
      <c r="E448" s="216">
        <v>612</v>
      </c>
      <c r="F448" s="431">
        <f t="shared" si="9"/>
        <v>20029838.599999953</v>
      </c>
    </row>
    <row r="449" spans="1:6" ht="45">
      <c r="A449" s="437">
        <v>40661</v>
      </c>
      <c r="B449" s="290">
        <v>9788</v>
      </c>
      <c r="C449" s="441" t="s">
        <v>3750</v>
      </c>
      <c r="D449" s="348"/>
      <c r="E449" s="216">
        <v>10500</v>
      </c>
      <c r="F449" s="431">
        <f t="shared" si="9"/>
        <v>20019338.599999953</v>
      </c>
    </row>
    <row r="450" spans="1:6" ht="30">
      <c r="A450" s="437">
        <v>40661</v>
      </c>
      <c r="B450" s="290">
        <v>9789</v>
      </c>
      <c r="C450" s="441" t="s">
        <v>3751</v>
      </c>
      <c r="D450" s="348"/>
      <c r="E450" s="216">
        <v>59700</v>
      </c>
      <c r="F450" s="431">
        <f t="shared" si="9"/>
        <v>19959638.599999953</v>
      </c>
    </row>
    <row r="451" spans="1:6" ht="15.75">
      <c r="A451" s="437">
        <v>40661</v>
      </c>
      <c r="B451" s="290">
        <v>9790</v>
      </c>
      <c r="C451" s="441" t="s">
        <v>3752</v>
      </c>
      <c r="D451" s="348"/>
      <c r="E451" s="216">
        <v>9331.15</v>
      </c>
      <c r="F451" s="431">
        <f t="shared" si="9"/>
        <v>19950307.449999955</v>
      </c>
    </row>
    <row r="452" spans="1:6" ht="15.75">
      <c r="A452" s="419">
        <v>40661</v>
      </c>
      <c r="B452" s="178">
        <v>9791</v>
      </c>
      <c r="C452" s="114" t="s">
        <v>1804</v>
      </c>
      <c r="D452" s="214"/>
      <c r="E452" s="415">
        <v>0.01</v>
      </c>
      <c r="F452" s="431">
        <f t="shared" si="9"/>
        <v>19950307.439999953</v>
      </c>
    </row>
    <row r="453" spans="1:6" ht="15.75">
      <c r="A453" s="419">
        <v>40661</v>
      </c>
      <c r="B453" s="178">
        <v>9792</v>
      </c>
      <c r="C453" s="114" t="s">
        <v>1804</v>
      </c>
      <c r="D453" s="214"/>
      <c r="E453" s="415">
        <v>0.01</v>
      </c>
      <c r="F453" s="431">
        <f t="shared" si="9"/>
        <v>19950307.429999951</v>
      </c>
    </row>
    <row r="454" spans="1:6" ht="15.75">
      <c r="A454" s="419">
        <v>40661</v>
      </c>
      <c r="B454" s="178">
        <v>9793</v>
      </c>
      <c r="C454" s="114" t="s">
        <v>1804</v>
      </c>
      <c r="D454" s="214"/>
      <c r="E454" s="415">
        <v>0.01</v>
      </c>
      <c r="F454" s="431">
        <f t="shared" si="9"/>
        <v>19950307.41999995</v>
      </c>
    </row>
    <row r="455" spans="1:6" ht="15.75">
      <c r="A455" s="419">
        <v>40661</v>
      </c>
      <c r="B455" s="178">
        <v>9794</v>
      </c>
      <c r="C455" s="114" t="s">
        <v>1804</v>
      </c>
      <c r="D455" s="214"/>
      <c r="E455" s="415">
        <v>0.01</v>
      </c>
      <c r="F455" s="431">
        <f t="shared" si="9"/>
        <v>19950307.409999948</v>
      </c>
    </row>
    <row r="456" spans="1:6" ht="15.75">
      <c r="A456" s="419">
        <v>40661</v>
      </c>
      <c r="B456" s="178">
        <v>9795</v>
      </c>
      <c r="C456" s="114" t="s">
        <v>1804</v>
      </c>
      <c r="D456" s="214"/>
      <c r="E456" s="415">
        <v>0.01</v>
      </c>
      <c r="F456" s="431">
        <f t="shared" si="9"/>
        <v>19950307.399999946</v>
      </c>
    </row>
    <row r="457" spans="1:6" ht="15.75">
      <c r="A457" s="419">
        <v>40661</v>
      </c>
      <c r="B457" s="178">
        <v>9796</v>
      </c>
      <c r="C457" s="114" t="s">
        <v>1804</v>
      </c>
      <c r="D457" s="214"/>
      <c r="E457" s="415">
        <v>0.01</v>
      </c>
      <c r="F457" s="431">
        <f t="shared" si="9"/>
        <v>19950307.389999945</v>
      </c>
    </row>
    <row r="458" spans="1:6" ht="15.75">
      <c r="A458" s="419">
        <v>40661</v>
      </c>
      <c r="B458" s="178">
        <v>9797</v>
      </c>
      <c r="C458" s="114" t="s">
        <v>1804</v>
      </c>
      <c r="D458" s="214"/>
      <c r="E458" s="415">
        <v>0.01</v>
      </c>
      <c r="F458" s="431">
        <f t="shared" si="9"/>
        <v>19950307.379999943</v>
      </c>
    </row>
    <row r="459" spans="1:6" ht="15.75">
      <c r="A459" s="419">
        <v>40661</v>
      </c>
      <c r="B459" s="178">
        <v>9798</v>
      </c>
      <c r="C459" s="114" t="s">
        <v>1804</v>
      </c>
      <c r="D459" s="214"/>
      <c r="E459" s="415">
        <v>0.01</v>
      </c>
      <c r="F459" s="431">
        <f t="shared" si="9"/>
        <v>19950307.369999941</v>
      </c>
    </row>
    <row r="460" spans="1:6" ht="15.75">
      <c r="A460" s="419">
        <v>40661</v>
      </c>
      <c r="B460" s="178">
        <v>9799</v>
      </c>
      <c r="C460" s="114" t="s">
        <v>1804</v>
      </c>
      <c r="D460" s="214"/>
      <c r="E460" s="415">
        <v>0.01</v>
      </c>
      <c r="F460" s="431">
        <f t="shared" si="9"/>
        <v>19950307.35999994</v>
      </c>
    </row>
    <row r="461" spans="1:6" ht="15.75">
      <c r="A461" s="419">
        <v>40662</v>
      </c>
      <c r="B461" s="73" t="s">
        <v>1027</v>
      </c>
      <c r="C461" s="158" t="s">
        <v>3666</v>
      </c>
      <c r="D461" s="214">
        <v>338663.22</v>
      </c>
      <c r="E461" s="216"/>
      <c r="F461" s="431">
        <f t="shared" si="9"/>
        <v>20288970.579999939</v>
      </c>
    </row>
    <row r="462" spans="1:6" ht="15.75">
      <c r="A462" s="419"/>
      <c r="B462" s="382" t="s">
        <v>1027</v>
      </c>
      <c r="C462" s="347" t="s">
        <v>3799</v>
      </c>
      <c r="D462" s="214">
        <v>2805715.56</v>
      </c>
      <c r="E462" s="216"/>
      <c r="F462" s="431">
        <f t="shared" si="9"/>
        <v>23094686.139999937</v>
      </c>
    </row>
    <row r="463" spans="1:6" ht="30">
      <c r="A463" s="437">
        <v>40662</v>
      </c>
      <c r="B463" s="290">
        <v>9800</v>
      </c>
      <c r="C463" s="441" t="s">
        <v>3753</v>
      </c>
      <c r="D463" s="348"/>
      <c r="E463" s="216">
        <v>176068.73</v>
      </c>
      <c r="F463" s="431">
        <f t="shared" si="9"/>
        <v>22918617.409999937</v>
      </c>
    </row>
    <row r="464" spans="1:6" ht="30">
      <c r="A464" s="437">
        <v>40662</v>
      </c>
      <c r="B464" s="290">
        <v>9801</v>
      </c>
      <c r="C464" s="441" t="s">
        <v>3754</v>
      </c>
      <c r="D464" s="348"/>
      <c r="E464" s="216">
        <v>42693</v>
      </c>
      <c r="F464" s="431">
        <f t="shared" si="9"/>
        <v>22875924.409999937</v>
      </c>
    </row>
    <row r="465" spans="1:6" ht="15.75">
      <c r="A465" s="419">
        <v>40663</v>
      </c>
      <c r="B465" s="73" t="s">
        <v>1823</v>
      </c>
      <c r="C465" s="115" t="s">
        <v>3340</v>
      </c>
      <c r="D465" s="184"/>
      <c r="E465" s="386">
        <f>6280.57-(E460+E459+E458+E457+E456+E455+E454+E453+E452+E440+E437+E432+E431+E426+E425+E424+E423+E422+E421+E420+E419+E418+E417+E414+E413+E408+E400+E399+E396+E393+E390+E384+E383+E382+E381+E380+E379+E378+E377+E376+E375+E374+E373+E372+E349+E338)</f>
        <v>6280.11</v>
      </c>
      <c r="F465" s="431">
        <f t="shared" si="9"/>
        <v>22869644.299999937</v>
      </c>
    </row>
    <row r="466" spans="1:6" ht="15.75">
      <c r="A466" s="190"/>
      <c r="B466" s="87"/>
      <c r="C466" s="191" t="s">
        <v>1983</v>
      </c>
      <c r="D466" s="192">
        <f>SUM(D333:D465)</f>
        <v>3144378.7800000003</v>
      </c>
      <c r="E466" s="193">
        <f>SUM(E333:E465)</f>
        <v>2489456.3899999987</v>
      </c>
      <c r="F466" s="194">
        <f>F332+D466-E466</f>
        <v>22869644.300000012</v>
      </c>
    </row>
    <row r="467" spans="1:6" ht="15.75">
      <c r="A467" s="195"/>
      <c r="B467" s="85"/>
      <c r="C467" s="196"/>
      <c r="D467" s="197"/>
      <c r="E467" s="198"/>
      <c r="F467" s="199"/>
    </row>
    <row r="468" spans="1:6" ht="15.75">
      <c r="A468" s="195"/>
      <c r="B468" s="196" t="s">
        <v>1224</v>
      </c>
      <c r="C468" s="200" t="s">
        <v>781</v>
      </c>
      <c r="D468" s="201"/>
      <c r="E468" s="202">
        <f>SUM(E333:E465)</f>
        <v>2489456.3899999987</v>
      </c>
      <c r="F468" s="199"/>
    </row>
    <row r="469" spans="1:6" ht="15.75">
      <c r="A469" s="195"/>
      <c r="B469" s="196"/>
      <c r="C469" s="200" t="s">
        <v>2058</v>
      </c>
      <c r="D469" s="201"/>
      <c r="E469" s="202">
        <f>E466-E465-E438-E389-E388</f>
        <v>1683658.3399999987</v>
      </c>
      <c r="F469" s="199"/>
    </row>
    <row r="471" spans="1:6">
      <c r="E471" s="439"/>
    </row>
    <row r="473" spans="1:6">
      <c r="E473" s="439"/>
    </row>
    <row r="474" spans="1:6" ht="15.75">
      <c r="B474" s="29"/>
      <c r="C474" s="390" t="s">
        <v>3755</v>
      </c>
    </row>
    <row r="475" spans="1:6" ht="15.75">
      <c r="A475" s="955" t="s">
        <v>2520</v>
      </c>
      <c r="B475" s="269" t="s">
        <v>1831</v>
      </c>
      <c r="C475" s="936" t="s">
        <v>1981</v>
      </c>
      <c r="D475" s="938" t="s">
        <v>1827</v>
      </c>
      <c r="E475" s="940" t="s">
        <v>1828</v>
      </c>
      <c r="F475" s="942" t="s">
        <v>1829</v>
      </c>
    </row>
    <row r="476" spans="1:6" ht="15.75">
      <c r="A476" s="956"/>
      <c r="B476" s="272" t="s">
        <v>1832</v>
      </c>
      <c r="C476" s="937"/>
      <c r="D476" s="939"/>
      <c r="E476" s="941"/>
      <c r="F476" s="943"/>
    </row>
    <row r="477" spans="1:6" ht="15.75">
      <c r="A477" s="328"/>
      <c r="C477" s="59" t="s">
        <v>3756</v>
      </c>
      <c r="D477" s="60"/>
      <c r="E477" s="61"/>
      <c r="F477" s="91">
        <f>F466</f>
        <v>22869644.300000012</v>
      </c>
    </row>
    <row r="478" spans="1:6">
      <c r="A478" s="419">
        <v>40666</v>
      </c>
      <c r="B478" s="178">
        <v>9802</v>
      </c>
      <c r="C478" s="164" t="s">
        <v>1804</v>
      </c>
      <c r="D478" s="184"/>
      <c r="E478" s="415">
        <v>0.01</v>
      </c>
      <c r="F478" s="431">
        <f t="shared" ref="F478:F548" si="10">F477+D478-E478</f>
        <v>22869644.29000001</v>
      </c>
    </row>
    <row r="479" spans="1:6">
      <c r="A479" s="419">
        <v>40666</v>
      </c>
      <c r="B479" s="178">
        <v>9803</v>
      </c>
      <c r="C479" s="114" t="s">
        <v>1804</v>
      </c>
      <c r="D479" s="184"/>
      <c r="E479" s="415">
        <v>0.01</v>
      </c>
      <c r="F479" s="431">
        <f t="shared" si="10"/>
        <v>22869644.280000009</v>
      </c>
    </row>
    <row r="480" spans="1:6" ht="42.75">
      <c r="A480" s="419">
        <v>40667</v>
      </c>
      <c r="B480" s="178">
        <v>9804</v>
      </c>
      <c r="C480" s="114" t="s">
        <v>3757</v>
      </c>
      <c r="D480" s="184"/>
      <c r="E480" s="170">
        <v>32600</v>
      </c>
      <c r="F480" s="431">
        <f t="shared" si="10"/>
        <v>22837044.280000009</v>
      </c>
    </row>
    <row r="481" spans="1:6">
      <c r="A481" s="419">
        <v>40667</v>
      </c>
      <c r="B481" s="178">
        <v>9805</v>
      </c>
      <c r="C481" s="183" t="s">
        <v>1804</v>
      </c>
      <c r="D481" s="184"/>
      <c r="E481" s="415">
        <v>0.01</v>
      </c>
      <c r="F481" s="431">
        <f t="shared" si="10"/>
        <v>22837044.270000007</v>
      </c>
    </row>
    <row r="482" spans="1:6" ht="42.75">
      <c r="A482" s="419">
        <v>40667</v>
      </c>
      <c r="B482" s="178">
        <v>9806</v>
      </c>
      <c r="C482" s="114" t="s">
        <v>3758</v>
      </c>
      <c r="D482" s="184"/>
      <c r="E482" s="170">
        <v>721</v>
      </c>
      <c r="F482" s="431">
        <f t="shared" si="10"/>
        <v>22836323.270000007</v>
      </c>
    </row>
    <row r="483" spans="1:6">
      <c r="A483" s="437">
        <v>40667</v>
      </c>
      <c r="B483" s="290">
        <v>9807</v>
      </c>
      <c r="C483" s="350" t="s">
        <v>1804</v>
      </c>
      <c r="D483" s="339"/>
      <c r="E483" s="415">
        <v>0.01</v>
      </c>
      <c r="F483" s="431">
        <f t="shared" si="10"/>
        <v>22836323.260000005</v>
      </c>
    </row>
    <row r="484" spans="1:6">
      <c r="A484" s="419">
        <v>40667</v>
      </c>
      <c r="B484" s="178">
        <v>9808</v>
      </c>
      <c r="C484" s="114" t="s">
        <v>3773</v>
      </c>
      <c r="D484" s="184"/>
      <c r="E484" s="170">
        <v>3789.85</v>
      </c>
      <c r="F484" s="431">
        <f t="shared" si="10"/>
        <v>22832533.410000004</v>
      </c>
    </row>
    <row r="485" spans="1:6" ht="28.5">
      <c r="A485" s="419">
        <v>40667</v>
      </c>
      <c r="B485" s="178">
        <v>9809</v>
      </c>
      <c r="C485" s="114" t="s">
        <v>3760</v>
      </c>
      <c r="D485" s="184"/>
      <c r="E485" s="216">
        <v>29540.3</v>
      </c>
      <c r="F485" s="431">
        <f t="shared" si="10"/>
        <v>22802993.110000003</v>
      </c>
    </row>
    <row r="486" spans="1:6" ht="28.5">
      <c r="A486" s="419">
        <v>40667</v>
      </c>
      <c r="B486" s="178">
        <v>9810</v>
      </c>
      <c r="C486" s="183" t="s">
        <v>3761</v>
      </c>
      <c r="D486" s="184"/>
      <c r="E486" s="216">
        <v>23003.06</v>
      </c>
      <c r="F486" s="431">
        <f t="shared" si="10"/>
        <v>22779990.050000004</v>
      </c>
    </row>
    <row r="487" spans="1:6" ht="30">
      <c r="A487" s="419">
        <v>40667</v>
      </c>
      <c r="B487" s="178">
        <v>9811</v>
      </c>
      <c r="C487" s="57" t="s">
        <v>3762</v>
      </c>
      <c r="D487" s="184"/>
      <c r="E487" s="216">
        <v>39540.89</v>
      </c>
      <c r="F487" s="431">
        <f t="shared" si="10"/>
        <v>22740449.160000004</v>
      </c>
    </row>
    <row r="488" spans="1:6">
      <c r="A488" s="419">
        <v>40667</v>
      </c>
      <c r="B488" s="178">
        <v>9812</v>
      </c>
      <c r="C488" s="57" t="s">
        <v>1512</v>
      </c>
      <c r="D488" s="184"/>
      <c r="E488" s="415">
        <v>0.01</v>
      </c>
      <c r="F488" s="431">
        <f t="shared" si="10"/>
        <v>22740449.150000002</v>
      </c>
    </row>
    <row r="489" spans="1:6" ht="42.75">
      <c r="A489" s="419">
        <v>40667</v>
      </c>
      <c r="B489" s="178">
        <v>9813</v>
      </c>
      <c r="C489" s="164" t="s">
        <v>3763</v>
      </c>
      <c r="D489" s="184"/>
      <c r="E489" s="216">
        <v>8761.57</v>
      </c>
      <c r="F489" s="431">
        <f t="shared" si="10"/>
        <v>22731687.580000002</v>
      </c>
    </row>
    <row r="490" spans="1:6" ht="42.75">
      <c r="A490" s="437">
        <v>40668</v>
      </c>
      <c r="B490" s="290">
        <v>9814</v>
      </c>
      <c r="C490" s="350" t="s">
        <v>4578</v>
      </c>
      <c r="D490" s="339"/>
      <c r="E490" s="216">
        <v>750</v>
      </c>
      <c r="F490" s="431">
        <f t="shared" si="10"/>
        <v>22730937.580000002</v>
      </c>
    </row>
    <row r="491" spans="1:6" ht="28.5">
      <c r="A491" s="419">
        <v>40668</v>
      </c>
      <c r="B491" s="178">
        <v>9815</v>
      </c>
      <c r="C491" s="114" t="s">
        <v>3764</v>
      </c>
      <c r="D491" s="184"/>
      <c r="E491" s="216">
        <v>119639.79</v>
      </c>
      <c r="F491" s="431">
        <f t="shared" si="10"/>
        <v>22611297.790000003</v>
      </c>
    </row>
    <row r="492" spans="1:6" ht="28.5">
      <c r="A492" s="419">
        <v>40668</v>
      </c>
      <c r="B492" s="178">
        <v>9816</v>
      </c>
      <c r="C492" s="183" t="s">
        <v>3765</v>
      </c>
      <c r="D492" s="184"/>
      <c r="E492" s="216">
        <v>1131</v>
      </c>
      <c r="F492" s="431">
        <f t="shared" si="10"/>
        <v>22610166.790000003</v>
      </c>
    </row>
    <row r="493" spans="1:6" ht="42.75">
      <c r="A493" s="419">
        <v>40669</v>
      </c>
      <c r="B493" s="178">
        <v>9817</v>
      </c>
      <c r="C493" s="350" t="s">
        <v>3759</v>
      </c>
      <c r="D493" s="339"/>
      <c r="E493" s="216">
        <v>691</v>
      </c>
      <c r="F493" s="431">
        <f t="shared" si="10"/>
        <v>22609475.790000003</v>
      </c>
    </row>
    <row r="494" spans="1:6" ht="28.5">
      <c r="A494" s="419">
        <v>40669</v>
      </c>
      <c r="B494" s="178">
        <v>9818</v>
      </c>
      <c r="C494" s="114" t="s">
        <v>3772</v>
      </c>
      <c r="D494" s="184"/>
      <c r="E494" s="216">
        <v>24466.19</v>
      </c>
      <c r="F494" s="431">
        <f t="shared" si="10"/>
        <v>22585009.600000001</v>
      </c>
    </row>
    <row r="495" spans="1:6">
      <c r="A495" s="419">
        <v>40669</v>
      </c>
      <c r="B495" s="178">
        <v>9819</v>
      </c>
      <c r="C495" s="114" t="s">
        <v>3771</v>
      </c>
      <c r="D495" s="184"/>
      <c r="E495" s="216">
        <v>5138.6499999999996</v>
      </c>
      <c r="F495" s="431">
        <f t="shared" si="10"/>
        <v>22579870.950000003</v>
      </c>
    </row>
    <row r="496" spans="1:6" ht="28.5">
      <c r="A496" s="419">
        <v>40669</v>
      </c>
      <c r="B496" s="178">
        <v>9820</v>
      </c>
      <c r="C496" s="164" t="s">
        <v>3768</v>
      </c>
      <c r="D496" s="184"/>
      <c r="E496" s="216">
        <v>27604.5</v>
      </c>
      <c r="F496" s="431">
        <f t="shared" si="10"/>
        <v>22552266.450000003</v>
      </c>
    </row>
    <row r="497" spans="1:6" ht="28.5">
      <c r="A497" s="419">
        <v>40669</v>
      </c>
      <c r="B497" s="178">
        <v>9821</v>
      </c>
      <c r="C497" s="114" t="s">
        <v>3775</v>
      </c>
      <c r="D497" s="184"/>
      <c r="E497" s="216">
        <v>384</v>
      </c>
      <c r="F497" s="431">
        <f t="shared" si="10"/>
        <v>22551882.450000003</v>
      </c>
    </row>
    <row r="498" spans="1:6" ht="28.5">
      <c r="A498" s="419">
        <v>40669</v>
      </c>
      <c r="B498" s="178">
        <v>9822</v>
      </c>
      <c r="C498" s="164" t="s">
        <v>3777</v>
      </c>
      <c r="D498" s="184"/>
      <c r="E498" s="216">
        <v>2080.9899999999998</v>
      </c>
      <c r="F498" s="431">
        <f t="shared" si="10"/>
        <v>22549801.460000005</v>
      </c>
    </row>
    <row r="499" spans="1:6" ht="28.5">
      <c r="A499" s="419">
        <v>40669</v>
      </c>
      <c r="B499" s="178">
        <v>9823</v>
      </c>
      <c r="C499" s="164" t="s">
        <v>3774</v>
      </c>
      <c r="D499" s="184"/>
      <c r="E499" s="216">
        <v>37712.14</v>
      </c>
      <c r="F499" s="431">
        <f t="shared" si="10"/>
        <v>22512089.320000004</v>
      </c>
    </row>
    <row r="500" spans="1:6">
      <c r="A500" s="419">
        <v>40669</v>
      </c>
      <c r="B500" s="178">
        <v>9824</v>
      </c>
      <c r="C500" s="114" t="s">
        <v>3769</v>
      </c>
      <c r="D500" s="184"/>
      <c r="E500" s="216">
        <v>1600</v>
      </c>
      <c r="F500" s="431">
        <f t="shared" si="10"/>
        <v>22510489.320000004</v>
      </c>
    </row>
    <row r="501" spans="1:6">
      <c r="A501" s="419">
        <v>40669</v>
      </c>
      <c r="B501" s="178">
        <v>9825</v>
      </c>
      <c r="C501" s="114" t="s">
        <v>3770</v>
      </c>
      <c r="D501" s="184"/>
      <c r="E501" s="170">
        <v>1600</v>
      </c>
      <c r="F501" s="431">
        <f t="shared" si="10"/>
        <v>22508889.320000004</v>
      </c>
    </row>
    <row r="502" spans="1:6" ht="28.5">
      <c r="A502" s="419">
        <v>40669</v>
      </c>
      <c r="B502" s="178">
        <v>9826</v>
      </c>
      <c r="C502" s="114" t="s">
        <v>3776</v>
      </c>
      <c r="D502" s="184"/>
      <c r="E502" s="216">
        <v>1224</v>
      </c>
      <c r="F502" s="431">
        <f t="shared" si="10"/>
        <v>22507665.320000004</v>
      </c>
    </row>
    <row r="503" spans="1:6" ht="42.75" customHeight="1">
      <c r="A503" s="419">
        <v>40669</v>
      </c>
      <c r="B503" s="178">
        <v>9827</v>
      </c>
      <c r="C503" s="164" t="s">
        <v>3766</v>
      </c>
      <c r="D503" s="184"/>
      <c r="E503" s="216">
        <v>49527.63</v>
      </c>
      <c r="F503" s="431">
        <f t="shared" si="10"/>
        <v>22458137.690000005</v>
      </c>
    </row>
    <row r="504" spans="1:6" ht="42.75">
      <c r="A504" s="419">
        <v>40672</v>
      </c>
      <c r="B504" s="178">
        <v>9828</v>
      </c>
      <c r="C504" s="164" t="s">
        <v>3767</v>
      </c>
      <c r="D504" s="184"/>
      <c r="E504" s="216">
        <v>13950</v>
      </c>
      <c r="F504" s="431">
        <f t="shared" si="10"/>
        <v>22444187.690000005</v>
      </c>
    </row>
    <row r="505" spans="1:6" ht="42.75">
      <c r="A505" s="419">
        <v>40673</v>
      </c>
      <c r="B505" s="442">
        <v>9829</v>
      </c>
      <c r="C505" s="443" t="s">
        <v>3888</v>
      </c>
      <c r="D505" s="184"/>
      <c r="E505" s="444">
        <v>65464.15</v>
      </c>
      <c r="F505" s="431">
        <f t="shared" si="10"/>
        <v>22378723.540000007</v>
      </c>
    </row>
    <row r="506" spans="1:6" ht="15.75">
      <c r="A506" s="419">
        <v>40673</v>
      </c>
      <c r="B506" s="77" t="s">
        <v>1027</v>
      </c>
      <c r="C506" s="180" t="s">
        <v>3664</v>
      </c>
      <c r="D506" s="214">
        <v>841631</v>
      </c>
      <c r="E506" s="170"/>
      <c r="F506" s="431">
        <f t="shared" si="10"/>
        <v>23220354.540000007</v>
      </c>
    </row>
    <row r="507" spans="1:6" ht="43.5" customHeight="1">
      <c r="A507" s="419">
        <v>40674</v>
      </c>
      <c r="B507" s="178">
        <v>9830</v>
      </c>
      <c r="C507" s="164" t="s">
        <v>3778</v>
      </c>
      <c r="D507" s="184"/>
      <c r="E507" s="170">
        <v>1101</v>
      </c>
      <c r="F507" s="431">
        <f t="shared" si="10"/>
        <v>23219253.540000007</v>
      </c>
    </row>
    <row r="508" spans="1:6" ht="30.75" customHeight="1">
      <c r="A508" s="419">
        <v>40674</v>
      </c>
      <c r="B508" s="178">
        <v>9831</v>
      </c>
      <c r="C508" s="164" t="s">
        <v>3779</v>
      </c>
      <c r="D508" s="184"/>
      <c r="E508" s="216">
        <v>1131</v>
      </c>
      <c r="F508" s="431">
        <f t="shared" si="10"/>
        <v>23218122.540000007</v>
      </c>
    </row>
    <row r="509" spans="1:6" ht="28.5">
      <c r="A509" s="419">
        <v>40674</v>
      </c>
      <c r="B509" s="178">
        <v>9832</v>
      </c>
      <c r="C509" s="164" t="s">
        <v>3780</v>
      </c>
      <c r="D509" s="184"/>
      <c r="E509" s="216">
        <v>612</v>
      </c>
      <c r="F509" s="431">
        <f t="shared" si="10"/>
        <v>23217510.540000007</v>
      </c>
    </row>
    <row r="510" spans="1:6" ht="42.75">
      <c r="A510" s="419">
        <v>40674</v>
      </c>
      <c r="B510" s="178">
        <v>9833</v>
      </c>
      <c r="C510" s="164" t="s">
        <v>3781</v>
      </c>
      <c r="D510" s="184"/>
      <c r="E510" s="216">
        <v>1131</v>
      </c>
      <c r="F510" s="431">
        <f t="shared" si="10"/>
        <v>23216379.540000007</v>
      </c>
    </row>
    <row r="511" spans="1:6" ht="42.75">
      <c r="A511" s="419">
        <v>40674</v>
      </c>
      <c r="B511" s="178">
        <v>9834</v>
      </c>
      <c r="C511" s="164" t="s">
        <v>3782</v>
      </c>
      <c r="D511" s="184"/>
      <c r="E511" s="216">
        <v>1101</v>
      </c>
      <c r="F511" s="431">
        <f t="shared" si="10"/>
        <v>23215278.540000007</v>
      </c>
    </row>
    <row r="512" spans="1:6" ht="42.75">
      <c r="A512" s="419">
        <v>40674</v>
      </c>
      <c r="B512" s="178">
        <v>9835</v>
      </c>
      <c r="C512" s="164" t="s">
        <v>3859</v>
      </c>
      <c r="D512" s="184"/>
      <c r="E512" s="216">
        <v>612</v>
      </c>
      <c r="F512" s="431">
        <f t="shared" si="10"/>
        <v>23214666.540000007</v>
      </c>
    </row>
    <row r="513" spans="1:6" ht="28.5">
      <c r="A513" s="419">
        <v>40674</v>
      </c>
      <c r="B513" s="178">
        <v>9836</v>
      </c>
      <c r="C513" s="114" t="s">
        <v>3783</v>
      </c>
      <c r="D513" s="184"/>
      <c r="E513" s="216">
        <v>59700</v>
      </c>
      <c r="F513" s="431">
        <f t="shared" si="10"/>
        <v>23154966.540000007</v>
      </c>
    </row>
    <row r="514" spans="1:6" ht="28.5">
      <c r="A514" s="419">
        <v>40674</v>
      </c>
      <c r="B514" s="178">
        <v>9837</v>
      </c>
      <c r="C514" s="114" t="s">
        <v>3784</v>
      </c>
      <c r="D514" s="184"/>
      <c r="E514" s="216">
        <v>2933.76</v>
      </c>
      <c r="F514" s="431">
        <f t="shared" si="10"/>
        <v>23152032.780000005</v>
      </c>
    </row>
    <row r="515" spans="1:6" ht="42.75">
      <c r="A515" s="419">
        <v>40674</v>
      </c>
      <c r="B515" s="178">
        <v>9838</v>
      </c>
      <c r="C515" s="164" t="s">
        <v>3785</v>
      </c>
      <c r="D515" s="184"/>
      <c r="E515" s="216">
        <v>1101</v>
      </c>
      <c r="F515" s="431">
        <f t="shared" si="10"/>
        <v>23150931.780000005</v>
      </c>
    </row>
    <row r="516" spans="1:6">
      <c r="A516" s="419">
        <v>40674</v>
      </c>
      <c r="B516" s="178">
        <v>9839</v>
      </c>
      <c r="C516" s="114" t="s">
        <v>1804</v>
      </c>
      <c r="D516" s="184"/>
      <c r="E516" s="415">
        <v>0.01</v>
      </c>
      <c r="F516" s="431">
        <f t="shared" si="10"/>
        <v>23150931.770000003</v>
      </c>
    </row>
    <row r="517" spans="1:6" ht="42.75">
      <c r="A517" s="419">
        <v>40674</v>
      </c>
      <c r="B517" s="178">
        <v>9840</v>
      </c>
      <c r="C517" s="183" t="s">
        <v>3786</v>
      </c>
      <c r="D517" s="184"/>
      <c r="E517" s="216">
        <v>1131</v>
      </c>
      <c r="F517" s="431">
        <f t="shared" si="10"/>
        <v>23149800.770000003</v>
      </c>
    </row>
    <row r="518" spans="1:6" ht="28.5">
      <c r="A518" s="419">
        <v>40674</v>
      </c>
      <c r="B518" s="178">
        <v>9841</v>
      </c>
      <c r="C518" s="114" t="s">
        <v>3787</v>
      </c>
      <c r="D518" s="184"/>
      <c r="E518" s="216">
        <v>53820</v>
      </c>
      <c r="F518" s="431">
        <f t="shared" si="10"/>
        <v>23095980.770000003</v>
      </c>
    </row>
    <row r="519" spans="1:6">
      <c r="A519" s="419">
        <v>40674</v>
      </c>
      <c r="B519" s="178">
        <v>9842</v>
      </c>
      <c r="C519" s="114" t="s">
        <v>1804</v>
      </c>
      <c r="D519" s="184"/>
      <c r="E519" s="415">
        <v>0.01</v>
      </c>
      <c r="F519" s="431">
        <f t="shared" si="10"/>
        <v>23095980.760000002</v>
      </c>
    </row>
    <row r="520" spans="1:6">
      <c r="A520" s="419">
        <v>40674</v>
      </c>
      <c r="B520" s="178">
        <v>9843</v>
      </c>
      <c r="C520" s="114" t="s">
        <v>3808</v>
      </c>
      <c r="D520" s="184"/>
      <c r="E520" s="415">
        <v>0.01</v>
      </c>
      <c r="F520" s="431">
        <f t="shared" si="10"/>
        <v>23095980.75</v>
      </c>
    </row>
    <row r="521" spans="1:6">
      <c r="A521" s="419">
        <v>40674</v>
      </c>
      <c r="B521" s="178">
        <v>9844</v>
      </c>
      <c r="C521" s="164" t="s">
        <v>1804</v>
      </c>
      <c r="D521" s="184"/>
      <c r="E521" s="415">
        <v>0.01</v>
      </c>
      <c r="F521" s="431">
        <f t="shared" si="10"/>
        <v>23095980.739999998</v>
      </c>
    </row>
    <row r="522" spans="1:6">
      <c r="A522" s="419">
        <v>40674</v>
      </c>
      <c r="B522" s="178">
        <v>9845</v>
      </c>
      <c r="C522" s="114" t="s">
        <v>1804</v>
      </c>
      <c r="D522" s="184"/>
      <c r="E522" s="415">
        <v>0.01</v>
      </c>
      <c r="F522" s="431">
        <f t="shared" si="10"/>
        <v>23095980.729999997</v>
      </c>
    </row>
    <row r="523" spans="1:6">
      <c r="A523" s="419">
        <v>40674</v>
      </c>
      <c r="B523" s="178">
        <v>9846</v>
      </c>
      <c r="C523" s="164" t="s">
        <v>1804</v>
      </c>
      <c r="D523" s="184"/>
      <c r="E523" s="415">
        <v>0.01</v>
      </c>
      <c r="F523" s="431">
        <f t="shared" si="10"/>
        <v>23095980.719999995</v>
      </c>
    </row>
    <row r="524" spans="1:6">
      <c r="A524" s="419">
        <v>40674</v>
      </c>
      <c r="B524" s="178">
        <v>9847</v>
      </c>
      <c r="C524" s="114" t="s">
        <v>1804</v>
      </c>
      <c r="D524" s="184"/>
      <c r="E524" s="415">
        <v>0.01</v>
      </c>
      <c r="F524" s="431">
        <f t="shared" si="10"/>
        <v>23095980.709999993</v>
      </c>
    </row>
    <row r="525" spans="1:6">
      <c r="A525" s="419">
        <v>40674</v>
      </c>
      <c r="B525" s="178">
        <v>9848</v>
      </c>
      <c r="C525" s="114" t="s">
        <v>1804</v>
      </c>
      <c r="D525" s="184"/>
      <c r="E525" s="415">
        <v>0.01</v>
      </c>
      <c r="F525" s="431">
        <f t="shared" si="10"/>
        <v>23095980.699999992</v>
      </c>
    </row>
    <row r="526" spans="1:6">
      <c r="A526" s="419">
        <v>40674</v>
      </c>
      <c r="B526" s="178">
        <v>9849</v>
      </c>
      <c r="C526" s="114" t="s">
        <v>1804</v>
      </c>
      <c r="D526" s="184"/>
      <c r="E526" s="415">
        <v>0.01</v>
      </c>
      <c r="F526" s="431">
        <f t="shared" si="10"/>
        <v>23095980.68999999</v>
      </c>
    </row>
    <row r="527" spans="1:6">
      <c r="A527" s="419">
        <v>40674</v>
      </c>
      <c r="B527" s="178">
        <v>9850</v>
      </c>
      <c r="C527" s="114" t="s">
        <v>1804</v>
      </c>
      <c r="D527" s="184"/>
      <c r="E527" s="415">
        <v>0.01</v>
      </c>
      <c r="F527" s="431">
        <f t="shared" si="10"/>
        <v>23095980.679999989</v>
      </c>
    </row>
    <row r="528" spans="1:6">
      <c r="A528" s="419">
        <v>40674</v>
      </c>
      <c r="B528" s="178">
        <v>9851</v>
      </c>
      <c r="C528" s="164" t="s">
        <v>1804</v>
      </c>
      <c r="D528" s="184"/>
      <c r="E528" s="415">
        <v>0.01</v>
      </c>
      <c r="F528" s="431">
        <f t="shared" si="10"/>
        <v>23095980.669999987</v>
      </c>
    </row>
    <row r="529" spans="1:6">
      <c r="A529" s="419">
        <v>40674</v>
      </c>
      <c r="B529" s="178">
        <v>9852</v>
      </c>
      <c r="C529" s="164" t="s">
        <v>1804</v>
      </c>
      <c r="D529" s="184"/>
      <c r="E529" s="415">
        <v>0.01</v>
      </c>
      <c r="F529" s="431">
        <f t="shared" si="10"/>
        <v>23095980.659999985</v>
      </c>
    </row>
    <row r="530" spans="1:6">
      <c r="A530" s="419">
        <v>40674</v>
      </c>
      <c r="B530" s="178">
        <v>9853</v>
      </c>
      <c r="C530" s="164" t="s">
        <v>1804</v>
      </c>
      <c r="D530" s="184"/>
      <c r="E530" s="415">
        <v>0.01</v>
      </c>
      <c r="F530" s="431">
        <f t="shared" si="10"/>
        <v>23095980.649999984</v>
      </c>
    </row>
    <row r="531" spans="1:6">
      <c r="A531" s="419">
        <v>40674</v>
      </c>
      <c r="B531" s="178">
        <v>9854</v>
      </c>
      <c r="C531" s="164" t="s">
        <v>1804</v>
      </c>
      <c r="D531" s="184"/>
      <c r="E531" s="415">
        <v>0.01</v>
      </c>
      <c r="F531" s="431">
        <f t="shared" si="10"/>
        <v>23095980.639999982</v>
      </c>
    </row>
    <row r="532" spans="1:6" ht="15.75">
      <c r="A532" s="419">
        <v>40674</v>
      </c>
      <c r="B532" s="178">
        <v>9855</v>
      </c>
      <c r="C532" s="164" t="s">
        <v>1804</v>
      </c>
      <c r="D532" s="214"/>
      <c r="E532" s="415">
        <v>0.01</v>
      </c>
      <c r="F532" s="431">
        <f t="shared" si="10"/>
        <v>23095980.62999998</v>
      </c>
    </row>
    <row r="533" spans="1:6">
      <c r="A533" s="419">
        <v>40674</v>
      </c>
      <c r="B533" s="178">
        <v>9856</v>
      </c>
      <c r="C533" s="164" t="s">
        <v>1804</v>
      </c>
      <c r="D533" s="184"/>
      <c r="E533" s="415">
        <v>0.01</v>
      </c>
      <c r="F533" s="431">
        <f t="shared" si="10"/>
        <v>23095980.619999979</v>
      </c>
    </row>
    <row r="534" spans="1:6">
      <c r="A534" s="419">
        <v>40674</v>
      </c>
      <c r="B534" s="178">
        <v>9857</v>
      </c>
      <c r="C534" s="164" t="s">
        <v>1804</v>
      </c>
      <c r="D534" s="184"/>
      <c r="E534" s="415">
        <v>0.01</v>
      </c>
      <c r="F534" s="431">
        <f t="shared" si="10"/>
        <v>23095980.609999977</v>
      </c>
    </row>
    <row r="535" spans="1:6">
      <c r="A535" s="419">
        <v>40674</v>
      </c>
      <c r="B535" s="178">
        <v>9858</v>
      </c>
      <c r="C535" s="164" t="s">
        <v>1804</v>
      </c>
      <c r="D535" s="184"/>
      <c r="E535" s="415">
        <v>0.01</v>
      </c>
      <c r="F535" s="431">
        <f t="shared" si="10"/>
        <v>23095980.599999975</v>
      </c>
    </row>
    <row r="536" spans="1:6" ht="15.75">
      <c r="A536" s="419">
        <v>40674</v>
      </c>
      <c r="B536" s="178">
        <v>9859</v>
      </c>
      <c r="C536" s="164" t="s">
        <v>1804</v>
      </c>
      <c r="D536" s="214"/>
      <c r="E536" s="415">
        <v>0.01</v>
      </c>
      <c r="F536" s="431">
        <f t="shared" si="10"/>
        <v>23095980.589999974</v>
      </c>
    </row>
    <row r="537" spans="1:6">
      <c r="A537" s="419">
        <v>40674</v>
      </c>
      <c r="B537" s="178">
        <v>9860</v>
      </c>
      <c r="C537" s="164" t="s">
        <v>1804</v>
      </c>
      <c r="D537" s="184"/>
      <c r="E537" s="415">
        <v>0.01</v>
      </c>
      <c r="F537" s="431">
        <f t="shared" si="10"/>
        <v>23095980.579999972</v>
      </c>
    </row>
    <row r="538" spans="1:6" ht="30">
      <c r="A538" s="419">
        <v>40674</v>
      </c>
      <c r="B538" s="73" t="s">
        <v>3096</v>
      </c>
      <c r="C538" s="356" t="s">
        <v>3800</v>
      </c>
      <c r="D538" s="184"/>
      <c r="E538" s="386">
        <v>168188.64</v>
      </c>
      <c r="F538" s="431">
        <f t="shared" si="10"/>
        <v>22927791.939999972</v>
      </c>
    </row>
    <row r="539" spans="1:6" ht="30">
      <c r="A539" s="437">
        <v>40675</v>
      </c>
      <c r="B539" s="375" t="s">
        <v>3096</v>
      </c>
      <c r="C539" s="356" t="s">
        <v>3809</v>
      </c>
      <c r="D539" s="184"/>
      <c r="E539" s="386">
        <v>10634.4</v>
      </c>
      <c r="F539" s="431">
        <f t="shared" si="10"/>
        <v>22917157.539999973</v>
      </c>
    </row>
    <row r="540" spans="1:6" ht="42.75">
      <c r="A540" s="419">
        <v>40679</v>
      </c>
      <c r="B540" s="178">
        <v>9861</v>
      </c>
      <c r="C540" s="164" t="s">
        <v>3810</v>
      </c>
      <c r="D540" s="184"/>
      <c r="E540" s="170">
        <v>39747.26</v>
      </c>
      <c r="F540" s="431">
        <f t="shared" si="10"/>
        <v>22877410.279999971</v>
      </c>
    </row>
    <row r="541" spans="1:6" ht="42.75">
      <c r="A541" s="419">
        <v>40679</v>
      </c>
      <c r="B541" s="178">
        <v>9862</v>
      </c>
      <c r="C541" s="164" t="s">
        <v>3811</v>
      </c>
      <c r="D541" s="184"/>
      <c r="E541" s="170">
        <v>3753.75</v>
      </c>
      <c r="F541" s="431">
        <f t="shared" si="10"/>
        <v>22873656.529999971</v>
      </c>
    </row>
    <row r="542" spans="1:6" ht="42.75" customHeight="1">
      <c r="A542" s="437">
        <v>40679</v>
      </c>
      <c r="B542" s="290">
        <v>9863</v>
      </c>
      <c r="C542" s="164" t="s">
        <v>3801</v>
      </c>
      <c r="D542" s="339"/>
      <c r="E542" s="216">
        <v>750</v>
      </c>
      <c r="F542" s="431">
        <f t="shared" si="10"/>
        <v>22872906.529999971</v>
      </c>
    </row>
    <row r="543" spans="1:6" ht="42.75">
      <c r="A543" s="437">
        <v>40679</v>
      </c>
      <c r="B543" s="290">
        <v>9864</v>
      </c>
      <c r="C543" s="164" t="s">
        <v>3806</v>
      </c>
      <c r="D543" s="184"/>
      <c r="E543" s="170">
        <v>750</v>
      </c>
      <c r="F543" s="431">
        <f t="shared" si="10"/>
        <v>22872156.529999971</v>
      </c>
    </row>
    <row r="544" spans="1:6" ht="42.75">
      <c r="A544" s="437">
        <v>40679</v>
      </c>
      <c r="B544" s="290">
        <v>9865</v>
      </c>
      <c r="C544" s="164" t="s">
        <v>3802</v>
      </c>
      <c r="D544" s="2"/>
      <c r="E544" s="406">
        <v>5000</v>
      </c>
      <c r="F544" s="431">
        <f t="shared" si="10"/>
        <v>22867156.529999971</v>
      </c>
    </row>
    <row r="545" spans="1:6">
      <c r="A545" s="419">
        <v>40679</v>
      </c>
      <c r="B545" s="178">
        <v>9866</v>
      </c>
      <c r="C545" s="164" t="s">
        <v>1804</v>
      </c>
      <c r="D545" s="2"/>
      <c r="E545" s="415">
        <v>0.01</v>
      </c>
      <c r="F545" s="431">
        <f t="shared" si="10"/>
        <v>22867156.51999997</v>
      </c>
    </row>
    <row r="546" spans="1:6">
      <c r="A546" s="419"/>
      <c r="B546" s="178">
        <v>9867</v>
      </c>
      <c r="C546" s="164" t="s">
        <v>1804</v>
      </c>
      <c r="D546" s="2"/>
      <c r="E546" s="415">
        <v>0.01</v>
      </c>
      <c r="F546" s="431">
        <f t="shared" si="10"/>
        <v>22867156.509999968</v>
      </c>
    </row>
    <row r="547" spans="1:6" ht="42.75">
      <c r="A547" s="437">
        <v>40679</v>
      </c>
      <c r="B547" s="290">
        <v>9868</v>
      </c>
      <c r="C547" s="164" t="s">
        <v>3804</v>
      </c>
      <c r="D547" s="339"/>
      <c r="E547" s="216">
        <v>750</v>
      </c>
      <c r="F547" s="431">
        <f t="shared" si="10"/>
        <v>22866406.509999968</v>
      </c>
    </row>
    <row r="548" spans="1:6" ht="28.5">
      <c r="A548" s="437">
        <v>40679</v>
      </c>
      <c r="B548" s="290">
        <v>9869</v>
      </c>
      <c r="C548" s="164" t="s">
        <v>3807</v>
      </c>
      <c r="D548" s="184"/>
      <c r="E548" s="216">
        <v>750</v>
      </c>
      <c r="F548" s="431">
        <f t="shared" si="10"/>
        <v>22865656.509999968</v>
      </c>
    </row>
    <row r="549" spans="1:6" ht="42.75">
      <c r="A549" s="437">
        <v>40679</v>
      </c>
      <c r="B549" s="290">
        <v>9870</v>
      </c>
      <c r="C549" s="164" t="s">
        <v>3803</v>
      </c>
      <c r="D549" s="184"/>
      <c r="E549" s="170">
        <v>750</v>
      </c>
      <c r="F549" s="431">
        <f t="shared" ref="F549:F612" si="11">F548+D549-E549</f>
        <v>22864906.509999968</v>
      </c>
    </row>
    <row r="550" spans="1:6" ht="45.75" customHeight="1">
      <c r="A550" s="437">
        <v>40679</v>
      </c>
      <c r="B550" s="290">
        <v>9871</v>
      </c>
      <c r="C550" s="164" t="s">
        <v>3805</v>
      </c>
      <c r="D550" s="2"/>
      <c r="E550" s="406">
        <v>750</v>
      </c>
      <c r="F550" s="431">
        <f t="shared" si="11"/>
        <v>22864156.509999968</v>
      </c>
    </row>
    <row r="551" spans="1:6" ht="45.75" customHeight="1">
      <c r="A551" s="437">
        <v>40679</v>
      </c>
      <c r="B551" s="290">
        <v>9872</v>
      </c>
      <c r="C551" s="164" t="s">
        <v>3788</v>
      </c>
      <c r="D551" s="2"/>
      <c r="E551" s="406">
        <v>10000</v>
      </c>
      <c r="F551" s="431">
        <f t="shared" si="11"/>
        <v>22854156.509999968</v>
      </c>
    </row>
    <row r="552" spans="1:6" ht="45.75" customHeight="1">
      <c r="A552" s="437">
        <v>40679</v>
      </c>
      <c r="B552" s="290">
        <v>9873</v>
      </c>
      <c r="C552" s="164" t="s">
        <v>3789</v>
      </c>
      <c r="D552" s="2"/>
      <c r="E552" s="406">
        <v>1500</v>
      </c>
      <c r="F552" s="431">
        <f t="shared" si="11"/>
        <v>22852656.509999968</v>
      </c>
    </row>
    <row r="553" spans="1:6" ht="45.75" customHeight="1">
      <c r="A553" s="437">
        <v>40679</v>
      </c>
      <c r="B553" s="290">
        <v>9874</v>
      </c>
      <c r="C553" s="164" t="s">
        <v>3790</v>
      </c>
      <c r="D553" s="2"/>
      <c r="E553" s="406">
        <v>1500</v>
      </c>
      <c r="F553" s="431">
        <f t="shared" si="11"/>
        <v>22851156.509999968</v>
      </c>
    </row>
    <row r="554" spans="1:6" ht="45.75" customHeight="1">
      <c r="A554" s="437">
        <v>40679</v>
      </c>
      <c r="B554" s="290">
        <v>9875</v>
      </c>
      <c r="C554" s="164" t="s">
        <v>3791</v>
      </c>
      <c r="E554" s="406">
        <v>1500</v>
      </c>
      <c r="F554" s="431">
        <f t="shared" si="11"/>
        <v>22849656.509999968</v>
      </c>
    </row>
    <row r="555" spans="1:6" ht="42.75">
      <c r="A555" s="437">
        <v>40679</v>
      </c>
      <c r="B555" s="290">
        <v>9876</v>
      </c>
      <c r="C555" s="164" t="s">
        <v>3792</v>
      </c>
      <c r="D555" s="214"/>
      <c r="E555" s="406">
        <v>10000</v>
      </c>
      <c r="F555" s="431">
        <f t="shared" si="11"/>
        <v>22839656.509999968</v>
      </c>
    </row>
    <row r="556" spans="1:6" ht="42.75">
      <c r="A556" s="437">
        <v>40679</v>
      </c>
      <c r="B556" s="290">
        <v>9877</v>
      </c>
      <c r="C556" s="164" t="s">
        <v>3793</v>
      </c>
      <c r="D556" s="214"/>
      <c r="E556" s="406">
        <v>1500</v>
      </c>
      <c r="F556" s="431">
        <f t="shared" si="11"/>
        <v>22838156.509999968</v>
      </c>
    </row>
    <row r="557" spans="1:6" ht="42.75">
      <c r="A557" s="437">
        <v>40679</v>
      </c>
      <c r="B557" s="290">
        <v>9878</v>
      </c>
      <c r="C557" s="164" t="s">
        <v>3794</v>
      </c>
      <c r="D557" s="348"/>
      <c r="E557" s="406">
        <v>1500</v>
      </c>
      <c r="F557" s="431">
        <f t="shared" si="11"/>
        <v>22836656.509999968</v>
      </c>
    </row>
    <row r="558" spans="1:6" ht="15.75">
      <c r="A558" s="419">
        <v>40679</v>
      </c>
      <c r="B558" s="178">
        <v>9879</v>
      </c>
      <c r="C558" s="164" t="s">
        <v>1804</v>
      </c>
      <c r="D558" s="214"/>
      <c r="E558" s="415">
        <v>0.01</v>
      </c>
      <c r="F558" s="431">
        <f t="shared" si="11"/>
        <v>22836656.499999966</v>
      </c>
    </row>
    <row r="559" spans="1:6" ht="42.75">
      <c r="A559" s="437">
        <v>40679</v>
      </c>
      <c r="B559" s="290">
        <v>9880</v>
      </c>
      <c r="C559" s="164" t="s">
        <v>3795</v>
      </c>
      <c r="D559" s="214"/>
      <c r="E559" s="406">
        <v>10000</v>
      </c>
      <c r="F559" s="431">
        <f t="shared" si="11"/>
        <v>22826656.499999966</v>
      </c>
    </row>
    <row r="560" spans="1:6" ht="42.75">
      <c r="A560" s="437">
        <v>40679</v>
      </c>
      <c r="B560" s="290">
        <v>9881</v>
      </c>
      <c r="C560" s="164" t="s">
        <v>3796</v>
      </c>
      <c r="D560" s="214"/>
      <c r="E560" s="406">
        <v>1500</v>
      </c>
      <c r="F560" s="431">
        <f t="shared" si="11"/>
        <v>22825156.499999966</v>
      </c>
    </row>
    <row r="561" spans="1:6" ht="42.75">
      <c r="A561" s="437">
        <v>40679</v>
      </c>
      <c r="B561" s="290">
        <v>9882</v>
      </c>
      <c r="C561" s="164" t="s">
        <v>3797</v>
      </c>
      <c r="D561" s="184"/>
      <c r="E561" s="170">
        <v>1500</v>
      </c>
      <c r="F561" s="431">
        <f t="shared" si="11"/>
        <v>22823656.499999966</v>
      </c>
    </row>
    <row r="562" spans="1:6" ht="42.75">
      <c r="A562" s="437">
        <v>40679</v>
      </c>
      <c r="B562" s="290">
        <v>9883</v>
      </c>
      <c r="C562" s="164" t="s">
        <v>3798</v>
      </c>
      <c r="D562" s="184"/>
      <c r="E562" s="216">
        <v>1500</v>
      </c>
      <c r="F562" s="431">
        <f t="shared" si="11"/>
        <v>22822156.499999966</v>
      </c>
    </row>
    <row r="563" spans="1:6" ht="28.5">
      <c r="A563" s="437">
        <v>40679</v>
      </c>
      <c r="B563" s="290">
        <v>9884</v>
      </c>
      <c r="C563" s="291" t="s">
        <v>3813</v>
      </c>
      <c r="D563" s="214"/>
      <c r="E563" s="406">
        <v>23469.599999999999</v>
      </c>
      <c r="F563" s="431">
        <f t="shared" si="11"/>
        <v>22798686.899999965</v>
      </c>
    </row>
    <row r="564" spans="1:6" ht="42.75">
      <c r="A564" s="437">
        <v>40679</v>
      </c>
      <c r="B564" s="290">
        <v>9885</v>
      </c>
      <c r="C564" s="251" t="s">
        <v>3814</v>
      </c>
      <c r="D564" s="214"/>
      <c r="E564" s="406">
        <v>64680</v>
      </c>
      <c r="F564" s="431">
        <f t="shared" si="11"/>
        <v>22734006.899999965</v>
      </c>
    </row>
    <row r="565" spans="1:6" ht="28.5">
      <c r="A565" s="419">
        <v>40681</v>
      </c>
      <c r="B565" s="178">
        <v>9886</v>
      </c>
      <c r="C565" s="164" t="s">
        <v>3818</v>
      </c>
      <c r="D565" s="214"/>
      <c r="E565" s="216">
        <v>612</v>
      </c>
      <c r="F565" s="431">
        <f t="shared" si="11"/>
        <v>22733394.899999965</v>
      </c>
    </row>
    <row r="566" spans="1:6" ht="57">
      <c r="A566" s="419">
        <v>40681</v>
      </c>
      <c r="B566" s="178">
        <v>9887</v>
      </c>
      <c r="C566" s="164" t="s">
        <v>3816</v>
      </c>
      <c r="D566" s="214"/>
      <c r="E566" s="406">
        <v>20240.47</v>
      </c>
      <c r="F566" s="431">
        <f t="shared" si="11"/>
        <v>22713154.429999966</v>
      </c>
    </row>
    <row r="567" spans="1:6" ht="28.5">
      <c r="A567" s="437">
        <v>40681</v>
      </c>
      <c r="B567" s="290">
        <v>9888</v>
      </c>
      <c r="C567" s="164" t="s">
        <v>3817</v>
      </c>
      <c r="D567" s="348"/>
      <c r="E567" s="406">
        <v>5363.82</v>
      </c>
      <c r="F567" s="431">
        <f t="shared" si="11"/>
        <v>22707790.609999966</v>
      </c>
    </row>
    <row r="568" spans="1:6" ht="42.75">
      <c r="A568" s="419">
        <v>40681</v>
      </c>
      <c r="B568" s="178">
        <v>9889</v>
      </c>
      <c r="C568" s="114" t="s">
        <v>3819</v>
      </c>
      <c r="D568" s="214"/>
      <c r="E568" s="406">
        <v>1131</v>
      </c>
      <c r="F568" s="431">
        <f t="shared" si="11"/>
        <v>22706659.609999966</v>
      </c>
    </row>
    <row r="569" spans="1:6" ht="15.75">
      <c r="A569" s="437">
        <v>40681</v>
      </c>
      <c r="B569" s="290">
        <v>9890</v>
      </c>
      <c r="C569" s="350" t="s">
        <v>3820</v>
      </c>
      <c r="D569" s="348"/>
      <c r="E569" s="216">
        <v>23005.1</v>
      </c>
      <c r="F569" s="431">
        <f t="shared" si="11"/>
        <v>22683654.509999964</v>
      </c>
    </row>
    <row r="570" spans="1:6" ht="15.75">
      <c r="A570" s="419">
        <v>40681</v>
      </c>
      <c r="B570" s="178">
        <v>9891</v>
      </c>
      <c r="C570" s="164" t="s">
        <v>1804</v>
      </c>
      <c r="D570" s="214"/>
      <c r="E570" s="415">
        <v>0.01</v>
      </c>
      <c r="F570" s="431">
        <f t="shared" si="11"/>
        <v>22683654.499999963</v>
      </c>
    </row>
    <row r="571" spans="1:6" ht="42.75">
      <c r="A571" s="419">
        <v>40682</v>
      </c>
      <c r="B571" s="178">
        <v>9892</v>
      </c>
      <c r="C571" s="164" t="s">
        <v>3815</v>
      </c>
      <c r="D571" s="214"/>
      <c r="E571" s="406">
        <v>10000</v>
      </c>
      <c r="F571" s="431">
        <f t="shared" si="11"/>
        <v>22673654.499999963</v>
      </c>
    </row>
    <row r="572" spans="1:6" ht="28.5">
      <c r="A572" s="419">
        <v>40682</v>
      </c>
      <c r="B572" s="178">
        <v>9893</v>
      </c>
      <c r="C572" s="164" t="s">
        <v>3821</v>
      </c>
      <c r="D572" s="214"/>
      <c r="E572" s="216">
        <v>7650</v>
      </c>
      <c r="F572" s="431">
        <f t="shared" si="11"/>
        <v>22666004.499999963</v>
      </c>
    </row>
    <row r="573" spans="1:6" ht="28.5">
      <c r="A573" s="419">
        <v>40682</v>
      </c>
      <c r="B573" s="178">
        <v>9894</v>
      </c>
      <c r="C573" s="164" t="s">
        <v>3822</v>
      </c>
      <c r="D573" s="214"/>
      <c r="E573" s="216">
        <v>4158</v>
      </c>
      <c r="F573" s="431">
        <f t="shared" si="11"/>
        <v>22661846.499999963</v>
      </c>
    </row>
    <row r="574" spans="1:6" ht="42.75">
      <c r="A574" s="437">
        <v>40682</v>
      </c>
      <c r="B574" s="290">
        <v>9895</v>
      </c>
      <c r="C574" s="164" t="s">
        <v>3823</v>
      </c>
      <c r="D574" s="214"/>
      <c r="E574" s="406">
        <v>19939.5</v>
      </c>
      <c r="F574" s="431">
        <f t="shared" si="11"/>
        <v>22641906.999999963</v>
      </c>
    </row>
    <row r="575" spans="1:6" ht="15.75">
      <c r="A575" s="419">
        <v>40682</v>
      </c>
      <c r="B575" s="178">
        <v>9896</v>
      </c>
      <c r="C575" s="164" t="s">
        <v>3824</v>
      </c>
      <c r="D575" s="214"/>
      <c r="E575" s="406">
        <v>3510</v>
      </c>
      <c r="F575" s="431">
        <f t="shared" si="11"/>
        <v>22638396.999999963</v>
      </c>
    </row>
    <row r="576" spans="1:6" ht="15.75">
      <c r="A576" s="437">
        <v>40682</v>
      </c>
      <c r="B576" s="290">
        <v>9897</v>
      </c>
      <c r="C576" s="351" t="s">
        <v>3825</v>
      </c>
      <c r="D576" s="348"/>
      <c r="E576" s="406">
        <v>27000</v>
      </c>
      <c r="F576" s="431">
        <f t="shared" si="11"/>
        <v>22611396.999999963</v>
      </c>
    </row>
    <row r="577" spans="1:6" ht="15.75">
      <c r="A577" s="419">
        <v>40682</v>
      </c>
      <c r="B577" s="178">
        <v>9898</v>
      </c>
      <c r="C577" s="164" t="s">
        <v>3826</v>
      </c>
      <c r="D577" s="214"/>
      <c r="E577" s="406">
        <v>2000</v>
      </c>
      <c r="F577" s="431">
        <f t="shared" si="11"/>
        <v>22609396.999999963</v>
      </c>
    </row>
    <row r="578" spans="1:6" ht="15.75">
      <c r="A578" s="419">
        <v>40682</v>
      </c>
      <c r="B578" s="178">
        <v>9899</v>
      </c>
      <c r="C578" s="114" t="s">
        <v>3827</v>
      </c>
      <c r="D578" s="214"/>
      <c r="E578" s="406">
        <v>600</v>
      </c>
      <c r="F578" s="431">
        <f t="shared" si="11"/>
        <v>22608796.999999963</v>
      </c>
    </row>
    <row r="579" spans="1:6" ht="15.75">
      <c r="A579" s="419">
        <v>40682</v>
      </c>
      <c r="B579" s="178">
        <v>9900</v>
      </c>
      <c r="C579" s="114" t="s">
        <v>3828</v>
      </c>
      <c r="D579" s="214"/>
      <c r="E579" s="406">
        <v>600</v>
      </c>
      <c r="F579" s="431">
        <f t="shared" si="11"/>
        <v>22608196.999999963</v>
      </c>
    </row>
    <row r="580" spans="1:6" ht="42.75">
      <c r="A580" s="419">
        <v>40682</v>
      </c>
      <c r="B580" s="178">
        <v>9901</v>
      </c>
      <c r="C580" s="164" t="s">
        <v>3730</v>
      </c>
      <c r="D580" s="214"/>
      <c r="E580" s="406">
        <v>35100</v>
      </c>
      <c r="F580" s="431">
        <f t="shared" si="11"/>
        <v>22573096.999999963</v>
      </c>
    </row>
    <row r="581" spans="1:6" ht="42.75">
      <c r="A581" s="419">
        <v>40682</v>
      </c>
      <c r="B581" s="178">
        <v>9902</v>
      </c>
      <c r="C581" s="164" t="s">
        <v>3829</v>
      </c>
      <c r="D581" s="214"/>
      <c r="E581" s="216">
        <v>36000</v>
      </c>
      <c r="F581" s="431">
        <f t="shared" si="11"/>
        <v>22537096.999999963</v>
      </c>
    </row>
    <row r="582" spans="1:6" ht="42.75">
      <c r="A582" s="419">
        <v>40682</v>
      </c>
      <c r="B582" s="178">
        <v>9903</v>
      </c>
      <c r="C582" s="164" t="s">
        <v>3830</v>
      </c>
      <c r="D582" s="214"/>
      <c r="E582" s="216">
        <v>40500</v>
      </c>
      <c r="F582" s="431">
        <f t="shared" si="11"/>
        <v>22496596.999999963</v>
      </c>
    </row>
    <row r="583" spans="1:6" ht="38.25">
      <c r="A583" s="419">
        <v>40682</v>
      </c>
      <c r="B583" s="178">
        <v>9904</v>
      </c>
      <c r="C583" s="160" t="s">
        <v>3831</v>
      </c>
      <c r="D583" s="214"/>
      <c r="E583" s="216">
        <v>27000</v>
      </c>
      <c r="F583" s="431">
        <f t="shared" si="11"/>
        <v>22469596.999999963</v>
      </c>
    </row>
    <row r="584" spans="1:6" ht="28.5">
      <c r="A584" s="419">
        <v>40682</v>
      </c>
      <c r="B584" s="178">
        <v>9905</v>
      </c>
      <c r="C584" s="114" t="s">
        <v>3832</v>
      </c>
      <c r="D584" s="214"/>
      <c r="E584" s="216">
        <v>3000</v>
      </c>
      <c r="F584" s="431">
        <f t="shared" si="11"/>
        <v>22466596.999999963</v>
      </c>
    </row>
    <row r="585" spans="1:6" ht="28.5">
      <c r="A585" s="437">
        <v>40682</v>
      </c>
      <c r="B585" s="290">
        <v>9906</v>
      </c>
      <c r="C585" s="164" t="s">
        <v>3833</v>
      </c>
      <c r="D585" s="214"/>
      <c r="E585" s="406">
        <v>7758</v>
      </c>
      <c r="F585" s="431">
        <f t="shared" si="11"/>
        <v>22458838.999999963</v>
      </c>
    </row>
    <row r="586" spans="1:6" ht="15.75">
      <c r="A586" s="419">
        <v>40682</v>
      </c>
      <c r="B586" s="178">
        <v>9907</v>
      </c>
      <c r="C586" s="164" t="s">
        <v>1804</v>
      </c>
      <c r="D586" s="214"/>
      <c r="E586" s="415">
        <v>0.01</v>
      </c>
      <c r="F586" s="431">
        <f t="shared" si="11"/>
        <v>22458838.989999961</v>
      </c>
    </row>
    <row r="587" spans="1:6" ht="42.75">
      <c r="A587" s="419">
        <v>40682</v>
      </c>
      <c r="B587" s="178">
        <v>9908</v>
      </c>
      <c r="C587" s="114" t="s">
        <v>3835</v>
      </c>
      <c r="D587" s="214"/>
      <c r="E587" s="216">
        <v>6975</v>
      </c>
      <c r="F587" s="431">
        <f t="shared" si="11"/>
        <v>22451863.989999961</v>
      </c>
    </row>
    <row r="588" spans="1:6" ht="42.75">
      <c r="A588" s="419">
        <v>40682</v>
      </c>
      <c r="B588" s="178">
        <v>9909</v>
      </c>
      <c r="C588" s="114" t="s">
        <v>3834</v>
      </c>
      <c r="D588" s="214"/>
      <c r="E588" s="216">
        <v>7005</v>
      </c>
      <c r="F588" s="431">
        <f t="shared" si="11"/>
        <v>22444858.989999961</v>
      </c>
    </row>
    <row r="589" spans="1:6" ht="28.5">
      <c r="A589" s="437">
        <v>40683</v>
      </c>
      <c r="B589" s="290">
        <v>9910</v>
      </c>
      <c r="C589" s="164" t="s">
        <v>3836</v>
      </c>
      <c r="D589" s="348"/>
      <c r="E589" s="216">
        <v>59700</v>
      </c>
      <c r="F589" s="431">
        <f t="shared" si="11"/>
        <v>22385158.989999961</v>
      </c>
    </row>
    <row r="590" spans="1:6" ht="15.75">
      <c r="A590" s="419">
        <v>40683</v>
      </c>
      <c r="B590" s="178">
        <v>9911</v>
      </c>
      <c r="C590" s="114" t="s">
        <v>3837</v>
      </c>
      <c r="D590" s="214"/>
      <c r="E590" s="216">
        <v>900</v>
      </c>
      <c r="F590" s="431">
        <f t="shared" si="11"/>
        <v>22384258.989999961</v>
      </c>
    </row>
    <row r="591" spans="1:6" ht="15.75">
      <c r="A591" s="419">
        <v>40686</v>
      </c>
      <c r="B591" s="178">
        <v>9912</v>
      </c>
      <c r="C591" s="114" t="s">
        <v>3838</v>
      </c>
      <c r="D591" s="214"/>
      <c r="E591" s="216">
        <v>6480</v>
      </c>
      <c r="F591" s="431">
        <f t="shared" si="11"/>
        <v>22377778.989999961</v>
      </c>
    </row>
    <row r="592" spans="1:6" ht="15.75">
      <c r="A592" s="419">
        <v>40686</v>
      </c>
      <c r="B592" s="178">
        <v>9913</v>
      </c>
      <c r="C592" s="114" t="s">
        <v>3839</v>
      </c>
      <c r="D592" s="214"/>
      <c r="E592" s="216">
        <v>6480</v>
      </c>
      <c r="F592" s="431">
        <f t="shared" si="11"/>
        <v>22371298.989999961</v>
      </c>
    </row>
    <row r="593" spans="1:6" ht="15.75">
      <c r="A593" s="419">
        <v>40686</v>
      </c>
      <c r="B593" s="178">
        <v>9914</v>
      </c>
      <c r="C593" s="114" t="s">
        <v>3841</v>
      </c>
      <c r="D593" s="214"/>
      <c r="E593" s="216">
        <v>36682.199999999997</v>
      </c>
      <c r="F593" s="431">
        <f t="shared" si="11"/>
        <v>22334616.789999962</v>
      </c>
    </row>
    <row r="594" spans="1:6" ht="15.75">
      <c r="A594" s="437">
        <v>40686</v>
      </c>
      <c r="B594" s="290">
        <v>9915</v>
      </c>
      <c r="C594" s="164" t="s">
        <v>3842</v>
      </c>
      <c r="D594" s="348"/>
      <c r="E594" s="406">
        <v>20584.11</v>
      </c>
      <c r="F594" s="431">
        <f t="shared" si="11"/>
        <v>22314032.679999962</v>
      </c>
    </row>
    <row r="595" spans="1:6" ht="28.5">
      <c r="A595" s="437">
        <v>40686</v>
      </c>
      <c r="B595" s="290">
        <v>9916</v>
      </c>
      <c r="C595" s="164" t="s">
        <v>3840</v>
      </c>
      <c r="D595" s="348"/>
      <c r="E595" s="406">
        <v>6206.9</v>
      </c>
      <c r="F595" s="431">
        <f t="shared" si="11"/>
        <v>22307825.779999964</v>
      </c>
    </row>
    <row r="596" spans="1:6" ht="28.5">
      <c r="A596" s="419">
        <v>40686</v>
      </c>
      <c r="B596" s="178">
        <v>9917</v>
      </c>
      <c r="C596" s="114" t="s">
        <v>3843</v>
      </c>
      <c r="D596" s="214"/>
      <c r="E596" s="406">
        <v>1131</v>
      </c>
      <c r="F596" s="431">
        <f t="shared" si="11"/>
        <v>22306694.779999964</v>
      </c>
    </row>
    <row r="597" spans="1:6" ht="15.75">
      <c r="A597" s="419">
        <v>40686</v>
      </c>
      <c r="B597" s="178">
        <v>9918</v>
      </c>
      <c r="C597" s="114" t="s">
        <v>1804</v>
      </c>
      <c r="D597" s="214"/>
      <c r="E597" s="415">
        <v>0.01</v>
      </c>
      <c r="F597" s="431">
        <f t="shared" si="11"/>
        <v>22306694.769999962</v>
      </c>
    </row>
    <row r="598" spans="1:6" ht="25.5">
      <c r="A598" s="419">
        <v>40686</v>
      </c>
      <c r="B598" s="178">
        <v>9919</v>
      </c>
      <c r="C598" s="160" t="s">
        <v>3844</v>
      </c>
      <c r="D598" s="214"/>
      <c r="E598" s="406">
        <v>612</v>
      </c>
      <c r="F598" s="431">
        <f t="shared" si="11"/>
        <v>22306082.769999962</v>
      </c>
    </row>
    <row r="599" spans="1:6" ht="45">
      <c r="A599" s="419">
        <v>40687</v>
      </c>
      <c r="B599" s="73" t="s">
        <v>1823</v>
      </c>
      <c r="C599" s="180" t="s">
        <v>3845</v>
      </c>
      <c r="D599" s="214"/>
      <c r="E599" s="415">
        <v>8150</v>
      </c>
      <c r="F599" s="431">
        <f t="shared" si="11"/>
        <v>22297932.769999962</v>
      </c>
    </row>
    <row r="600" spans="1:6" ht="28.5">
      <c r="A600" s="437">
        <v>40687</v>
      </c>
      <c r="B600" s="290">
        <v>9920</v>
      </c>
      <c r="C600" s="164" t="s">
        <v>3846</v>
      </c>
      <c r="D600" s="348"/>
      <c r="E600" s="406">
        <v>14400</v>
      </c>
      <c r="F600" s="431">
        <f t="shared" si="11"/>
        <v>22283532.769999962</v>
      </c>
    </row>
    <row r="601" spans="1:6" ht="15.75">
      <c r="A601" s="419">
        <v>40687</v>
      </c>
      <c r="B601" s="178">
        <v>9921</v>
      </c>
      <c r="C601" s="114" t="s">
        <v>3847</v>
      </c>
      <c r="D601" s="214"/>
      <c r="E601" s="406">
        <v>8756</v>
      </c>
      <c r="F601" s="431">
        <f t="shared" si="11"/>
        <v>22274776.769999962</v>
      </c>
    </row>
    <row r="602" spans="1:6" ht="42.75">
      <c r="A602" s="419">
        <v>40687</v>
      </c>
      <c r="B602" s="178">
        <v>9922</v>
      </c>
      <c r="C602" s="114" t="s">
        <v>3848</v>
      </c>
      <c r="D602" s="214"/>
      <c r="E602" s="406">
        <v>4068</v>
      </c>
      <c r="F602" s="431">
        <f t="shared" si="11"/>
        <v>22270708.769999962</v>
      </c>
    </row>
    <row r="603" spans="1:6" ht="15.75">
      <c r="A603" s="419">
        <v>40688</v>
      </c>
      <c r="B603" s="73" t="s">
        <v>1823</v>
      </c>
      <c r="C603" s="180" t="s">
        <v>3812</v>
      </c>
      <c r="D603" s="214"/>
      <c r="E603" s="360">
        <v>769374.01</v>
      </c>
      <c r="F603" s="431">
        <f t="shared" si="11"/>
        <v>21501334.759999961</v>
      </c>
    </row>
    <row r="604" spans="1:6" ht="28.5">
      <c r="A604" s="437">
        <v>40688</v>
      </c>
      <c r="B604" s="290">
        <v>9923</v>
      </c>
      <c r="C604" s="164" t="s">
        <v>3849</v>
      </c>
      <c r="D604" s="348"/>
      <c r="E604" s="216">
        <v>1131</v>
      </c>
      <c r="F604" s="431">
        <f t="shared" si="11"/>
        <v>21500203.759999961</v>
      </c>
    </row>
    <row r="605" spans="1:6" ht="28.5">
      <c r="A605" s="437">
        <v>40688</v>
      </c>
      <c r="B605" s="290">
        <v>9924</v>
      </c>
      <c r="C605" s="164" t="s">
        <v>3850</v>
      </c>
      <c r="D605" s="348"/>
      <c r="E605" s="406">
        <v>4923.59</v>
      </c>
      <c r="F605" s="431">
        <f t="shared" si="11"/>
        <v>21495280.169999961</v>
      </c>
    </row>
    <row r="606" spans="1:6" ht="15.75">
      <c r="A606" s="419">
        <v>40688</v>
      </c>
      <c r="B606" s="178">
        <v>9925</v>
      </c>
      <c r="C606" s="164" t="s">
        <v>3851</v>
      </c>
      <c r="D606" s="214"/>
      <c r="E606" s="216">
        <v>1490</v>
      </c>
      <c r="F606" s="431">
        <f t="shared" si="11"/>
        <v>21493790.169999961</v>
      </c>
    </row>
    <row r="607" spans="1:6" ht="15.75">
      <c r="A607" s="419">
        <v>40688</v>
      </c>
      <c r="B607" s="178">
        <v>9926</v>
      </c>
      <c r="C607" s="114" t="s">
        <v>1804</v>
      </c>
      <c r="D607" s="214"/>
      <c r="E607" s="360">
        <v>0.01</v>
      </c>
      <c r="F607" s="431">
        <f t="shared" si="11"/>
        <v>21493790.159999959</v>
      </c>
    </row>
    <row r="608" spans="1:6" ht="15.75">
      <c r="A608" s="419">
        <v>40688</v>
      </c>
      <c r="B608" s="178">
        <v>9927</v>
      </c>
      <c r="C608" s="57" t="s">
        <v>3752</v>
      </c>
      <c r="D608" s="214"/>
      <c r="E608" s="216">
        <v>19980.3</v>
      </c>
      <c r="F608" s="431">
        <f t="shared" si="11"/>
        <v>21473809.859999958</v>
      </c>
    </row>
    <row r="609" spans="1:6" ht="15.75">
      <c r="A609" s="419">
        <v>40688</v>
      </c>
      <c r="B609" s="77" t="s">
        <v>1027</v>
      </c>
      <c r="C609" s="180" t="s">
        <v>3853</v>
      </c>
      <c r="D609" s="214">
        <v>849781</v>
      </c>
      <c r="E609" s="216"/>
      <c r="F609" s="431">
        <f t="shared" si="11"/>
        <v>22323590.859999958</v>
      </c>
    </row>
    <row r="610" spans="1:6" ht="15.75">
      <c r="A610" s="419">
        <v>40688</v>
      </c>
      <c r="B610" s="382" t="s">
        <v>1027</v>
      </c>
      <c r="C610" s="347" t="s">
        <v>3852</v>
      </c>
      <c r="D610" s="214">
        <v>2797565.56</v>
      </c>
      <c r="E610" s="216"/>
      <c r="F610" s="431">
        <f t="shared" si="11"/>
        <v>25121156.419999957</v>
      </c>
    </row>
    <row r="611" spans="1:6" ht="30">
      <c r="A611" s="419">
        <v>40689</v>
      </c>
      <c r="B611" s="73" t="s">
        <v>1823</v>
      </c>
      <c r="C611" s="446" t="s">
        <v>3854</v>
      </c>
      <c r="D611" s="214"/>
      <c r="E611" s="360">
        <v>168000</v>
      </c>
      <c r="F611" s="431">
        <f t="shared" si="11"/>
        <v>24953156.419999957</v>
      </c>
    </row>
    <row r="612" spans="1:6" ht="42.75">
      <c r="A612" s="437">
        <v>40689</v>
      </c>
      <c r="B612" s="290">
        <v>9928</v>
      </c>
      <c r="C612" s="291" t="s">
        <v>3855</v>
      </c>
      <c r="D612" s="348"/>
      <c r="E612" s="216">
        <v>151718</v>
      </c>
      <c r="F612" s="431">
        <f t="shared" si="11"/>
        <v>24801438.419999957</v>
      </c>
    </row>
    <row r="613" spans="1:6" ht="43.5">
      <c r="A613" s="437">
        <v>40689</v>
      </c>
      <c r="B613" s="290">
        <v>9929</v>
      </c>
      <c r="C613" s="291" t="s">
        <v>3856</v>
      </c>
      <c r="D613" s="348"/>
      <c r="E613" s="216">
        <v>525799.67000000004</v>
      </c>
      <c r="F613" s="431">
        <f t="shared" ref="F613:F628" si="12">F612+D613-E613</f>
        <v>24275638.749999955</v>
      </c>
    </row>
    <row r="614" spans="1:6" ht="15.75">
      <c r="A614" s="419">
        <v>40689</v>
      </c>
      <c r="B614" s="178">
        <v>9930</v>
      </c>
      <c r="C614" s="57" t="s">
        <v>1804</v>
      </c>
      <c r="D614" s="214"/>
      <c r="E614" s="360">
        <v>0.01</v>
      </c>
      <c r="F614" s="431">
        <f t="shared" si="12"/>
        <v>24275638.739999954</v>
      </c>
    </row>
    <row r="615" spans="1:6" ht="45">
      <c r="A615" s="419">
        <v>40689</v>
      </c>
      <c r="B615" s="178">
        <v>9931</v>
      </c>
      <c r="C615" s="57" t="s">
        <v>3858</v>
      </c>
      <c r="D615" s="214"/>
      <c r="E615" s="216">
        <v>16200</v>
      </c>
      <c r="F615" s="431">
        <f t="shared" si="12"/>
        <v>24259438.739999954</v>
      </c>
    </row>
    <row r="616" spans="1:6" ht="42.75">
      <c r="A616" s="437">
        <v>40693</v>
      </c>
      <c r="B616" s="290">
        <v>9932</v>
      </c>
      <c r="C616" s="164" t="s">
        <v>3860</v>
      </c>
      <c r="D616" s="348"/>
      <c r="E616" s="406">
        <v>1131</v>
      </c>
      <c r="F616" s="431">
        <f t="shared" si="12"/>
        <v>24258307.739999954</v>
      </c>
    </row>
    <row r="617" spans="1:6" ht="30">
      <c r="A617" s="437">
        <v>40693</v>
      </c>
      <c r="B617" s="290">
        <v>9933</v>
      </c>
      <c r="C617" s="441" t="s">
        <v>3861</v>
      </c>
      <c r="D617" s="348"/>
      <c r="E617" s="406">
        <v>176881.29</v>
      </c>
      <c r="F617" s="431">
        <f t="shared" si="12"/>
        <v>24081426.449999955</v>
      </c>
    </row>
    <row r="618" spans="1:6" ht="30">
      <c r="A618" s="437">
        <v>40693</v>
      </c>
      <c r="B618" s="290">
        <v>9934</v>
      </c>
      <c r="C618" s="441" t="s">
        <v>3862</v>
      </c>
      <c r="D618" s="348"/>
      <c r="E618" s="406">
        <v>93299</v>
      </c>
      <c r="F618" s="431">
        <f t="shared" si="12"/>
        <v>23988127.449999955</v>
      </c>
    </row>
    <row r="619" spans="1:6" ht="15.75">
      <c r="A619" s="419">
        <v>40693</v>
      </c>
      <c r="B619" s="73" t="s">
        <v>1027</v>
      </c>
      <c r="C619" s="158" t="s">
        <v>3857</v>
      </c>
      <c r="D619" s="214">
        <v>336526.29</v>
      </c>
      <c r="E619" s="216"/>
      <c r="F619" s="431">
        <f t="shared" si="12"/>
        <v>24324653.739999954</v>
      </c>
    </row>
    <row r="620" spans="1:6" ht="60">
      <c r="A620" s="437">
        <v>40694</v>
      </c>
      <c r="B620" s="290">
        <v>9935</v>
      </c>
      <c r="C620" s="441" t="s">
        <v>3867</v>
      </c>
      <c r="D620" s="348"/>
      <c r="E620" s="216">
        <v>1131</v>
      </c>
      <c r="F620" s="431">
        <f t="shared" si="12"/>
        <v>24323522.739999954</v>
      </c>
    </row>
    <row r="621" spans="1:6" ht="60">
      <c r="A621" s="419">
        <v>40694</v>
      </c>
      <c r="B621" s="178">
        <v>9936</v>
      </c>
      <c r="C621" s="57" t="s">
        <v>3866</v>
      </c>
      <c r="D621" s="214"/>
      <c r="E621" s="216">
        <v>1101</v>
      </c>
      <c r="F621" s="431">
        <f t="shared" si="12"/>
        <v>24322421.739999954</v>
      </c>
    </row>
    <row r="622" spans="1:6" ht="30">
      <c r="A622" s="437">
        <v>40694</v>
      </c>
      <c r="B622" s="290">
        <v>9937</v>
      </c>
      <c r="C622" s="441" t="s">
        <v>3863</v>
      </c>
      <c r="D622" s="348"/>
      <c r="E622" s="216">
        <v>59700</v>
      </c>
      <c r="F622" s="431">
        <f t="shared" si="12"/>
        <v>24262721.739999954</v>
      </c>
    </row>
    <row r="623" spans="1:6" ht="45.75" customHeight="1">
      <c r="A623" s="437">
        <v>40694</v>
      </c>
      <c r="B623" s="290">
        <v>9938</v>
      </c>
      <c r="C623" s="441" t="s">
        <v>3865</v>
      </c>
      <c r="D623" s="348"/>
      <c r="E623" s="216">
        <v>1101</v>
      </c>
      <c r="F623" s="431">
        <f t="shared" si="12"/>
        <v>24261620.739999954</v>
      </c>
    </row>
    <row r="624" spans="1:6" ht="42.75">
      <c r="A624" s="437">
        <v>40694</v>
      </c>
      <c r="B624" s="290">
        <v>9939</v>
      </c>
      <c r="C624" s="164" t="s">
        <v>3864</v>
      </c>
      <c r="D624" s="348"/>
      <c r="E624" s="216">
        <v>1101</v>
      </c>
      <c r="F624" s="431">
        <f t="shared" si="12"/>
        <v>24260519.739999954</v>
      </c>
    </row>
    <row r="625" spans="1:8" ht="15.75">
      <c r="A625" s="419">
        <v>40694</v>
      </c>
      <c r="B625" s="178"/>
      <c r="C625" s="114" t="s">
        <v>3951</v>
      </c>
      <c r="D625" s="214">
        <v>9009.1299999999992</v>
      </c>
      <c r="E625" s="216"/>
      <c r="F625" s="431">
        <f t="shared" si="12"/>
        <v>24269528.869999953</v>
      </c>
    </row>
    <row r="626" spans="1:8" ht="15.75">
      <c r="A626" s="419"/>
      <c r="B626" s="178"/>
      <c r="C626" s="114" t="s">
        <v>3870</v>
      </c>
      <c r="D626" s="214">
        <v>4302.37</v>
      </c>
      <c r="E626" s="216"/>
      <c r="F626" s="431">
        <f t="shared" si="12"/>
        <v>24273831.239999954</v>
      </c>
    </row>
    <row r="627" spans="1:8" ht="15.75">
      <c r="A627" s="419"/>
      <c r="B627" s="178"/>
      <c r="C627" s="114" t="s">
        <v>3871</v>
      </c>
      <c r="D627" s="214">
        <v>10210.200000000001</v>
      </c>
      <c r="E627" s="216"/>
      <c r="F627" s="431">
        <f t="shared" si="12"/>
        <v>24284041.439999953</v>
      </c>
    </row>
    <row r="628" spans="1:8" ht="15.75">
      <c r="A628" s="419">
        <v>40694</v>
      </c>
      <c r="B628" s="73" t="s">
        <v>1823</v>
      </c>
      <c r="C628" s="115" t="s">
        <v>3340</v>
      </c>
      <c r="D628" s="184"/>
      <c r="E628" s="386">
        <f>4966.5-E614-E607-E597-E586-E570-E558-E546-E545-E537-E536-E535-E534-E533-E532-E531-E530-E529-E528-E527-E526-E525-E524-E523-E522-E521-E520-E519-E516-E488-E483-E481-E479-E478</f>
        <v>4966.1699999999928</v>
      </c>
      <c r="F628" s="431">
        <f t="shared" si="12"/>
        <v>24279075.269999951</v>
      </c>
    </row>
    <row r="629" spans="1:8" ht="15.75">
      <c r="A629" s="190"/>
      <c r="B629" s="87"/>
      <c r="C629" s="191" t="s">
        <v>1983</v>
      </c>
      <c r="D629" s="192">
        <f>SUM(D478:D628)</f>
        <v>4849025.5500000007</v>
      </c>
      <c r="E629" s="193">
        <f>SUM(E478:E628)</f>
        <v>3439594.5799999991</v>
      </c>
      <c r="F629" s="194">
        <f>F477+D629-E629</f>
        <v>24279075.270000014</v>
      </c>
      <c r="H629" s="51"/>
    </row>
    <row r="630" spans="1:8" ht="15.75">
      <c r="A630" s="195"/>
      <c r="B630" s="85"/>
      <c r="C630" s="196"/>
      <c r="D630" s="197"/>
      <c r="E630" s="198"/>
      <c r="F630" s="199"/>
    </row>
    <row r="631" spans="1:8" ht="15.75">
      <c r="A631" s="195"/>
      <c r="B631" s="196" t="s">
        <v>1224</v>
      </c>
      <c r="C631" s="200" t="s">
        <v>781</v>
      </c>
      <c r="D631" s="201"/>
      <c r="E631" s="202">
        <f>SUM(E478:E628)</f>
        <v>3439594.5799999991</v>
      </c>
      <c r="F631" s="199"/>
    </row>
    <row r="632" spans="1:8" ht="15.75">
      <c r="A632" s="195"/>
      <c r="B632" s="196"/>
      <c r="C632" s="200" t="s">
        <v>2058</v>
      </c>
      <c r="D632" s="201"/>
      <c r="E632" s="202">
        <f>E629-E628-E611-E603-E599-E539-E538</f>
        <v>2310281.3599999994</v>
      </c>
      <c r="F632" s="199"/>
    </row>
    <row r="634" spans="1:8">
      <c r="E634" s="448"/>
      <c r="F634" s="51"/>
    </row>
    <row r="635" spans="1:8">
      <c r="F635" s="51"/>
    </row>
    <row r="637" spans="1:8" ht="15.75">
      <c r="B637" s="29"/>
      <c r="C637" s="390" t="s">
        <v>3868</v>
      </c>
    </row>
    <row r="638" spans="1:8" ht="15.75">
      <c r="A638" s="955" t="s">
        <v>2520</v>
      </c>
      <c r="B638" s="269" t="s">
        <v>1831</v>
      </c>
      <c r="C638" s="936" t="s">
        <v>1981</v>
      </c>
      <c r="D638" s="938" t="s">
        <v>1827</v>
      </c>
      <c r="E638" s="940" t="s">
        <v>1828</v>
      </c>
      <c r="F638" s="942" t="s">
        <v>1829</v>
      </c>
    </row>
    <row r="639" spans="1:8" ht="15.75">
      <c r="A639" s="956"/>
      <c r="B639" s="272" t="s">
        <v>1832</v>
      </c>
      <c r="C639" s="937"/>
      <c r="D639" s="939"/>
      <c r="E639" s="941"/>
      <c r="F639" s="943"/>
    </row>
    <row r="640" spans="1:8" ht="15.75">
      <c r="A640" s="328"/>
      <c r="C640" s="59" t="s">
        <v>3869</v>
      </c>
      <c r="D640" s="60"/>
      <c r="E640" s="61"/>
      <c r="F640" s="91">
        <f>F629</f>
        <v>24279075.270000014</v>
      </c>
    </row>
    <row r="641" spans="1:6" ht="42.75">
      <c r="A641" s="419">
        <v>40695</v>
      </c>
      <c r="B641" s="178">
        <v>9940</v>
      </c>
      <c r="C641" s="114" t="s">
        <v>3872</v>
      </c>
      <c r="D641" s="184"/>
      <c r="E641" s="170">
        <v>32600</v>
      </c>
      <c r="F641" s="431">
        <f>F640+D641-E641</f>
        <v>24246475.270000014</v>
      </c>
    </row>
    <row r="642" spans="1:6">
      <c r="A642" s="419">
        <v>40695</v>
      </c>
      <c r="B642" s="178">
        <v>9941</v>
      </c>
      <c r="C642" s="114" t="s">
        <v>3873</v>
      </c>
      <c r="D642" s="184"/>
      <c r="E642" s="406">
        <v>1600</v>
      </c>
      <c r="F642" s="431">
        <f t="shared" ref="F642:F704" si="13">F641+D642-E642</f>
        <v>24244875.270000014</v>
      </c>
    </row>
    <row r="643" spans="1:6">
      <c r="A643" s="419">
        <v>40695</v>
      </c>
      <c r="B643" s="178">
        <v>9942</v>
      </c>
      <c r="C643" s="114" t="s">
        <v>3874</v>
      </c>
      <c r="D643" s="184"/>
      <c r="E643" s="406">
        <v>1600</v>
      </c>
      <c r="F643" s="431">
        <f t="shared" si="13"/>
        <v>24243275.270000014</v>
      </c>
    </row>
    <row r="644" spans="1:6" ht="28.5">
      <c r="A644" s="419">
        <v>40695</v>
      </c>
      <c r="B644" s="178">
        <v>9943</v>
      </c>
      <c r="C644" s="114" t="s">
        <v>3876</v>
      </c>
      <c r="D644" s="184"/>
      <c r="E644" s="170">
        <v>29563.33</v>
      </c>
      <c r="F644" s="431">
        <f t="shared" si="13"/>
        <v>24213711.940000016</v>
      </c>
    </row>
    <row r="645" spans="1:6">
      <c r="A645" s="419">
        <v>40695</v>
      </c>
      <c r="B645" s="178">
        <v>9944</v>
      </c>
      <c r="C645" s="114" t="s">
        <v>3875</v>
      </c>
      <c r="D645" s="184"/>
      <c r="E645" s="170">
        <v>3752.89</v>
      </c>
      <c r="F645" s="431">
        <f t="shared" si="13"/>
        <v>24209959.050000016</v>
      </c>
    </row>
    <row r="646" spans="1:6" ht="42.75">
      <c r="A646" s="419">
        <v>40695</v>
      </c>
      <c r="B646" s="178">
        <v>9945</v>
      </c>
      <c r="C646" s="164" t="s">
        <v>3881</v>
      </c>
      <c r="D646" s="184"/>
      <c r="E646" s="216">
        <v>1865.36</v>
      </c>
      <c r="F646" s="431">
        <f t="shared" si="13"/>
        <v>24208093.690000016</v>
      </c>
    </row>
    <row r="647" spans="1:6">
      <c r="A647" s="419">
        <v>40696</v>
      </c>
      <c r="B647" s="178">
        <v>9946</v>
      </c>
      <c r="C647" s="183" t="s">
        <v>1804</v>
      </c>
      <c r="D647" s="184"/>
      <c r="E647" s="360">
        <v>0.01</v>
      </c>
      <c r="F647" s="431">
        <f t="shared" si="13"/>
        <v>24208093.680000015</v>
      </c>
    </row>
    <row r="648" spans="1:6" ht="30">
      <c r="A648" s="419">
        <v>40696</v>
      </c>
      <c r="B648" s="178">
        <v>9947</v>
      </c>
      <c r="C648" s="57" t="s">
        <v>3882</v>
      </c>
      <c r="D648" s="184"/>
      <c r="E648" s="216">
        <v>1131</v>
      </c>
      <c r="F648" s="431">
        <f t="shared" si="13"/>
        <v>24206962.680000015</v>
      </c>
    </row>
    <row r="649" spans="1:6" ht="45">
      <c r="A649" s="419">
        <v>40696</v>
      </c>
      <c r="B649" s="178">
        <v>9948</v>
      </c>
      <c r="C649" s="57" t="s">
        <v>3883</v>
      </c>
      <c r="D649" s="184"/>
      <c r="E649" s="406">
        <v>294729.42</v>
      </c>
      <c r="F649" s="431">
        <f t="shared" si="13"/>
        <v>23912233.260000013</v>
      </c>
    </row>
    <row r="650" spans="1:6" ht="30">
      <c r="A650" s="419">
        <v>40697</v>
      </c>
      <c r="B650" s="178">
        <v>9949</v>
      </c>
      <c r="C650" s="57" t="s">
        <v>3884</v>
      </c>
      <c r="D650" s="184"/>
      <c r="E650" s="216">
        <v>235095</v>
      </c>
      <c r="F650" s="431">
        <f t="shared" si="13"/>
        <v>23677138.260000013</v>
      </c>
    </row>
    <row r="651" spans="1:6" ht="42.75">
      <c r="A651" s="419">
        <v>40697</v>
      </c>
      <c r="B651" s="178">
        <v>9950</v>
      </c>
      <c r="C651" s="183" t="s">
        <v>3885</v>
      </c>
      <c r="D651" s="184"/>
      <c r="E651" s="216">
        <v>51000</v>
      </c>
      <c r="F651" s="431">
        <f>F650+D651-E651</f>
        <v>23626138.260000013</v>
      </c>
    </row>
    <row r="652" spans="1:6" ht="30">
      <c r="A652" s="437">
        <v>40700</v>
      </c>
      <c r="B652" s="375" t="s">
        <v>1823</v>
      </c>
      <c r="C652" s="478" t="s">
        <v>3886</v>
      </c>
      <c r="D652" s="184"/>
      <c r="E652" s="360">
        <v>22860</v>
      </c>
      <c r="F652" s="431">
        <f t="shared" si="13"/>
        <v>23603278.260000013</v>
      </c>
    </row>
    <row r="653" spans="1:6" ht="28.5">
      <c r="A653" s="419">
        <v>40700</v>
      </c>
      <c r="B653" s="178">
        <v>9951</v>
      </c>
      <c r="C653" s="183" t="s">
        <v>3967</v>
      </c>
      <c r="D653" s="184"/>
      <c r="E653" s="216">
        <v>107943.66</v>
      </c>
      <c r="F653" s="431">
        <f t="shared" si="13"/>
        <v>23495334.600000013</v>
      </c>
    </row>
    <row r="654" spans="1:6">
      <c r="A654" s="419">
        <v>40700</v>
      </c>
      <c r="B654" s="178">
        <v>9952</v>
      </c>
      <c r="C654" s="350" t="s">
        <v>3890</v>
      </c>
      <c r="D654" s="339"/>
      <c r="E654" s="216">
        <v>6066.65</v>
      </c>
      <c r="F654" s="431">
        <f t="shared" si="13"/>
        <v>23489267.950000014</v>
      </c>
    </row>
    <row r="655" spans="1:6">
      <c r="A655" s="419">
        <v>40700</v>
      </c>
      <c r="B655" s="178">
        <v>9953</v>
      </c>
      <c r="C655" s="114" t="s">
        <v>1804</v>
      </c>
      <c r="D655" s="184"/>
      <c r="E655" s="360">
        <v>0.01</v>
      </c>
      <c r="F655" s="431">
        <f t="shared" si="13"/>
        <v>23489267.940000013</v>
      </c>
    </row>
    <row r="656" spans="1:6" ht="28.5">
      <c r="A656" s="419">
        <v>40700</v>
      </c>
      <c r="B656" s="178">
        <v>9954</v>
      </c>
      <c r="C656" s="114" t="s">
        <v>3889</v>
      </c>
      <c r="D656" s="184"/>
      <c r="E656" s="216">
        <v>612</v>
      </c>
      <c r="F656" s="431">
        <f t="shared" si="13"/>
        <v>23488655.940000013</v>
      </c>
    </row>
    <row r="657" spans="1:6" ht="28.5">
      <c r="A657" s="437">
        <v>40701</v>
      </c>
      <c r="B657" s="290">
        <v>9955</v>
      </c>
      <c r="C657" s="164" t="s">
        <v>3891</v>
      </c>
      <c r="D657" s="184"/>
      <c r="E657" s="216">
        <v>37338</v>
      </c>
      <c r="F657" s="431">
        <f t="shared" si="13"/>
        <v>23451317.940000013</v>
      </c>
    </row>
    <row r="658" spans="1:6" ht="28.5">
      <c r="A658" s="437">
        <v>40701</v>
      </c>
      <c r="B658" s="290">
        <v>9956</v>
      </c>
      <c r="C658" s="164" t="s">
        <v>3887</v>
      </c>
      <c r="D658" s="184"/>
      <c r="E658" s="216">
        <v>115326.47</v>
      </c>
      <c r="F658" s="431">
        <f>F657+D658-E658</f>
        <v>23335991.470000014</v>
      </c>
    </row>
    <row r="659" spans="1:6">
      <c r="A659" s="419">
        <v>40701</v>
      </c>
      <c r="B659" s="178">
        <v>9957</v>
      </c>
      <c r="C659" s="114" t="s">
        <v>3892</v>
      </c>
      <c r="D659" s="184"/>
      <c r="E659" s="216">
        <v>900</v>
      </c>
      <c r="F659" s="431">
        <f t="shared" si="13"/>
        <v>23335091.470000014</v>
      </c>
    </row>
    <row r="660" spans="1:6" ht="42.75">
      <c r="A660" s="437">
        <v>40702</v>
      </c>
      <c r="B660" s="290">
        <v>9958</v>
      </c>
      <c r="C660" s="164" t="s">
        <v>3972</v>
      </c>
      <c r="D660" s="184"/>
      <c r="E660" s="216">
        <v>4480</v>
      </c>
      <c r="F660" s="431">
        <f t="shared" si="13"/>
        <v>23330611.470000014</v>
      </c>
    </row>
    <row r="661" spans="1:6" ht="28.5">
      <c r="A661" s="437">
        <v>40702</v>
      </c>
      <c r="B661" s="290">
        <v>9959</v>
      </c>
      <c r="C661" s="164" t="s">
        <v>3893</v>
      </c>
      <c r="D661" s="184"/>
      <c r="E661" s="216">
        <v>10000</v>
      </c>
      <c r="F661" s="431">
        <f t="shared" si="13"/>
        <v>23320611.470000014</v>
      </c>
    </row>
    <row r="662" spans="1:6" ht="30">
      <c r="A662" s="419">
        <v>40703</v>
      </c>
      <c r="B662" s="178">
        <v>9960</v>
      </c>
      <c r="C662" s="57" t="s">
        <v>3894</v>
      </c>
      <c r="D662" s="184"/>
      <c r="E662" s="216">
        <v>39923.449999999997</v>
      </c>
      <c r="F662" s="431">
        <f t="shared" si="13"/>
        <v>23280688.020000014</v>
      </c>
    </row>
    <row r="663" spans="1:6" ht="42.75">
      <c r="A663" s="419">
        <v>40703</v>
      </c>
      <c r="B663" s="178">
        <v>9961</v>
      </c>
      <c r="C663" s="114" t="s">
        <v>3895</v>
      </c>
      <c r="D663" s="184"/>
      <c r="E663" s="170">
        <v>4835.7</v>
      </c>
      <c r="F663" s="431">
        <f t="shared" si="13"/>
        <v>23275852.320000015</v>
      </c>
    </row>
    <row r="664" spans="1:6" ht="42.75">
      <c r="A664" s="419">
        <v>40704</v>
      </c>
      <c r="B664" s="178">
        <v>9962</v>
      </c>
      <c r="C664" s="114" t="s">
        <v>3896</v>
      </c>
      <c r="D664" s="184"/>
      <c r="E664" s="216">
        <v>14849.71</v>
      </c>
      <c r="F664" s="431">
        <f t="shared" si="13"/>
        <v>23261002.610000014</v>
      </c>
    </row>
    <row r="665" spans="1:6">
      <c r="A665" s="419">
        <v>40707</v>
      </c>
      <c r="B665" s="178">
        <v>9963</v>
      </c>
      <c r="C665" s="164" t="s">
        <v>1804</v>
      </c>
      <c r="D665" s="184"/>
      <c r="E665" s="360">
        <v>0.01</v>
      </c>
      <c r="F665" s="431">
        <f t="shared" si="13"/>
        <v>23261002.600000013</v>
      </c>
    </row>
    <row r="666" spans="1:6" ht="28.5">
      <c r="A666" s="419">
        <v>40707</v>
      </c>
      <c r="B666" s="178">
        <v>9964</v>
      </c>
      <c r="C666" s="164" t="s">
        <v>3897</v>
      </c>
      <c r="D666" s="184"/>
      <c r="E666" s="216">
        <v>59700</v>
      </c>
      <c r="F666" s="431">
        <f t="shared" si="13"/>
        <v>23201302.600000013</v>
      </c>
    </row>
    <row r="667" spans="1:6" ht="42.75">
      <c r="A667" s="437">
        <v>40707</v>
      </c>
      <c r="B667" s="290">
        <v>9965</v>
      </c>
      <c r="C667" s="164" t="s">
        <v>3898</v>
      </c>
      <c r="D667" s="184"/>
      <c r="E667" s="170">
        <v>23469.599999999999</v>
      </c>
      <c r="F667" s="431">
        <f>F666+D667-E667</f>
        <v>23177833.000000011</v>
      </c>
    </row>
    <row r="668" spans="1:6">
      <c r="A668" s="419">
        <v>40707</v>
      </c>
      <c r="B668" s="178">
        <v>9966</v>
      </c>
      <c r="C668" s="164" t="s">
        <v>1804</v>
      </c>
      <c r="D668" s="184"/>
      <c r="E668" s="386">
        <v>0.01</v>
      </c>
      <c r="F668" s="431">
        <f t="shared" si="13"/>
        <v>23177832.99000001</v>
      </c>
    </row>
    <row r="669" spans="1:6">
      <c r="A669" s="419">
        <v>40707</v>
      </c>
      <c r="B669" s="178">
        <v>9967</v>
      </c>
      <c r="C669" s="164" t="s">
        <v>1804</v>
      </c>
      <c r="D669" s="184"/>
      <c r="E669" s="360">
        <v>0.01</v>
      </c>
      <c r="F669" s="431">
        <f t="shared" si="13"/>
        <v>23177832.980000008</v>
      </c>
    </row>
    <row r="670" spans="1:6" ht="42.75">
      <c r="A670" s="437">
        <v>40708</v>
      </c>
      <c r="B670" s="290">
        <v>9968</v>
      </c>
      <c r="C670" s="164" t="s">
        <v>3899</v>
      </c>
      <c r="D670" s="184"/>
      <c r="E670" s="216">
        <v>23350</v>
      </c>
      <c r="F670" s="431">
        <f t="shared" si="13"/>
        <v>23154482.980000008</v>
      </c>
    </row>
    <row r="671" spans="1:6" ht="28.5">
      <c r="A671" s="419">
        <v>40708</v>
      </c>
      <c r="B671" s="178">
        <v>9969</v>
      </c>
      <c r="C671" s="164" t="s">
        <v>3900</v>
      </c>
      <c r="D671" s="184"/>
      <c r="E671" s="216">
        <v>73750</v>
      </c>
      <c r="F671" s="431">
        <f t="shared" si="13"/>
        <v>23080732.980000008</v>
      </c>
    </row>
    <row r="672" spans="1:6" ht="28.5">
      <c r="A672" s="419">
        <v>40708</v>
      </c>
      <c r="B672" s="178">
        <v>9970</v>
      </c>
      <c r="C672" s="164" t="s">
        <v>3901</v>
      </c>
      <c r="D672" s="184"/>
      <c r="E672" s="216">
        <v>1131</v>
      </c>
      <c r="F672" s="431">
        <f t="shared" si="13"/>
        <v>23079601.980000008</v>
      </c>
    </row>
    <row r="673" spans="1:6" ht="57">
      <c r="A673" s="419">
        <v>40708</v>
      </c>
      <c r="B673" s="178">
        <v>9971</v>
      </c>
      <c r="C673" s="164" t="s">
        <v>3902</v>
      </c>
      <c r="D673" s="184"/>
      <c r="E673" s="216">
        <v>1131</v>
      </c>
      <c r="F673" s="431">
        <f t="shared" si="13"/>
        <v>23078470.980000008</v>
      </c>
    </row>
    <row r="674" spans="1:6" ht="42.75">
      <c r="A674" s="419">
        <v>40710</v>
      </c>
      <c r="B674" s="178">
        <v>9972</v>
      </c>
      <c r="C674" s="114" t="s">
        <v>3903</v>
      </c>
      <c r="D674" s="184"/>
      <c r="E674" s="216">
        <v>1442</v>
      </c>
      <c r="F674" s="431">
        <f t="shared" si="13"/>
        <v>23077028.980000008</v>
      </c>
    </row>
    <row r="675" spans="1:6" ht="42.75">
      <c r="A675" s="419">
        <v>40710</v>
      </c>
      <c r="B675" s="178">
        <v>9973</v>
      </c>
      <c r="C675" s="114" t="s">
        <v>3904</v>
      </c>
      <c r="D675" s="184"/>
      <c r="E675" s="216">
        <v>721</v>
      </c>
      <c r="F675" s="431">
        <f>F674+D675-E675</f>
        <v>23076307.980000008</v>
      </c>
    </row>
    <row r="676" spans="1:6" ht="28.5">
      <c r="A676" s="437">
        <v>40710</v>
      </c>
      <c r="B676" s="290">
        <v>9974</v>
      </c>
      <c r="C676" s="164" t="s">
        <v>3905</v>
      </c>
      <c r="D676" s="339"/>
      <c r="E676" s="216">
        <v>721</v>
      </c>
      <c r="F676" s="431">
        <f t="shared" si="13"/>
        <v>23075586.980000008</v>
      </c>
    </row>
    <row r="677" spans="1:6" ht="57">
      <c r="A677" s="437">
        <v>40710</v>
      </c>
      <c r="B677" s="290">
        <v>9975</v>
      </c>
      <c r="C677" s="164" t="s">
        <v>3906</v>
      </c>
      <c r="D677" s="184"/>
      <c r="E677" s="406">
        <v>43730.55</v>
      </c>
      <c r="F677" s="431">
        <f t="shared" si="13"/>
        <v>23031856.430000007</v>
      </c>
    </row>
    <row r="678" spans="1:6" ht="57">
      <c r="A678" s="437">
        <v>40711</v>
      </c>
      <c r="B678" s="290">
        <v>9976</v>
      </c>
      <c r="C678" s="350" t="s">
        <v>3907</v>
      </c>
      <c r="D678" s="339"/>
      <c r="E678" s="216">
        <v>5000</v>
      </c>
      <c r="F678" s="431">
        <f t="shared" si="13"/>
        <v>23026856.430000007</v>
      </c>
    </row>
    <row r="679" spans="1:6" ht="57">
      <c r="A679" s="437">
        <v>40711</v>
      </c>
      <c r="B679" s="290">
        <v>9977</v>
      </c>
      <c r="C679" s="164" t="s">
        <v>3908</v>
      </c>
      <c r="D679" s="184"/>
      <c r="E679" s="216">
        <v>5000</v>
      </c>
      <c r="F679" s="431">
        <f t="shared" si="13"/>
        <v>23021856.430000007</v>
      </c>
    </row>
    <row r="680" spans="1:6" ht="85.5">
      <c r="A680" s="437">
        <v>40711</v>
      </c>
      <c r="B680" s="290">
        <v>9978</v>
      </c>
      <c r="C680" s="164" t="s">
        <v>3909</v>
      </c>
      <c r="D680" s="184"/>
      <c r="E680" s="445">
        <v>19050</v>
      </c>
      <c r="F680" s="431">
        <f>F679+D680-E680</f>
        <v>23002806.430000007</v>
      </c>
    </row>
    <row r="681" spans="1:6">
      <c r="A681" s="419">
        <v>40711</v>
      </c>
      <c r="B681" s="178">
        <v>9979</v>
      </c>
      <c r="C681" s="164" t="s">
        <v>1512</v>
      </c>
      <c r="D681" s="184"/>
      <c r="E681" s="386">
        <v>0.01</v>
      </c>
      <c r="F681" s="431">
        <f t="shared" si="13"/>
        <v>23002806.420000006</v>
      </c>
    </row>
    <row r="682" spans="1:6">
      <c r="A682" s="419">
        <v>40711</v>
      </c>
      <c r="B682" s="178">
        <v>9980</v>
      </c>
      <c r="C682" s="164" t="s">
        <v>3910</v>
      </c>
      <c r="D682" s="184"/>
      <c r="E682" s="170">
        <v>900</v>
      </c>
      <c r="F682" s="431">
        <f t="shared" si="13"/>
        <v>23001906.420000006</v>
      </c>
    </row>
    <row r="683" spans="1:6" ht="28.5">
      <c r="A683" s="419">
        <v>40711</v>
      </c>
      <c r="B683" s="178">
        <v>9981</v>
      </c>
      <c r="C683" s="164" t="s">
        <v>3911</v>
      </c>
      <c r="D683" s="184"/>
      <c r="E683" s="170">
        <v>1490</v>
      </c>
      <c r="F683" s="431">
        <f t="shared" si="13"/>
        <v>23000416.420000006</v>
      </c>
    </row>
    <row r="684" spans="1:6" ht="57">
      <c r="A684" s="437">
        <v>40714</v>
      </c>
      <c r="B684" s="290">
        <v>9982</v>
      </c>
      <c r="C684" s="164" t="s">
        <v>3912</v>
      </c>
      <c r="D684" s="184"/>
      <c r="E684" s="170">
        <v>55397.4</v>
      </c>
      <c r="F684" s="431">
        <f t="shared" si="13"/>
        <v>22945019.020000007</v>
      </c>
    </row>
    <row r="685" spans="1:6" ht="28.5">
      <c r="A685" s="437">
        <v>40714</v>
      </c>
      <c r="B685" s="290">
        <v>9983</v>
      </c>
      <c r="C685" s="164" t="s">
        <v>3913</v>
      </c>
      <c r="D685" s="339"/>
      <c r="E685" s="216">
        <v>59700</v>
      </c>
      <c r="F685" s="431">
        <f>F684+D685-E685</f>
        <v>22885319.020000007</v>
      </c>
    </row>
    <row r="686" spans="1:6" ht="28.5">
      <c r="A686" s="437">
        <v>40714</v>
      </c>
      <c r="B686" s="290">
        <v>9984</v>
      </c>
      <c r="C686" s="164" t="s">
        <v>3914</v>
      </c>
      <c r="D686" s="4"/>
      <c r="E686" s="406">
        <v>209004</v>
      </c>
      <c r="F686" s="431">
        <f t="shared" si="13"/>
        <v>22676315.020000007</v>
      </c>
    </row>
    <row r="687" spans="1:6" ht="28.5">
      <c r="A687" s="437">
        <v>40714</v>
      </c>
      <c r="B687" s="290">
        <v>9985</v>
      </c>
      <c r="C687" s="164" t="s">
        <v>3915</v>
      </c>
      <c r="D687" s="2"/>
      <c r="E687" s="406">
        <v>7758</v>
      </c>
      <c r="F687" s="431">
        <f t="shared" si="13"/>
        <v>22668557.020000007</v>
      </c>
    </row>
    <row r="688" spans="1:6" ht="28.5">
      <c r="A688" s="419">
        <v>40714</v>
      </c>
      <c r="B688" s="178">
        <v>9986</v>
      </c>
      <c r="C688" s="164" t="s">
        <v>3916</v>
      </c>
      <c r="D688" s="2"/>
      <c r="E688" s="406">
        <v>9000</v>
      </c>
      <c r="F688" s="431">
        <f t="shared" si="13"/>
        <v>22659557.020000007</v>
      </c>
    </row>
    <row r="689" spans="1:6">
      <c r="A689" s="419">
        <v>40714</v>
      </c>
      <c r="B689" s="178">
        <v>9987</v>
      </c>
      <c r="C689" s="164" t="s">
        <v>1804</v>
      </c>
      <c r="D689" s="184"/>
      <c r="E689" s="386">
        <v>0.01</v>
      </c>
      <c r="F689" s="431">
        <f t="shared" si="13"/>
        <v>22659557.010000005</v>
      </c>
    </row>
    <row r="690" spans="1:6" ht="30">
      <c r="A690" s="419">
        <v>40715</v>
      </c>
      <c r="B690" s="73" t="s">
        <v>1823</v>
      </c>
      <c r="C690" s="446" t="s">
        <v>3984</v>
      </c>
      <c r="D690" s="184"/>
      <c r="E690" s="386">
        <v>191005.1</v>
      </c>
      <c r="F690" s="431">
        <f t="shared" si="13"/>
        <v>22468551.910000004</v>
      </c>
    </row>
    <row r="691" spans="1:6" ht="15.75">
      <c r="A691" s="419"/>
      <c r="B691" s="382" t="s">
        <v>1027</v>
      </c>
      <c r="C691" s="347" t="s">
        <v>3880</v>
      </c>
      <c r="D691" s="214">
        <v>2797565.56</v>
      </c>
      <c r="E691" s="386"/>
      <c r="F691" s="431">
        <f t="shared" si="13"/>
        <v>25266117.470000003</v>
      </c>
    </row>
    <row r="692" spans="1:6" ht="42.75">
      <c r="A692" s="419">
        <v>40715</v>
      </c>
      <c r="B692" s="178">
        <v>9988</v>
      </c>
      <c r="C692" s="164" t="s">
        <v>3917</v>
      </c>
      <c r="D692" s="184"/>
      <c r="E692" s="216">
        <v>13239.95</v>
      </c>
      <c r="F692" s="431">
        <f t="shared" si="13"/>
        <v>25252877.520000003</v>
      </c>
    </row>
    <row r="693" spans="1:6" ht="28.5">
      <c r="A693" s="419">
        <v>40715</v>
      </c>
      <c r="B693" s="178">
        <v>9989</v>
      </c>
      <c r="C693" s="251" t="s">
        <v>3920</v>
      </c>
      <c r="D693" s="184"/>
      <c r="E693" s="170">
        <v>3127</v>
      </c>
      <c r="F693" s="431">
        <f t="shared" si="13"/>
        <v>25249750.520000003</v>
      </c>
    </row>
    <row r="694" spans="1:6">
      <c r="A694" s="419">
        <v>40715</v>
      </c>
      <c r="B694" s="178">
        <v>9990</v>
      </c>
      <c r="C694" s="114" t="s">
        <v>3919</v>
      </c>
      <c r="D694" s="2"/>
      <c r="E694" s="406">
        <v>600</v>
      </c>
      <c r="F694" s="431">
        <f t="shared" si="13"/>
        <v>25249150.520000003</v>
      </c>
    </row>
    <row r="695" spans="1:6">
      <c r="A695" s="419">
        <v>40715</v>
      </c>
      <c r="B695" s="178">
        <v>9991</v>
      </c>
      <c r="C695" s="114" t="s">
        <v>3918</v>
      </c>
      <c r="D695" s="2"/>
      <c r="E695" s="406">
        <v>600</v>
      </c>
      <c r="F695" s="431">
        <f>F694+D695-E695</f>
        <v>25248550.520000003</v>
      </c>
    </row>
    <row r="696" spans="1:6">
      <c r="A696" s="419">
        <v>40715</v>
      </c>
      <c r="B696" s="178">
        <v>9992</v>
      </c>
      <c r="C696" s="164" t="s">
        <v>3921</v>
      </c>
      <c r="D696" s="2"/>
      <c r="E696" s="406">
        <v>2000</v>
      </c>
      <c r="F696" s="431">
        <f t="shared" si="13"/>
        <v>25246550.520000003</v>
      </c>
    </row>
    <row r="697" spans="1:6">
      <c r="A697" s="419">
        <v>40715</v>
      </c>
      <c r="B697" s="178">
        <v>9993</v>
      </c>
      <c r="C697" s="114" t="s">
        <v>3922</v>
      </c>
      <c r="D697" s="2"/>
      <c r="E697" s="406">
        <v>7500</v>
      </c>
      <c r="F697" s="431">
        <f t="shared" si="13"/>
        <v>25239050.520000003</v>
      </c>
    </row>
    <row r="698" spans="1:6">
      <c r="A698" s="437">
        <v>40715</v>
      </c>
      <c r="B698" s="290">
        <v>9994</v>
      </c>
      <c r="C698" s="164" t="s">
        <v>3923</v>
      </c>
      <c r="D698" s="365"/>
      <c r="E698" s="406">
        <v>7500</v>
      </c>
      <c r="F698" s="431">
        <f t="shared" si="13"/>
        <v>25231550.520000003</v>
      </c>
    </row>
    <row r="699" spans="1:6" ht="15.75">
      <c r="A699" s="419">
        <v>40715</v>
      </c>
      <c r="B699" s="178">
        <v>9995</v>
      </c>
      <c r="C699" s="164" t="s">
        <v>3924</v>
      </c>
      <c r="D699" s="214"/>
      <c r="E699" s="406">
        <v>3510</v>
      </c>
      <c r="F699" s="431">
        <f t="shared" si="13"/>
        <v>25228040.520000003</v>
      </c>
    </row>
    <row r="700" spans="1:6" ht="15.75">
      <c r="A700" s="419">
        <v>40715</v>
      </c>
      <c r="B700" s="178">
        <v>9996</v>
      </c>
      <c r="C700" s="115" t="s">
        <v>3925</v>
      </c>
      <c r="D700" s="214"/>
      <c r="E700" s="406">
        <v>27000</v>
      </c>
      <c r="F700" s="431">
        <f>F699+D700-E700</f>
        <v>25201040.520000003</v>
      </c>
    </row>
    <row r="701" spans="1:6" ht="42.75">
      <c r="A701" s="419">
        <v>40715</v>
      </c>
      <c r="B701" s="178">
        <v>9997</v>
      </c>
      <c r="C701" s="164" t="s">
        <v>3926</v>
      </c>
      <c r="D701" s="214"/>
      <c r="E701" s="406">
        <v>35100</v>
      </c>
      <c r="F701" s="431">
        <f t="shared" si="13"/>
        <v>25165940.520000003</v>
      </c>
    </row>
    <row r="702" spans="1:6" ht="42.75">
      <c r="A702" s="437">
        <v>40715</v>
      </c>
      <c r="B702" s="290">
        <v>9998</v>
      </c>
      <c r="C702" s="164" t="s">
        <v>3927</v>
      </c>
      <c r="D702" s="348"/>
      <c r="E702" s="406">
        <v>36000</v>
      </c>
      <c r="F702" s="431">
        <f t="shared" si="13"/>
        <v>25129940.520000003</v>
      </c>
    </row>
    <row r="703" spans="1:6" ht="42.75">
      <c r="A703" s="419">
        <v>40715</v>
      </c>
      <c r="B703" s="178">
        <v>9999</v>
      </c>
      <c r="C703" s="164" t="s">
        <v>3928</v>
      </c>
      <c r="D703" s="214"/>
      <c r="E703" s="406">
        <v>40500</v>
      </c>
      <c r="F703" s="431">
        <f t="shared" si="13"/>
        <v>25089440.520000003</v>
      </c>
    </row>
    <row r="704" spans="1:6" ht="38.25">
      <c r="A704" s="419">
        <v>40715</v>
      </c>
      <c r="B704" s="178">
        <v>10000</v>
      </c>
      <c r="C704" s="160" t="s">
        <v>3929</v>
      </c>
      <c r="D704" s="214"/>
      <c r="E704" s="406">
        <v>27000</v>
      </c>
      <c r="F704" s="431">
        <f t="shared" si="13"/>
        <v>25062440.520000003</v>
      </c>
    </row>
    <row r="705" spans="1:6" ht="28.5">
      <c r="A705" s="419">
        <v>40715</v>
      </c>
      <c r="B705" s="178">
        <v>10001</v>
      </c>
      <c r="C705" s="164" t="s">
        <v>3931</v>
      </c>
      <c r="D705" s="184"/>
      <c r="E705" s="170">
        <v>7650</v>
      </c>
      <c r="F705" s="431">
        <f>F704+D705-E705</f>
        <v>25054790.520000003</v>
      </c>
    </row>
    <row r="706" spans="1:6" ht="28.5">
      <c r="A706" s="419">
        <v>40715</v>
      </c>
      <c r="B706" s="178">
        <v>10002</v>
      </c>
      <c r="C706" s="114" t="s">
        <v>3930</v>
      </c>
      <c r="D706" s="184"/>
      <c r="E706" s="216">
        <v>3000</v>
      </c>
      <c r="F706" s="431">
        <f>F705+D706-E706</f>
        <v>25051790.520000003</v>
      </c>
    </row>
    <row r="707" spans="1:6" ht="15.75">
      <c r="A707" s="419">
        <v>40716</v>
      </c>
      <c r="B707" s="178">
        <v>10003</v>
      </c>
      <c r="C707" s="114" t="s">
        <v>1804</v>
      </c>
      <c r="D707" s="214"/>
      <c r="E707" s="415">
        <v>0.01</v>
      </c>
      <c r="F707" s="431">
        <f t="shared" ref="F707:F715" si="14">F706+D707-E707</f>
        <v>25051790.510000002</v>
      </c>
    </row>
    <row r="708" spans="1:6" ht="15.75">
      <c r="A708" s="437">
        <v>40716</v>
      </c>
      <c r="B708" s="290">
        <v>10004</v>
      </c>
      <c r="C708" s="164" t="s">
        <v>3932</v>
      </c>
      <c r="D708" s="348"/>
      <c r="E708" s="406">
        <v>24584.11</v>
      </c>
      <c r="F708" s="431">
        <f t="shared" si="14"/>
        <v>25027206.400000002</v>
      </c>
    </row>
    <row r="709" spans="1:6" ht="28.5">
      <c r="A709" s="419">
        <v>40716</v>
      </c>
      <c r="B709" s="178">
        <v>10005</v>
      </c>
      <c r="C709" s="164" t="s">
        <v>3933</v>
      </c>
      <c r="D709" s="214"/>
      <c r="E709" s="216">
        <v>721</v>
      </c>
      <c r="F709" s="431">
        <f t="shared" si="14"/>
        <v>25026485.400000002</v>
      </c>
    </row>
    <row r="710" spans="1:6" ht="15.75">
      <c r="A710" s="419">
        <v>40716</v>
      </c>
      <c r="B710" s="178">
        <v>10006</v>
      </c>
      <c r="C710" s="164" t="s">
        <v>1804</v>
      </c>
      <c r="D710" s="214"/>
      <c r="E710" s="415">
        <v>0.01</v>
      </c>
      <c r="F710" s="431">
        <f t="shared" si="14"/>
        <v>25026485.390000001</v>
      </c>
    </row>
    <row r="711" spans="1:6" ht="15.75">
      <c r="A711" s="419">
        <v>40716</v>
      </c>
      <c r="B711" s="77" t="s">
        <v>1027</v>
      </c>
      <c r="C711" s="180" t="s">
        <v>3878</v>
      </c>
      <c r="D711" s="214">
        <v>849781</v>
      </c>
      <c r="E711" s="406"/>
      <c r="F711" s="431">
        <f t="shared" si="14"/>
        <v>25876266.390000001</v>
      </c>
    </row>
    <row r="712" spans="1:6" ht="28.5">
      <c r="A712" s="419">
        <v>40716</v>
      </c>
      <c r="B712" s="178">
        <v>10007</v>
      </c>
      <c r="C712" s="114" t="s">
        <v>3934</v>
      </c>
      <c r="D712" s="214"/>
      <c r="E712" s="406">
        <v>6930</v>
      </c>
      <c r="F712" s="431">
        <f t="shared" si="14"/>
        <v>25869336.390000001</v>
      </c>
    </row>
    <row r="713" spans="1:6" ht="46.5" customHeight="1">
      <c r="A713" s="437">
        <v>40716</v>
      </c>
      <c r="B713" s="290">
        <v>10008</v>
      </c>
      <c r="C713" s="164" t="s">
        <v>3935</v>
      </c>
      <c r="D713" s="348"/>
      <c r="E713" s="406">
        <v>21943.26</v>
      </c>
      <c r="F713" s="431">
        <f t="shared" si="14"/>
        <v>25847393.129999999</v>
      </c>
    </row>
    <row r="714" spans="1:6" ht="15.75">
      <c r="A714" s="419">
        <v>40716</v>
      </c>
      <c r="B714" s="73" t="s">
        <v>1823</v>
      </c>
      <c r="C714" s="180" t="s">
        <v>3879</v>
      </c>
      <c r="D714" s="214"/>
      <c r="E714" s="447">
        <v>819960.99</v>
      </c>
      <c r="F714" s="431">
        <f t="shared" si="14"/>
        <v>25027432.140000001</v>
      </c>
    </row>
    <row r="715" spans="1:6" ht="42.75">
      <c r="A715" s="419">
        <v>40716</v>
      </c>
      <c r="B715" s="178">
        <v>10009</v>
      </c>
      <c r="C715" s="164" t="s">
        <v>3815</v>
      </c>
      <c r="D715" s="214"/>
      <c r="E715" s="216">
        <v>10000</v>
      </c>
      <c r="F715" s="431">
        <f t="shared" si="14"/>
        <v>25017432.140000001</v>
      </c>
    </row>
    <row r="716" spans="1:6" ht="28.5">
      <c r="A716" s="419">
        <v>40721</v>
      </c>
      <c r="B716" s="178">
        <v>10010</v>
      </c>
      <c r="C716" s="164" t="s">
        <v>3936</v>
      </c>
      <c r="D716" s="214"/>
      <c r="E716" s="406">
        <v>1224</v>
      </c>
      <c r="F716" s="431">
        <f t="shared" ref="F716:F731" si="15">F715+D716-E716</f>
        <v>25016208.140000001</v>
      </c>
    </row>
    <row r="717" spans="1:6" ht="42.75">
      <c r="A717" s="437">
        <v>40721</v>
      </c>
      <c r="B717" s="290">
        <v>10011</v>
      </c>
      <c r="C717" s="164" t="s">
        <v>3937</v>
      </c>
      <c r="D717" s="348"/>
      <c r="E717" s="406">
        <v>6206.9</v>
      </c>
      <c r="F717" s="431">
        <f t="shared" si="15"/>
        <v>25010001.240000002</v>
      </c>
    </row>
    <row r="718" spans="1:6" ht="57">
      <c r="A718" s="437">
        <v>40721</v>
      </c>
      <c r="B718" s="290">
        <v>10012</v>
      </c>
      <c r="C718" s="164" t="s">
        <v>3938</v>
      </c>
      <c r="D718" s="348"/>
      <c r="E718" s="216">
        <v>10000</v>
      </c>
      <c r="F718" s="431">
        <f t="shared" si="15"/>
        <v>25000001.240000002</v>
      </c>
    </row>
    <row r="719" spans="1:6" ht="57">
      <c r="A719" s="437">
        <v>40721</v>
      </c>
      <c r="B719" s="290">
        <v>10013</v>
      </c>
      <c r="C719" s="164" t="s">
        <v>3939</v>
      </c>
      <c r="D719" s="348"/>
      <c r="E719" s="216">
        <v>10000</v>
      </c>
      <c r="F719" s="431">
        <f t="shared" si="15"/>
        <v>24990001.240000002</v>
      </c>
    </row>
    <row r="720" spans="1:6" ht="57">
      <c r="A720" s="437">
        <v>40721</v>
      </c>
      <c r="B720" s="290">
        <v>10014</v>
      </c>
      <c r="C720" s="164" t="s">
        <v>3940</v>
      </c>
      <c r="D720" s="348"/>
      <c r="E720" s="406">
        <v>10000</v>
      </c>
      <c r="F720" s="431">
        <f t="shared" si="15"/>
        <v>24980001.240000002</v>
      </c>
    </row>
    <row r="721" spans="1:8" ht="42.75">
      <c r="A721" s="437">
        <v>40721</v>
      </c>
      <c r="B721" s="290">
        <v>10015</v>
      </c>
      <c r="C721" s="164" t="s">
        <v>3941</v>
      </c>
      <c r="D721" s="214"/>
      <c r="E721" s="406">
        <v>52730.400000000001</v>
      </c>
      <c r="F721" s="431">
        <f t="shared" si="15"/>
        <v>24927270.840000004</v>
      </c>
    </row>
    <row r="722" spans="1:8" ht="15.75">
      <c r="A722" s="419">
        <v>40722</v>
      </c>
      <c r="B722" s="178">
        <v>10016</v>
      </c>
      <c r="C722" s="183" t="s">
        <v>1804</v>
      </c>
      <c r="D722" s="214"/>
      <c r="E722" s="415">
        <v>0.01</v>
      </c>
      <c r="F722" s="431">
        <f t="shared" si="15"/>
        <v>24927270.830000002</v>
      </c>
    </row>
    <row r="723" spans="1:8" ht="42.75">
      <c r="A723" s="437">
        <v>40722</v>
      </c>
      <c r="B723" s="290">
        <v>10017</v>
      </c>
      <c r="C723" s="164" t="s">
        <v>3943</v>
      </c>
      <c r="D723" s="348"/>
      <c r="E723" s="406">
        <v>40146.550000000003</v>
      </c>
      <c r="F723" s="431">
        <f t="shared" si="15"/>
        <v>24887124.280000001</v>
      </c>
    </row>
    <row r="724" spans="1:8" ht="28.5">
      <c r="A724" s="437">
        <v>40722</v>
      </c>
      <c r="B724" s="290">
        <v>10018</v>
      </c>
      <c r="C724" s="164" t="s">
        <v>3942</v>
      </c>
      <c r="D724" s="348"/>
      <c r="E724" s="406">
        <v>612</v>
      </c>
      <c r="F724" s="431">
        <f t="shared" si="15"/>
        <v>24886512.280000001</v>
      </c>
    </row>
    <row r="725" spans="1:8" ht="28.5">
      <c r="A725" s="437">
        <v>40723</v>
      </c>
      <c r="B725" s="290">
        <v>10019</v>
      </c>
      <c r="C725" s="164" t="s">
        <v>3944</v>
      </c>
      <c r="D725" s="348"/>
      <c r="E725" s="406">
        <v>31500</v>
      </c>
      <c r="F725" s="431">
        <f t="shared" si="15"/>
        <v>24855012.280000001</v>
      </c>
    </row>
    <row r="726" spans="1:8" ht="42.75">
      <c r="A726" s="437">
        <v>40723</v>
      </c>
      <c r="B726" s="290">
        <v>10020</v>
      </c>
      <c r="C726" s="164" t="s">
        <v>3945</v>
      </c>
      <c r="D726" s="348"/>
      <c r="E726" s="406">
        <v>1131</v>
      </c>
      <c r="F726" s="431">
        <f t="shared" si="15"/>
        <v>24853881.280000001</v>
      </c>
    </row>
    <row r="727" spans="1:8" ht="30">
      <c r="A727" s="437">
        <v>40724</v>
      </c>
      <c r="B727" s="290">
        <v>10021</v>
      </c>
      <c r="C727" s="441" t="s">
        <v>3946</v>
      </c>
      <c r="D727" s="348"/>
      <c r="E727" s="216">
        <v>187873.09</v>
      </c>
      <c r="F727" s="431">
        <f t="shared" si="15"/>
        <v>24666008.190000001</v>
      </c>
    </row>
    <row r="728" spans="1:8" ht="30">
      <c r="A728" s="437">
        <v>40724</v>
      </c>
      <c r="B728" s="290">
        <v>10022</v>
      </c>
      <c r="C728" s="441" t="s">
        <v>3947</v>
      </c>
      <c r="D728" s="348"/>
      <c r="E728" s="216">
        <v>101323</v>
      </c>
      <c r="F728" s="431">
        <f t="shared" si="15"/>
        <v>24564685.190000001</v>
      </c>
    </row>
    <row r="729" spans="1:8" ht="45">
      <c r="A729" s="437">
        <v>40724</v>
      </c>
      <c r="B729" s="290">
        <v>10023</v>
      </c>
      <c r="C729" s="281" t="s">
        <v>3948</v>
      </c>
      <c r="D729" s="348"/>
      <c r="E729" s="216">
        <v>431342.55</v>
      </c>
      <c r="F729" s="431">
        <f t="shared" si="15"/>
        <v>24133342.640000001</v>
      </c>
    </row>
    <row r="730" spans="1:8" ht="15.75">
      <c r="A730" s="419">
        <v>40724</v>
      </c>
      <c r="B730" s="73" t="s">
        <v>1027</v>
      </c>
      <c r="C730" s="158" t="s">
        <v>3877</v>
      </c>
      <c r="D730" s="214">
        <f>66246.55+17500+20000+13541.66+12500+79166.67+10000+16666.67+9562.5+8125+14000+27083.33+13541.67+8125+13541.67+9062.5</f>
        <v>338663.22</v>
      </c>
      <c r="E730" s="216"/>
      <c r="F730" s="431">
        <f t="shared" si="15"/>
        <v>24472005.859999999</v>
      </c>
      <c r="H730" s="51"/>
    </row>
    <row r="731" spans="1:8" ht="15.75">
      <c r="A731" s="419">
        <v>40724</v>
      </c>
      <c r="B731" s="73" t="s">
        <v>1823</v>
      </c>
      <c r="C731" s="115" t="s">
        <v>3340</v>
      </c>
      <c r="D731" s="184"/>
      <c r="E731" s="386">
        <f>6217.4-E722-E710-E707-E681-E669-E668-E665-E655-E647-0.01</f>
        <v>6217.2999999999975</v>
      </c>
      <c r="F731" s="431">
        <f t="shared" si="15"/>
        <v>24465788.559999999</v>
      </c>
      <c r="H731" s="51"/>
    </row>
    <row r="732" spans="1:8" ht="15.75">
      <c r="A732" s="190"/>
      <c r="B732" s="87"/>
      <c r="C732" s="191" t="s">
        <v>1983</v>
      </c>
      <c r="D732" s="192">
        <f>SUM(D640:D731)</f>
        <v>3986009.7800000003</v>
      </c>
      <c r="E732" s="193">
        <f>SUM(E641:E731)</f>
        <v>3799296.4899999993</v>
      </c>
      <c r="F732" s="194">
        <f>F640+D732-E732</f>
        <v>24465788.560000017</v>
      </c>
      <c r="H732" s="51"/>
    </row>
    <row r="733" spans="1:8" ht="15.75">
      <c r="A733" s="195"/>
      <c r="B733" s="85"/>
      <c r="C733" s="196"/>
      <c r="D733" s="197"/>
      <c r="E733" s="198"/>
      <c r="F733" s="199"/>
    </row>
    <row r="734" spans="1:8" ht="15.75">
      <c r="A734" s="195"/>
      <c r="B734" s="196" t="s">
        <v>1224</v>
      </c>
      <c r="C734" s="200" t="s">
        <v>781</v>
      </c>
      <c r="D734" s="201"/>
      <c r="E734" s="202">
        <f>SUM(E641:E731)</f>
        <v>3799296.4899999993</v>
      </c>
      <c r="F734" s="199"/>
    </row>
    <row r="735" spans="1:8" ht="15.75">
      <c r="A735" s="195"/>
      <c r="B735" s="196"/>
      <c r="C735" s="200" t="s">
        <v>2058</v>
      </c>
      <c r="D735" s="201"/>
      <c r="E735" s="202">
        <f>E732-E731-E714-E690-E652</f>
        <v>2759253.0999999992</v>
      </c>
      <c r="F735" s="199"/>
    </row>
    <row r="736" spans="1:8">
      <c r="E736" s="462"/>
    </row>
    <row r="738" spans="1:6" ht="15.75">
      <c r="A738" s="210"/>
      <c r="B738" s="208"/>
      <c r="C738" s="454" t="s">
        <v>3949</v>
      </c>
      <c r="D738" s="210"/>
      <c r="E738" s="459"/>
      <c r="F738" s="210"/>
    </row>
    <row r="739" spans="1:6" ht="15.75">
      <c r="A739" s="958" t="s">
        <v>2520</v>
      </c>
      <c r="B739" s="269" t="s">
        <v>1831</v>
      </c>
      <c r="C739" s="948" t="s">
        <v>1981</v>
      </c>
      <c r="D739" s="950" t="s">
        <v>1827</v>
      </c>
      <c r="E739" s="952" t="s">
        <v>1828</v>
      </c>
      <c r="F739" s="944" t="s">
        <v>1829</v>
      </c>
    </row>
    <row r="740" spans="1:6" ht="15.75">
      <c r="A740" s="959"/>
      <c r="B740" s="272" t="s">
        <v>1832</v>
      </c>
      <c r="C740" s="949"/>
      <c r="D740" s="951"/>
      <c r="E740" s="953"/>
      <c r="F740" s="945"/>
    </row>
    <row r="741" spans="1:6" ht="15.75">
      <c r="A741" s="335"/>
      <c r="B741" s="210"/>
      <c r="C741" s="211" t="s">
        <v>3950</v>
      </c>
      <c r="D741" s="455"/>
      <c r="E741" s="456"/>
      <c r="F741" s="457">
        <f>F732</f>
        <v>24465788.560000017</v>
      </c>
    </row>
    <row r="742" spans="1:6">
      <c r="A742" s="383">
        <v>40725</v>
      </c>
      <c r="B742" s="178">
        <v>10024</v>
      </c>
      <c r="C742" s="114" t="s">
        <v>3952</v>
      </c>
      <c r="D742" s="184"/>
      <c r="E742" s="170">
        <v>3752.89</v>
      </c>
      <c r="F742" s="431">
        <f>F741+D742-E742</f>
        <v>24462035.670000017</v>
      </c>
    </row>
    <row r="743" spans="1:6">
      <c r="A743" s="383">
        <v>40725</v>
      </c>
      <c r="B743" s="178">
        <v>10025</v>
      </c>
      <c r="C743" s="114" t="s">
        <v>3953</v>
      </c>
      <c r="D743" s="184"/>
      <c r="E743" s="406">
        <v>1600</v>
      </c>
      <c r="F743" s="431">
        <f t="shared" ref="F743:F806" si="16">F742+D743-E743</f>
        <v>24460435.670000017</v>
      </c>
    </row>
    <row r="744" spans="1:6">
      <c r="A744" s="383">
        <v>40725</v>
      </c>
      <c r="B744" s="178">
        <v>10026</v>
      </c>
      <c r="C744" s="114" t="s">
        <v>3954</v>
      </c>
      <c r="D744" s="184"/>
      <c r="E744" s="406">
        <v>1600</v>
      </c>
      <c r="F744" s="431">
        <f t="shared" si="16"/>
        <v>24458835.670000017</v>
      </c>
    </row>
    <row r="745" spans="1:6" ht="28.5">
      <c r="A745" s="383">
        <v>40725</v>
      </c>
      <c r="B745" s="178">
        <v>10027</v>
      </c>
      <c r="C745" s="114" t="s">
        <v>3955</v>
      </c>
      <c r="D745" s="184"/>
      <c r="E745" s="170">
        <v>30398.53</v>
      </c>
      <c r="F745" s="431">
        <f t="shared" si="16"/>
        <v>24428437.140000015</v>
      </c>
    </row>
    <row r="746" spans="1:6" ht="42.75">
      <c r="A746" s="383">
        <v>40725</v>
      </c>
      <c r="B746" s="178">
        <v>10028</v>
      </c>
      <c r="C746" s="114" t="s">
        <v>3956</v>
      </c>
      <c r="D746" s="184"/>
      <c r="E746" s="170">
        <v>32600</v>
      </c>
      <c r="F746" s="431">
        <f t="shared" si="16"/>
        <v>24395837.140000015</v>
      </c>
    </row>
    <row r="747" spans="1:6" ht="28.5">
      <c r="A747" s="383">
        <v>40728</v>
      </c>
      <c r="B747" s="178">
        <v>10029</v>
      </c>
      <c r="C747" s="164" t="s">
        <v>3957</v>
      </c>
      <c r="D747" s="184"/>
      <c r="E747" s="216">
        <v>5197.5</v>
      </c>
      <c r="F747" s="431">
        <f t="shared" si="16"/>
        <v>24390639.640000015</v>
      </c>
    </row>
    <row r="748" spans="1:6" ht="42.75">
      <c r="A748" s="383">
        <v>40729</v>
      </c>
      <c r="B748" s="178">
        <v>10030</v>
      </c>
      <c r="C748" s="183" t="s">
        <v>3958</v>
      </c>
      <c r="D748" s="184"/>
      <c r="E748" s="216">
        <v>40897.839999999997</v>
      </c>
      <c r="F748" s="431">
        <f t="shared" si="16"/>
        <v>24349741.800000016</v>
      </c>
    </row>
    <row r="749" spans="1:6" ht="28.5">
      <c r="A749" s="383">
        <v>40729</v>
      </c>
      <c r="B749" s="178">
        <v>10031</v>
      </c>
      <c r="C749" s="161" t="s">
        <v>3959</v>
      </c>
      <c r="D749" s="184"/>
      <c r="E749" s="216">
        <v>1224</v>
      </c>
      <c r="F749" s="431">
        <f t="shared" si="16"/>
        <v>24348517.800000016</v>
      </c>
    </row>
    <row r="750" spans="1:6" ht="28.5">
      <c r="A750" s="383">
        <v>40729</v>
      </c>
      <c r="B750" s="178">
        <v>10032</v>
      </c>
      <c r="C750" s="161" t="s">
        <v>3960</v>
      </c>
      <c r="D750" s="184"/>
      <c r="E750" s="406">
        <v>15000</v>
      </c>
      <c r="F750" s="431">
        <f t="shared" si="16"/>
        <v>24333517.800000016</v>
      </c>
    </row>
    <row r="751" spans="1:6" ht="28.5">
      <c r="A751" s="383">
        <v>40729</v>
      </c>
      <c r="B751" s="178">
        <v>10033</v>
      </c>
      <c r="C751" s="161" t="s">
        <v>4031</v>
      </c>
      <c r="D751" s="184"/>
      <c r="E751" s="216">
        <v>1131</v>
      </c>
      <c r="F751" s="431">
        <f t="shared" si="16"/>
        <v>24332386.800000016</v>
      </c>
    </row>
    <row r="752" spans="1:6" ht="28.5">
      <c r="A752" s="383">
        <v>40729</v>
      </c>
      <c r="B752" s="178">
        <v>10034</v>
      </c>
      <c r="C752" s="161" t="s">
        <v>4032</v>
      </c>
      <c r="D752" s="184"/>
      <c r="E752" s="216">
        <v>1101</v>
      </c>
      <c r="F752" s="431">
        <f t="shared" si="16"/>
        <v>24331285.800000016</v>
      </c>
    </row>
    <row r="753" spans="1:6" ht="28.5">
      <c r="A753" s="383">
        <v>40729</v>
      </c>
      <c r="B753" s="178">
        <v>10035</v>
      </c>
      <c r="C753" s="161" t="s">
        <v>3961</v>
      </c>
      <c r="D753" s="184"/>
      <c r="E753" s="216">
        <v>1101</v>
      </c>
      <c r="F753" s="431">
        <f t="shared" si="16"/>
        <v>24330184.800000016</v>
      </c>
    </row>
    <row r="754" spans="1:6" ht="28.5">
      <c r="A754" s="383">
        <v>40729</v>
      </c>
      <c r="B754" s="178">
        <v>10036</v>
      </c>
      <c r="C754" s="183" t="s">
        <v>3962</v>
      </c>
      <c r="D754" s="184"/>
      <c r="E754" s="216">
        <v>59700</v>
      </c>
      <c r="F754" s="431">
        <f t="shared" si="16"/>
        <v>24270484.800000016</v>
      </c>
    </row>
    <row r="755" spans="1:6" ht="30">
      <c r="A755" s="388">
        <v>40729</v>
      </c>
      <c r="B755" s="375" t="s">
        <v>3096</v>
      </c>
      <c r="C755" s="356" t="s">
        <v>3963</v>
      </c>
      <c r="D755" s="184"/>
      <c r="E755" s="386">
        <v>10668</v>
      </c>
      <c r="F755" s="431">
        <f t="shared" si="16"/>
        <v>24259816.800000016</v>
      </c>
    </row>
    <row r="756" spans="1:6" ht="42.75">
      <c r="A756" s="388">
        <v>40731</v>
      </c>
      <c r="B756" s="366">
        <v>10037</v>
      </c>
      <c r="C756" s="291" t="s">
        <v>4376</v>
      </c>
      <c r="D756" s="210"/>
      <c r="E756" s="170">
        <v>9525</v>
      </c>
      <c r="F756" s="431">
        <f t="shared" si="16"/>
        <v>24250291.800000016</v>
      </c>
    </row>
    <row r="757" spans="1:6">
      <c r="A757" s="388">
        <v>40731</v>
      </c>
      <c r="B757" s="290">
        <v>10038</v>
      </c>
      <c r="C757" s="356" t="s">
        <v>1804</v>
      </c>
      <c r="D757" s="339"/>
      <c r="E757" s="360">
        <v>0.01</v>
      </c>
      <c r="F757" s="431">
        <f t="shared" si="16"/>
        <v>24250291.790000014</v>
      </c>
    </row>
    <row r="758" spans="1:6" ht="28.5">
      <c r="A758" s="472">
        <v>40731</v>
      </c>
      <c r="B758" s="500">
        <v>10039</v>
      </c>
      <c r="C758" s="501" t="s">
        <v>3969</v>
      </c>
      <c r="D758" s="428"/>
      <c r="E758" s="429">
        <v>18977.37</v>
      </c>
      <c r="F758" s="431">
        <f t="shared" si="16"/>
        <v>24231314.420000013</v>
      </c>
    </row>
    <row r="759" spans="1:6" ht="26.25" customHeight="1">
      <c r="A759" s="383">
        <v>40731</v>
      </c>
      <c r="B759" s="178">
        <v>10040</v>
      </c>
      <c r="C759" s="183" t="s">
        <v>3964</v>
      </c>
      <c r="D759" s="172"/>
      <c r="E759" s="406">
        <v>45631.76</v>
      </c>
      <c r="F759" s="431">
        <f t="shared" si="16"/>
        <v>24185682.660000011</v>
      </c>
    </row>
    <row r="760" spans="1:6">
      <c r="A760" s="383">
        <v>40731</v>
      </c>
      <c r="B760" s="366">
        <v>10041</v>
      </c>
      <c r="C760" s="350" t="s">
        <v>3965</v>
      </c>
      <c r="D760" s="172"/>
      <c r="E760" s="406">
        <v>8402.65</v>
      </c>
      <c r="F760" s="431">
        <f t="shared" si="16"/>
        <v>24177280.010000013</v>
      </c>
    </row>
    <row r="761" spans="1:6">
      <c r="A761" s="388">
        <v>40731</v>
      </c>
      <c r="B761" s="290">
        <v>10042</v>
      </c>
      <c r="C761" s="356" t="s">
        <v>1804</v>
      </c>
      <c r="D761" s="460"/>
      <c r="E761" s="360">
        <v>0.01</v>
      </c>
      <c r="F761" s="431">
        <f t="shared" si="16"/>
        <v>24177280.000000011</v>
      </c>
    </row>
    <row r="762" spans="1:6">
      <c r="A762" s="388">
        <v>40731</v>
      </c>
      <c r="B762" s="366">
        <v>10043</v>
      </c>
      <c r="C762" s="356" t="s">
        <v>1804</v>
      </c>
      <c r="D762" s="460"/>
      <c r="E762" s="360">
        <v>0.01</v>
      </c>
      <c r="F762" s="431">
        <f t="shared" si="16"/>
        <v>24177279.99000001</v>
      </c>
    </row>
    <row r="763" spans="1:6" ht="42.75">
      <c r="A763" s="472">
        <v>40732</v>
      </c>
      <c r="B763" s="473">
        <v>10044</v>
      </c>
      <c r="C763" s="427" t="s">
        <v>3966</v>
      </c>
      <c r="D763" s="502"/>
      <c r="E763" s="489">
        <v>2158438.21</v>
      </c>
      <c r="F763" s="431">
        <f t="shared" si="16"/>
        <v>22018841.780000009</v>
      </c>
    </row>
    <row r="764" spans="1:6" ht="28.5">
      <c r="A764" s="383">
        <v>40732</v>
      </c>
      <c r="B764" s="366">
        <v>10045</v>
      </c>
      <c r="C764" s="114" t="s">
        <v>3968</v>
      </c>
      <c r="D764" s="214"/>
      <c r="E764" s="406">
        <v>129197.56</v>
      </c>
      <c r="F764" s="431">
        <f t="shared" si="16"/>
        <v>21889644.22000001</v>
      </c>
    </row>
    <row r="765" spans="1:6" ht="43.5">
      <c r="A765" s="388">
        <v>40736</v>
      </c>
      <c r="B765" s="290">
        <v>10046</v>
      </c>
      <c r="C765" s="350" t="s">
        <v>4050</v>
      </c>
      <c r="D765" s="449"/>
      <c r="E765" s="450">
        <v>60960</v>
      </c>
      <c r="F765" s="431">
        <f t="shared" si="16"/>
        <v>21828684.22000001</v>
      </c>
    </row>
    <row r="766" spans="1:6" ht="28.5">
      <c r="A766" s="383">
        <v>40736</v>
      </c>
      <c r="B766" s="178">
        <v>10047</v>
      </c>
      <c r="C766" s="164" t="s">
        <v>3971</v>
      </c>
      <c r="D766" s="214"/>
      <c r="E766" s="406">
        <v>900</v>
      </c>
      <c r="F766" s="431">
        <f t="shared" si="16"/>
        <v>21827784.22000001</v>
      </c>
    </row>
    <row r="767" spans="1:6" ht="57">
      <c r="A767" s="388">
        <v>40737</v>
      </c>
      <c r="B767" s="290">
        <v>10048</v>
      </c>
      <c r="C767" s="164" t="s">
        <v>3973</v>
      </c>
      <c r="D767" s="348"/>
      <c r="E767" s="406">
        <v>57472.56</v>
      </c>
      <c r="F767" s="431">
        <f t="shared" si="16"/>
        <v>21770311.660000011</v>
      </c>
    </row>
    <row r="768" spans="1:6" ht="28.5">
      <c r="A768" s="472">
        <v>40737</v>
      </c>
      <c r="B768" s="473">
        <v>10049</v>
      </c>
      <c r="C768" s="427" t="s">
        <v>3974</v>
      </c>
      <c r="D768" s="488"/>
      <c r="E768" s="489">
        <v>6402.29</v>
      </c>
      <c r="F768" s="431">
        <f t="shared" si="16"/>
        <v>21763909.370000012</v>
      </c>
    </row>
    <row r="769" spans="1:8" ht="28.5">
      <c r="A769" s="383">
        <v>40737</v>
      </c>
      <c r="B769" s="178">
        <v>10050</v>
      </c>
      <c r="C769" s="164" t="s">
        <v>3975</v>
      </c>
      <c r="D769" s="214"/>
      <c r="E769" s="406">
        <v>2196.52</v>
      </c>
      <c r="F769" s="431">
        <f t="shared" si="16"/>
        <v>21761712.850000013</v>
      </c>
    </row>
    <row r="770" spans="1:8" ht="15.75">
      <c r="A770" s="388">
        <v>40737</v>
      </c>
      <c r="B770" s="290">
        <v>10051</v>
      </c>
      <c r="C770" s="164" t="s">
        <v>3976</v>
      </c>
      <c r="D770" s="348"/>
      <c r="E770" s="406">
        <v>18790.55</v>
      </c>
      <c r="F770" s="431">
        <f t="shared" si="16"/>
        <v>21742922.300000012</v>
      </c>
    </row>
    <row r="771" spans="1:8" ht="15.75">
      <c r="A771" s="388"/>
      <c r="B771" s="290">
        <v>10052</v>
      </c>
      <c r="C771" s="356" t="s">
        <v>1804</v>
      </c>
      <c r="D771" s="348"/>
      <c r="E771" s="415">
        <v>0.01</v>
      </c>
      <c r="F771" s="431">
        <f t="shared" si="16"/>
        <v>21742922.29000001</v>
      </c>
    </row>
    <row r="772" spans="1:8" ht="42.75">
      <c r="A772" s="383">
        <v>40738</v>
      </c>
      <c r="B772" s="178">
        <v>10053</v>
      </c>
      <c r="C772" s="164" t="s">
        <v>3977</v>
      </c>
      <c r="D772" s="214"/>
      <c r="E772" s="406">
        <v>7019.61</v>
      </c>
      <c r="F772" s="431">
        <f t="shared" si="16"/>
        <v>21735902.680000011</v>
      </c>
      <c r="H772">
        <f>5068.97+811.03</f>
        <v>5880</v>
      </c>
    </row>
    <row r="773" spans="1:8" ht="15.75">
      <c r="A773" s="388">
        <v>40738</v>
      </c>
      <c r="B773" s="290">
        <v>10054</v>
      </c>
      <c r="C773" s="356" t="s">
        <v>1804</v>
      </c>
      <c r="D773" s="348"/>
      <c r="E773" s="415">
        <v>0.01</v>
      </c>
      <c r="F773" s="431">
        <f t="shared" si="16"/>
        <v>21735902.670000009</v>
      </c>
    </row>
    <row r="774" spans="1:8" ht="57">
      <c r="A774" s="472">
        <v>40738</v>
      </c>
      <c r="B774" s="473">
        <v>10055</v>
      </c>
      <c r="C774" s="427" t="s">
        <v>3980</v>
      </c>
      <c r="D774" s="488"/>
      <c r="E774" s="489">
        <v>9961.8700000000008</v>
      </c>
      <c r="F774" s="499">
        <f t="shared" si="16"/>
        <v>21725940.800000008</v>
      </c>
    </row>
    <row r="775" spans="1:8" ht="28.5">
      <c r="A775" s="383" t="s">
        <v>3978</v>
      </c>
      <c r="B775" s="178">
        <v>10056</v>
      </c>
      <c r="C775" s="164" t="s">
        <v>3979</v>
      </c>
      <c r="D775" s="184"/>
      <c r="E775" s="170">
        <v>2700</v>
      </c>
      <c r="F775" s="431">
        <f t="shared" si="16"/>
        <v>21723240.800000008</v>
      </c>
    </row>
    <row r="776" spans="1:8" ht="28.5">
      <c r="A776" s="388">
        <v>40738</v>
      </c>
      <c r="B776" s="290">
        <v>10057</v>
      </c>
      <c r="C776" s="164" t="s">
        <v>4085</v>
      </c>
      <c r="D776" s="184"/>
      <c r="E776" s="216">
        <v>1036572.6</v>
      </c>
      <c r="F776" s="431">
        <f t="shared" si="16"/>
        <v>20686668.200000007</v>
      </c>
    </row>
    <row r="777" spans="1:8" ht="28.5">
      <c r="A777" s="388">
        <v>40738</v>
      </c>
      <c r="B777" s="290">
        <v>10058</v>
      </c>
      <c r="C777" s="164" t="s">
        <v>4084</v>
      </c>
      <c r="D777" s="214"/>
      <c r="E777" s="406">
        <v>1216045.32</v>
      </c>
      <c r="F777" s="431">
        <f t="shared" si="16"/>
        <v>19470622.880000006</v>
      </c>
    </row>
    <row r="778" spans="1:8" ht="28.5">
      <c r="A778" s="383">
        <v>40738</v>
      </c>
      <c r="B778" s="417">
        <v>10059</v>
      </c>
      <c r="C778" s="387" t="s">
        <v>3981</v>
      </c>
      <c r="D778" s="214"/>
      <c r="E778" s="406">
        <v>3274.42</v>
      </c>
      <c r="F778" s="431">
        <f t="shared" si="16"/>
        <v>19467348.460000005</v>
      </c>
    </row>
    <row r="779" spans="1:8" ht="30">
      <c r="A779" s="383">
        <v>40738</v>
      </c>
      <c r="B779" s="384" t="s">
        <v>1027</v>
      </c>
      <c r="C779" s="347" t="s">
        <v>4005</v>
      </c>
      <c r="D779" s="214">
        <v>4337.3500000000004</v>
      </c>
      <c r="E779" s="406"/>
      <c r="F779" s="431">
        <f t="shared" si="16"/>
        <v>19471685.810000006</v>
      </c>
    </row>
    <row r="780" spans="1:8" ht="15.75">
      <c r="A780" s="383">
        <v>40739</v>
      </c>
      <c r="B780" s="178">
        <v>10060</v>
      </c>
      <c r="C780" s="356" t="s">
        <v>1804</v>
      </c>
      <c r="D780" s="214"/>
      <c r="E780" s="360">
        <v>0.01</v>
      </c>
      <c r="F780" s="431">
        <f t="shared" si="16"/>
        <v>19471685.800000004</v>
      </c>
    </row>
    <row r="781" spans="1:8" ht="71.25">
      <c r="A781" s="383">
        <v>40739</v>
      </c>
      <c r="B781" s="178">
        <v>10061</v>
      </c>
      <c r="C781" s="164" t="s">
        <v>4377</v>
      </c>
      <c r="D781" s="214"/>
      <c r="E781" s="451">
        <v>20790</v>
      </c>
      <c r="F781" s="431">
        <f t="shared" si="16"/>
        <v>19450895.800000004</v>
      </c>
    </row>
    <row r="782" spans="1:8" ht="42.75">
      <c r="A782" s="383">
        <v>40739</v>
      </c>
      <c r="B782" s="178">
        <v>10062</v>
      </c>
      <c r="C782" s="114" t="s">
        <v>3982</v>
      </c>
      <c r="D782" s="214"/>
      <c r="E782" s="406">
        <v>15920</v>
      </c>
      <c r="F782" s="431">
        <f t="shared" si="16"/>
        <v>19434975.800000004</v>
      </c>
    </row>
    <row r="783" spans="1:8" ht="57.75">
      <c r="A783" s="388">
        <v>40739</v>
      </c>
      <c r="B783" s="290">
        <v>10063</v>
      </c>
      <c r="C783" s="164" t="s">
        <v>4091</v>
      </c>
      <c r="D783" s="348"/>
      <c r="E783" s="406">
        <v>900</v>
      </c>
      <c r="F783" s="431">
        <f t="shared" si="16"/>
        <v>19434075.800000004</v>
      </c>
    </row>
    <row r="784" spans="1:8" ht="15.75">
      <c r="A784" s="388">
        <v>40739</v>
      </c>
      <c r="B784" s="290">
        <v>10064</v>
      </c>
      <c r="C784" s="356" t="s">
        <v>1804</v>
      </c>
      <c r="D784" s="348"/>
      <c r="E784" s="360">
        <v>0.01</v>
      </c>
      <c r="F784" s="431">
        <f t="shared" si="16"/>
        <v>19434075.790000003</v>
      </c>
    </row>
    <row r="785" spans="1:6" ht="28.5">
      <c r="A785" s="383">
        <v>40739</v>
      </c>
      <c r="B785" s="178">
        <v>10065</v>
      </c>
      <c r="C785" s="114" t="s">
        <v>3986</v>
      </c>
      <c r="D785" s="214"/>
      <c r="E785" s="406">
        <v>59700</v>
      </c>
      <c r="F785" s="431">
        <f t="shared" si="16"/>
        <v>19374375.790000003</v>
      </c>
    </row>
    <row r="786" spans="1:6" ht="15.75">
      <c r="A786" s="388">
        <v>40739</v>
      </c>
      <c r="B786" s="290">
        <v>10066</v>
      </c>
      <c r="C786" s="164" t="s">
        <v>1804</v>
      </c>
      <c r="D786" s="348"/>
      <c r="E786" s="360">
        <v>0.01</v>
      </c>
      <c r="F786" s="431">
        <f t="shared" si="16"/>
        <v>19374375.780000001</v>
      </c>
    </row>
    <row r="787" spans="1:6" ht="15.75">
      <c r="A787" s="388">
        <v>40739</v>
      </c>
      <c r="B787" s="290">
        <v>10067</v>
      </c>
      <c r="C787" s="164" t="s">
        <v>3987</v>
      </c>
      <c r="D787" s="348"/>
      <c r="E787" s="406">
        <v>7500</v>
      </c>
      <c r="F787" s="431">
        <f t="shared" si="16"/>
        <v>19366875.780000001</v>
      </c>
    </row>
    <row r="788" spans="1:6" ht="15.75">
      <c r="A788" s="383">
        <v>40739</v>
      </c>
      <c r="B788" s="178">
        <v>10068</v>
      </c>
      <c r="C788" s="114" t="s">
        <v>3988</v>
      </c>
      <c r="D788" s="214"/>
      <c r="E788" s="406">
        <v>7500</v>
      </c>
      <c r="F788" s="431">
        <f t="shared" si="16"/>
        <v>19359375.780000001</v>
      </c>
    </row>
    <row r="789" spans="1:6" ht="28.5">
      <c r="A789" s="383">
        <v>40739</v>
      </c>
      <c r="B789" s="178">
        <v>10069</v>
      </c>
      <c r="C789" s="114" t="s">
        <v>3989</v>
      </c>
      <c r="D789" s="214"/>
      <c r="E789" s="406">
        <v>1500</v>
      </c>
      <c r="F789" s="431">
        <f t="shared" si="16"/>
        <v>19357875.780000001</v>
      </c>
    </row>
    <row r="790" spans="1:6" ht="28.5">
      <c r="A790" s="383">
        <v>40739</v>
      </c>
      <c r="B790" s="178">
        <v>10070</v>
      </c>
      <c r="C790" s="164" t="s">
        <v>3990</v>
      </c>
      <c r="D790" s="172"/>
      <c r="E790" s="406">
        <v>9000</v>
      </c>
      <c r="F790" s="431">
        <f t="shared" si="16"/>
        <v>19348875.780000001</v>
      </c>
    </row>
    <row r="791" spans="1:6" ht="28.5">
      <c r="A791" s="383">
        <v>40739</v>
      </c>
      <c r="B791" s="178">
        <v>10071</v>
      </c>
      <c r="C791" s="164" t="s">
        <v>3991</v>
      </c>
      <c r="D791" s="184"/>
      <c r="E791" s="170">
        <v>7650</v>
      </c>
      <c r="F791" s="431">
        <f t="shared" si="16"/>
        <v>19341225.780000001</v>
      </c>
    </row>
    <row r="792" spans="1:6" ht="15.75">
      <c r="A792" s="388">
        <v>40739</v>
      </c>
      <c r="B792" s="290">
        <v>10072</v>
      </c>
      <c r="C792" s="164" t="s">
        <v>3985</v>
      </c>
      <c r="D792" s="348"/>
      <c r="E792" s="406">
        <v>15453.64</v>
      </c>
      <c r="F792" s="359">
        <f t="shared" si="16"/>
        <v>19325772.140000001</v>
      </c>
    </row>
    <row r="793" spans="1:6" ht="15.75">
      <c r="A793" s="383">
        <v>40739</v>
      </c>
      <c r="B793" s="178">
        <v>10073</v>
      </c>
      <c r="C793" s="164" t="s">
        <v>3924</v>
      </c>
      <c r="D793" s="214"/>
      <c r="E793" s="406">
        <v>3510</v>
      </c>
      <c r="F793" s="431">
        <f t="shared" si="16"/>
        <v>19322262.140000001</v>
      </c>
    </row>
    <row r="794" spans="1:6" ht="15.75">
      <c r="A794" s="383">
        <v>40739</v>
      </c>
      <c r="B794" s="178">
        <v>10074</v>
      </c>
      <c r="C794" s="115" t="s">
        <v>3994</v>
      </c>
      <c r="D794" s="214"/>
      <c r="E794" s="406">
        <v>27000</v>
      </c>
      <c r="F794" s="431">
        <f t="shared" si="16"/>
        <v>19295262.140000001</v>
      </c>
    </row>
    <row r="795" spans="1:6" ht="42.75">
      <c r="A795" s="383">
        <v>40739</v>
      </c>
      <c r="B795" s="178">
        <v>10075</v>
      </c>
      <c r="C795" s="114" t="s">
        <v>4146</v>
      </c>
      <c r="D795" s="214"/>
      <c r="E795" s="406">
        <v>27000</v>
      </c>
      <c r="F795" s="431">
        <f t="shared" si="16"/>
        <v>19268262.140000001</v>
      </c>
    </row>
    <row r="796" spans="1:6" ht="15.75">
      <c r="A796" s="388">
        <v>40739</v>
      </c>
      <c r="B796" s="290">
        <v>10076</v>
      </c>
      <c r="C796" s="356" t="s">
        <v>1804</v>
      </c>
      <c r="D796" s="348"/>
      <c r="E796" s="360">
        <v>0.01</v>
      </c>
      <c r="F796" s="431">
        <f t="shared" si="16"/>
        <v>19268262.129999999</v>
      </c>
    </row>
    <row r="797" spans="1:6" ht="42.75">
      <c r="A797" s="383">
        <v>40739</v>
      </c>
      <c r="B797" s="178">
        <v>10077</v>
      </c>
      <c r="C797" s="164" t="s">
        <v>3993</v>
      </c>
      <c r="D797" s="214"/>
      <c r="E797" s="406">
        <v>45000</v>
      </c>
      <c r="F797" s="431">
        <f t="shared" si="16"/>
        <v>19223262.129999999</v>
      </c>
    </row>
    <row r="798" spans="1:6" ht="15.75">
      <c r="A798" s="388">
        <v>40739</v>
      </c>
      <c r="B798" s="290">
        <v>10078</v>
      </c>
      <c r="C798" s="356" t="s">
        <v>1804</v>
      </c>
      <c r="D798" s="348"/>
      <c r="E798" s="360">
        <v>0.01</v>
      </c>
      <c r="F798" s="431">
        <f t="shared" si="16"/>
        <v>19223262.119999997</v>
      </c>
    </row>
    <row r="799" spans="1:6" ht="42.75">
      <c r="A799" s="383">
        <v>40739</v>
      </c>
      <c r="B799" s="178">
        <v>10079</v>
      </c>
      <c r="C799" s="164" t="s">
        <v>3992</v>
      </c>
      <c r="D799" s="214"/>
      <c r="E799" s="406">
        <v>40500</v>
      </c>
      <c r="F799" s="431">
        <f t="shared" si="16"/>
        <v>19182762.119999997</v>
      </c>
    </row>
    <row r="800" spans="1:6" ht="15.75">
      <c r="A800" s="388">
        <v>40739</v>
      </c>
      <c r="B800" s="290">
        <v>10080</v>
      </c>
      <c r="C800" s="356" t="s">
        <v>1804</v>
      </c>
      <c r="D800" s="348"/>
      <c r="E800" s="360">
        <v>0.01</v>
      </c>
      <c r="F800" s="431">
        <f t="shared" si="16"/>
        <v>19182762.109999996</v>
      </c>
    </row>
    <row r="801" spans="1:8" ht="42.75">
      <c r="A801" s="383">
        <v>40739</v>
      </c>
      <c r="B801" s="178">
        <v>10081</v>
      </c>
      <c r="C801" s="164" t="s">
        <v>3995</v>
      </c>
      <c r="D801" s="348"/>
      <c r="E801" s="406">
        <v>36000</v>
      </c>
      <c r="F801" s="431">
        <f t="shared" si="16"/>
        <v>19146762.109999996</v>
      </c>
    </row>
    <row r="802" spans="1:8">
      <c r="A802" s="383">
        <v>40739</v>
      </c>
      <c r="B802" s="178">
        <v>10082</v>
      </c>
      <c r="C802" s="164" t="s">
        <v>3996</v>
      </c>
      <c r="D802" s="172"/>
      <c r="E802" s="406">
        <v>2000</v>
      </c>
      <c r="F802" s="431">
        <f t="shared" si="16"/>
        <v>19144762.109999996</v>
      </c>
    </row>
    <row r="803" spans="1:8">
      <c r="A803" s="383">
        <v>40739</v>
      </c>
      <c r="B803" s="178">
        <v>10083</v>
      </c>
      <c r="C803" s="114" t="s">
        <v>3997</v>
      </c>
      <c r="D803" s="172"/>
      <c r="E803" s="406">
        <v>600</v>
      </c>
      <c r="F803" s="431">
        <f t="shared" si="16"/>
        <v>19144162.109999996</v>
      </c>
    </row>
    <row r="804" spans="1:8">
      <c r="A804" s="383">
        <v>40739</v>
      </c>
      <c r="B804" s="178">
        <v>10084</v>
      </c>
      <c r="C804" s="114" t="s">
        <v>3998</v>
      </c>
      <c r="D804" s="172"/>
      <c r="E804" s="406">
        <v>600</v>
      </c>
      <c r="F804" s="431">
        <f t="shared" si="16"/>
        <v>19143562.109999996</v>
      </c>
    </row>
    <row r="805" spans="1:8" ht="30">
      <c r="A805" s="383">
        <v>40743</v>
      </c>
      <c r="B805" s="73" t="s">
        <v>1823</v>
      </c>
      <c r="C805" s="446" t="s">
        <v>3983</v>
      </c>
      <c r="D805" s="184"/>
      <c r="E805" s="386">
        <v>191005.1</v>
      </c>
      <c r="F805" s="431">
        <f t="shared" si="16"/>
        <v>18952557.009999994</v>
      </c>
    </row>
    <row r="806" spans="1:8" ht="42.75">
      <c r="A806" s="383">
        <v>40743</v>
      </c>
      <c r="B806" s="178">
        <v>10085</v>
      </c>
      <c r="C806" s="164" t="s">
        <v>4000</v>
      </c>
      <c r="D806" s="184"/>
      <c r="E806" s="170">
        <v>39785.35</v>
      </c>
      <c r="F806" s="431">
        <f t="shared" si="16"/>
        <v>18912771.659999993</v>
      </c>
    </row>
    <row r="807" spans="1:8">
      <c r="A807" s="388">
        <v>40743</v>
      </c>
      <c r="B807" s="290">
        <v>10086</v>
      </c>
      <c r="C807" s="164" t="s">
        <v>4001</v>
      </c>
      <c r="D807" s="339"/>
      <c r="E807" s="216">
        <v>24236.86</v>
      </c>
      <c r="F807" s="431">
        <f t="shared" ref="F807:F853" si="17">F806+D807-E807</f>
        <v>18888534.799999993</v>
      </c>
      <c r="H807" s="372"/>
    </row>
    <row r="808" spans="1:8">
      <c r="A808" s="388">
        <v>40743</v>
      </c>
      <c r="B808" s="290">
        <v>10087</v>
      </c>
      <c r="C808" s="465" t="s">
        <v>1804</v>
      </c>
      <c r="D808" s="339"/>
      <c r="E808" s="360">
        <v>0.01</v>
      </c>
      <c r="F808" s="359">
        <f t="shared" si="17"/>
        <v>18888534.789999992</v>
      </c>
    </row>
    <row r="809" spans="1:8">
      <c r="A809" s="388">
        <v>40743</v>
      </c>
      <c r="B809" s="290">
        <v>10088</v>
      </c>
      <c r="C809" s="465" t="s">
        <v>1804</v>
      </c>
      <c r="D809" s="339"/>
      <c r="E809" s="360">
        <v>0.01</v>
      </c>
      <c r="F809" s="359">
        <f t="shared" si="17"/>
        <v>18888534.77999999</v>
      </c>
    </row>
    <row r="810" spans="1:8">
      <c r="A810" s="388">
        <v>40743</v>
      </c>
      <c r="B810" s="290">
        <v>10089</v>
      </c>
      <c r="C810" s="465" t="s">
        <v>1804</v>
      </c>
      <c r="D810" s="339"/>
      <c r="E810" s="360">
        <v>0.01</v>
      </c>
      <c r="F810" s="359">
        <f t="shared" si="17"/>
        <v>18888534.769999988</v>
      </c>
    </row>
    <row r="811" spans="1:8" ht="28.5">
      <c r="A811" s="388">
        <v>40743</v>
      </c>
      <c r="B811" s="290">
        <v>10090</v>
      </c>
      <c r="C811" s="291" t="s">
        <v>4002</v>
      </c>
      <c r="D811" s="339"/>
      <c r="E811" s="216">
        <v>30842.6</v>
      </c>
      <c r="F811" s="431">
        <f t="shared" si="17"/>
        <v>18857692.169999987</v>
      </c>
    </row>
    <row r="812" spans="1:8" ht="28.5">
      <c r="A812" s="388">
        <v>40743</v>
      </c>
      <c r="B812" s="290">
        <v>10091</v>
      </c>
      <c r="C812" s="291" t="s">
        <v>4003</v>
      </c>
      <c r="D812" s="339"/>
      <c r="E812" s="216">
        <v>3965.11</v>
      </c>
      <c r="F812" s="431">
        <f t="shared" si="17"/>
        <v>18853727.059999987</v>
      </c>
    </row>
    <row r="813" spans="1:8" ht="57">
      <c r="A813" s="388">
        <v>40743</v>
      </c>
      <c r="B813" s="290">
        <v>10092</v>
      </c>
      <c r="C813" s="291" t="s">
        <v>4004</v>
      </c>
      <c r="D813" s="339"/>
      <c r="E813" s="216">
        <v>78803.360000000001</v>
      </c>
      <c r="F813" s="431">
        <f t="shared" si="17"/>
        <v>18774923.699999988</v>
      </c>
      <c r="H813" s="372"/>
    </row>
    <row r="814" spans="1:8">
      <c r="A814" s="383">
        <v>40744</v>
      </c>
      <c r="B814" s="178">
        <v>10093</v>
      </c>
      <c r="C814" s="161" t="s">
        <v>4006</v>
      </c>
      <c r="D814" s="184"/>
      <c r="E814" s="170">
        <v>1490</v>
      </c>
      <c r="F814" s="431">
        <f t="shared" si="17"/>
        <v>18773433.699999988</v>
      </c>
    </row>
    <row r="815" spans="1:8" ht="28.5">
      <c r="A815" s="383">
        <v>64851</v>
      </c>
      <c r="B815" s="178">
        <v>10094</v>
      </c>
      <c r="C815" s="161" t="s">
        <v>4007</v>
      </c>
      <c r="D815" s="184"/>
      <c r="E815" s="170">
        <v>5400</v>
      </c>
      <c r="F815" s="431">
        <f t="shared" si="17"/>
        <v>18768033.699999988</v>
      </c>
    </row>
    <row r="816" spans="1:8" ht="15.75">
      <c r="A816" s="383">
        <v>40744</v>
      </c>
      <c r="B816" s="73" t="s">
        <v>1823</v>
      </c>
      <c r="C816" s="180" t="s">
        <v>3970</v>
      </c>
      <c r="D816" s="214"/>
      <c r="E816" s="447">
        <v>812871.01</v>
      </c>
      <c r="F816" s="431">
        <f t="shared" si="17"/>
        <v>17955162.689999986</v>
      </c>
    </row>
    <row r="817" spans="1:6" ht="42.75">
      <c r="A817" s="388">
        <v>40744</v>
      </c>
      <c r="B817" s="290">
        <v>10095</v>
      </c>
      <c r="C817" s="164" t="s">
        <v>4008</v>
      </c>
      <c r="D817" s="214"/>
      <c r="E817" s="216">
        <v>3800</v>
      </c>
      <c r="F817" s="431">
        <f t="shared" si="17"/>
        <v>17951362.689999986</v>
      </c>
    </row>
    <row r="818" spans="1:6" ht="42.75">
      <c r="A818" s="388">
        <v>40744</v>
      </c>
      <c r="B818" s="290">
        <v>10096</v>
      </c>
      <c r="C818" s="164" t="s">
        <v>4009</v>
      </c>
      <c r="D818" s="214"/>
      <c r="E818" s="406">
        <v>3800</v>
      </c>
      <c r="F818" s="431">
        <f t="shared" si="17"/>
        <v>17947562.689999986</v>
      </c>
    </row>
    <row r="819" spans="1:6" ht="42.75">
      <c r="A819" s="388">
        <v>40744</v>
      </c>
      <c r="B819" s="290">
        <v>10097</v>
      </c>
      <c r="C819" s="164" t="s">
        <v>4010</v>
      </c>
      <c r="D819" s="214"/>
      <c r="E819" s="406">
        <v>3800</v>
      </c>
      <c r="F819" s="431">
        <f t="shared" si="17"/>
        <v>17943762.689999986</v>
      </c>
    </row>
    <row r="820" spans="1:6" ht="42.75">
      <c r="A820" s="388">
        <v>40744</v>
      </c>
      <c r="B820" s="290">
        <v>10098</v>
      </c>
      <c r="C820" s="164" t="s">
        <v>4011</v>
      </c>
      <c r="D820" s="348"/>
      <c r="E820" s="216">
        <v>3800</v>
      </c>
      <c r="F820" s="431">
        <f t="shared" si="17"/>
        <v>17939962.689999986</v>
      </c>
    </row>
    <row r="821" spans="1:6" ht="42.75">
      <c r="A821" s="388">
        <v>40744</v>
      </c>
      <c r="B821" s="290">
        <v>10099</v>
      </c>
      <c r="C821" s="164" t="s">
        <v>4012</v>
      </c>
      <c r="D821" s="214"/>
      <c r="E821" s="216">
        <v>3800</v>
      </c>
      <c r="F821" s="431">
        <f t="shared" si="17"/>
        <v>17936162.689999986</v>
      </c>
    </row>
    <row r="822" spans="1:6" ht="42.75">
      <c r="A822" s="388">
        <v>40744</v>
      </c>
      <c r="B822" s="290">
        <v>10100</v>
      </c>
      <c r="C822" s="164" t="s">
        <v>4013</v>
      </c>
      <c r="D822" s="214"/>
      <c r="E822" s="406">
        <v>3800</v>
      </c>
      <c r="F822" s="431">
        <f t="shared" si="17"/>
        <v>17932362.689999986</v>
      </c>
    </row>
    <row r="823" spans="1:6" ht="42.75">
      <c r="A823" s="388">
        <v>40744</v>
      </c>
      <c r="B823" s="290">
        <v>10101</v>
      </c>
      <c r="C823" s="164" t="s">
        <v>4014</v>
      </c>
      <c r="D823" s="214"/>
      <c r="E823" s="406">
        <v>3800</v>
      </c>
      <c r="F823" s="431">
        <f t="shared" si="17"/>
        <v>17928562.689999986</v>
      </c>
    </row>
    <row r="824" spans="1:6" ht="42.75">
      <c r="A824" s="388">
        <v>40744</v>
      </c>
      <c r="B824" s="290">
        <v>10102</v>
      </c>
      <c r="C824" s="164" t="s">
        <v>4015</v>
      </c>
      <c r="D824" s="214"/>
      <c r="E824" s="406">
        <v>3800</v>
      </c>
      <c r="F824" s="431">
        <f t="shared" si="17"/>
        <v>17924762.689999986</v>
      </c>
    </row>
    <row r="825" spans="1:6" ht="28.5">
      <c r="A825" s="388">
        <v>40744</v>
      </c>
      <c r="B825" s="290">
        <v>10103</v>
      </c>
      <c r="C825" s="164" t="s">
        <v>4016</v>
      </c>
      <c r="D825" s="214"/>
      <c r="E825" s="406">
        <v>7758</v>
      </c>
      <c r="F825" s="431">
        <f t="shared" si="17"/>
        <v>17917004.689999986</v>
      </c>
    </row>
    <row r="826" spans="1:6" ht="42.75">
      <c r="A826" s="383">
        <v>40744</v>
      </c>
      <c r="B826" s="178">
        <v>10104</v>
      </c>
      <c r="C826" s="458" t="s">
        <v>4017</v>
      </c>
      <c r="D826" s="214"/>
      <c r="E826" s="406">
        <v>1131</v>
      </c>
      <c r="F826" s="431">
        <f t="shared" si="17"/>
        <v>17915873.689999986</v>
      </c>
    </row>
    <row r="827" spans="1:6" ht="42.75">
      <c r="A827" s="388">
        <v>40745</v>
      </c>
      <c r="B827" s="178">
        <v>10105</v>
      </c>
      <c r="C827" s="251" t="s">
        <v>4018</v>
      </c>
      <c r="D827" s="348"/>
      <c r="E827" s="406">
        <v>1131</v>
      </c>
      <c r="F827" s="431">
        <f t="shared" si="17"/>
        <v>17914742.689999986</v>
      </c>
    </row>
    <row r="828" spans="1:6" ht="29.25">
      <c r="A828" s="472">
        <v>40745</v>
      </c>
      <c r="B828" s="473">
        <v>10106</v>
      </c>
      <c r="C828" s="504" t="s">
        <v>4019</v>
      </c>
      <c r="D828" s="505"/>
      <c r="E828" s="506">
        <v>18977.37</v>
      </c>
      <c r="F828" s="431">
        <f t="shared" si="17"/>
        <v>17895765.319999985</v>
      </c>
    </row>
    <row r="829" spans="1:6" ht="71.25">
      <c r="A829" s="388">
        <v>40746</v>
      </c>
      <c r="B829" s="290">
        <v>10107</v>
      </c>
      <c r="C829" s="251" t="s">
        <v>4378</v>
      </c>
      <c r="D829" s="348"/>
      <c r="E829" s="406">
        <v>5940.16</v>
      </c>
      <c r="F829" s="431">
        <f t="shared" si="17"/>
        <v>17889825.159999985</v>
      </c>
    </row>
    <row r="830" spans="1:6" ht="71.25">
      <c r="A830" s="383">
        <v>40746</v>
      </c>
      <c r="B830" s="178">
        <v>10108</v>
      </c>
      <c r="C830" s="164" t="s">
        <v>4020</v>
      </c>
      <c r="D830" s="214"/>
      <c r="E830" s="406">
        <v>6975</v>
      </c>
      <c r="F830" s="431">
        <f t="shared" si="17"/>
        <v>17882850.159999985</v>
      </c>
    </row>
    <row r="831" spans="1:6" ht="71.25">
      <c r="A831" s="383">
        <v>40746</v>
      </c>
      <c r="B831" s="178">
        <v>10109</v>
      </c>
      <c r="C831" s="164" t="s">
        <v>4021</v>
      </c>
      <c r="D831" s="214"/>
      <c r="E831" s="406">
        <v>7005</v>
      </c>
      <c r="F831" s="431">
        <f t="shared" si="17"/>
        <v>17875845.159999985</v>
      </c>
    </row>
    <row r="832" spans="1:6" ht="42.75">
      <c r="A832" s="383">
        <v>40746</v>
      </c>
      <c r="B832" s="178">
        <v>10110</v>
      </c>
      <c r="C832" s="114" t="s">
        <v>4022</v>
      </c>
      <c r="D832" s="214"/>
      <c r="E832" s="406">
        <v>1131</v>
      </c>
      <c r="F832" s="431">
        <f t="shared" si="17"/>
        <v>17874714.159999985</v>
      </c>
    </row>
    <row r="833" spans="1:6" ht="28.5">
      <c r="A833" s="383">
        <v>40746</v>
      </c>
      <c r="B833" s="178">
        <v>10111</v>
      </c>
      <c r="C833" s="114" t="s">
        <v>4051</v>
      </c>
      <c r="D833" s="214"/>
      <c r="E833" s="406">
        <v>122034.34</v>
      </c>
      <c r="F833" s="431">
        <f t="shared" si="17"/>
        <v>17752679.819999985</v>
      </c>
    </row>
    <row r="834" spans="1:6" ht="42.75">
      <c r="A834" s="388">
        <v>40749</v>
      </c>
      <c r="B834" s="290">
        <v>10112</v>
      </c>
      <c r="C834" s="164" t="s">
        <v>4023</v>
      </c>
      <c r="D834" s="348"/>
      <c r="E834" s="406">
        <v>6206.9</v>
      </c>
      <c r="F834" s="431">
        <f t="shared" si="17"/>
        <v>17746472.919999987</v>
      </c>
    </row>
    <row r="835" spans="1:6" ht="28.5">
      <c r="A835" s="383">
        <v>40749</v>
      </c>
      <c r="B835" s="178">
        <v>10113</v>
      </c>
      <c r="C835" s="291" t="s">
        <v>4024</v>
      </c>
      <c r="D835" s="214"/>
      <c r="E835" s="406">
        <v>193177.83</v>
      </c>
      <c r="F835" s="431">
        <f t="shared" si="17"/>
        <v>17553295.089999989</v>
      </c>
    </row>
    <row r="836" spans="1:6" ht="28.5">
      <c r="A836" s="383">
        <v>40749</v>
      </c>
      <c r="B836" s="178">
        <v>10114</v>
      </c>
      <c r="C836" s="291" t="s">
        <v>4025</v>
      </c>
      <c r="D836" s="214"/>
      <c r="E836" s="406">
        <v>102565</v>
      </c>
      <c r="F836" s="431">
        <f t="shared" si="17"/>
        <v>17450730.089999989</v>
      </c>
    </row>
    <row r="837" spans="1:6" ht="57">
      <c r="A837" s="383">
        <v>40749</v>
      </c>
      <c r="B837" s="178">
        <v>10115</v>
      </c>
      <c r="C837" s="114" t="s">
        <v>4052</v>
      </c>
      <c r="D837" s="214"/>
      <c r="E837" s="406">
        <v>1131</v>
      </c>
      <c r="F837" s="431">
        <f t="shared" si="17"/>
        <v>17449599.089999989</v>
      </c>
    </row>
    <row r="838" spans="1:6" ht="42.75" customHeight="1">
      <c r="A838" s="383">
        <v>40749</v>
      </c>
      <c r="B838" s="178">
        <v>10116</v>
      </c>
      <c r="C838" s="114" t="s">
        <v>4026</v>
      </c>
      <c r="D838" s="214"/>
      <c r="E838" s="406">
        <v>1131</v>
      </c>
      <c r="F838" s="431">
        <f t="shared" si="17"/>
        <v>17448468.089999989</v>
      </c>
    </row>
    <row r="839" spans="1:6" ht="15.75">
      <c r="A839" s="383">
        <v>40749</v>
      </c>
      <c r="B839" s="73" t="s">
        <v>1027</v>
      </c>
      <c r="C839" s="180" t="s">
        <v>4027</v>
      </c>
      <c r="D839" s="214">
        <v>905923</v>
      </c>
      <c r="E839" s="406"/>
      <c r="F839" s="431">
        <f t="shared" si="17"/>
        <v>18354391.089999989</v>
      </c>
    </row>
    <row r="840" spans="1:6" ht="15.75">
      <c r="A840" s="383">
        <v>40749</v>
      </c>
      <c r="B840" s="384" t="s">
        <v>1027</v>
      </c>
      <c r="C840" s="347" t="s">
        <v>4028</v>
      </c>
      <c r="D840" s="214">
        <v>3255633</v>
      </c>
      <c r="E840" s="406"/>
      <c r="F840" s="431">
        <f t="shared" si="17"/>
        <v>21610024.089999989</v>
      </c>
    </row>
    <row r="841" spans="1:6" ht="15.75">
      <c r="A841" s="383">
        <v>40749</v>
      </c>
      <c r="B841" s="73" t="s">
        <v>1027</v>
      </c>
      <c r="C841" s="158" t="s">
        <v>3999</v>
      </c>
      <c r="D841" s="214">
        <v>336526.29</v>
      </c>
      <c r="E841" s="406"/>
      <c r="F841" s="431">
        <f t="shared" si="17"/>
        <v>21946550.379999988</v>
      </c>
    </row>
    <row r="842" spans="1:6" ht="42.75">
      <c r="A842" s="383">
        <v>40751</v>
      </c>
      <c r="B842" s="178">
        <v>10117</v>
      </c>
      <c r="C842" s="114" t="s">
        <v>4029</v>
      </c>
      <c r="D842" s="214"/>
      <c r="E842" s="406">
        <v>612</v>
      </c>
      <c r="F842" s="431">
        <f t="shared" si="17"/>
        <v>21945938.379999988</v>
      </c>
    </row>
    <row r="843" spans="1:6" ht="28.5">
      <c r="A843" s="388">
        <v>40751</v>
      </c>
      <c r="B843" s="290">
        <v>10118</v>
      </c>
      <c r="C843" s="164" t="s">
        <v>4030</v>
      </c>
      <c r="D843" s="348"/>
      <c r="E843" s="406">
        <v>2987.1</v>
      </c>
      <c r="F843" s="431">
        <f t="shared" si="17"/>
        <v>21942951.279999986</v>
      </c>
    </row>
    <row r="844" spans="1:6" ht="15.75">
      <c r="A844" s="388">
        <v>40751</v>
      </c>
      <c r="B844" s="290">
        <v>10119</v>
      </c>
      <c r="C844" s="164" t="s">
        <v>1804</v>
      </c>
      <c r="D844" s="348"/>
      <c r="E844" s="415">
        <v>0.01</v>
      </c>
      <c r="F844" s="431">
        <f t="shared" si="17"/>
        <v>21942951.269999985</v>
      </c>
    </row>
    <row r="845" spans="1:6" ht="28.5">
      <c r="A845" s="383">
        <v>40751</v>
      </c>
      <c r="B845" s="178">
        <v>10120</v>
      </c>
      <c r="C845" s="114" t="s">
        <v>4033</v>
      </c>
      <c r="D845" s="214"/>
      <c r="E845" s="406">
        <v>2000</v>
      </c>
      <c r="F845" s="431">
        <f t="shared" si="17"/>
        <v>21940951.269999985</v>
      </c>
    </row>
    <row r="846" spans="1:6" ht="15.75">
      <c r="A846" s="388">
        <v>40752</v>
      </c>
      <c r="B846" s="290">
        <v>10121</v>
      </c>
      <c r="C846" s="291" t="s">
        <v>4034</v>
      </c>
      <c r="D846" s="348"/>
      <c r="E846" s="216">
        <v>59700</v>
      </c>
      <c r="F846" s="431">
        <f t="shared" si="17"/>
        <v>21881251.269999985</v>
      </c>
    </row>
    <row r="847" spans="1:6" ht="28.5">
      <c r="A847" s="388">
        <v>40752</v>
      </c>
      <c r="B847" s="290">
        <v>10122</v>
      </c>
      <c r="C847" s="291" t="s">
        <v>4035</v>
      </c>
      <c r="D847" s="348"/>
      <c r="E847" s="216">
        <v>4500</v>
      </c>
      <c r="F847" s="431">
        <f t="shared" si="17"/>
        <v>21876751.269999985</v>
      </c>
    </row>
    <row r="848" spans="1:6" ht="15.75">
      <c r="A848" s="388">
        <v>40752</v>
      </c>
      <c r="B848" s="290">
        <v>10123</v>
      </c>
      <c r="C848" s="291" t="s">
        <v>4036</v>
      </c>
      <c r="D848" s="348"/>
      <c r="E848" s="216">
        <v>2700</v>
      </c>
      <c r="F848" s="431">
        <f t="shared" si="17"/>
        <v>21874051.269999985</v>
      </c>
    </row>
    <row r="849" spans="1:6" ht="42.75">
      <c r="A849" s="388">
        <v>40752</v>
      </c>
      <c r="B849" s="290">
        <v>10124</v>
      </c>
      <c r="C849" s="291" t="s">
        <v>4037</v>
      </c>
      <c r="D849" s="348"/>
      <c r="E849" s="216">
        <v>5000</v>
      </c>
      <c r="F849" s="431">
        <f t="shared" si="17"/>
        <v>21869051.269999985</v>
      </c>
    </row>
    <row r="850" spans="1:6" ht="42.75">
      <c r="A850" s="388">
        <v>40752</v>
      </c>
      <c r="B850" s="290">
        <v>10125</v>
      </c>
      <c r="C850" s="291" t="s">
        <v>4038</v>
      </c>
      <c r="D850" s="348"/>
      <c r="E850" s="216">
        <v>5000</v>
      </c>
      <c r="F850" s="431">
        <f t="shared" si="17"/>
        <v>21864051.269999985</v>
      </c>
    </row>
    <row r="851" spans="1:6" ht="28.5">
      <c r="A851" s="388">
        <v>40752</v>
      </c>
      <c r="B851" s="290">
        <v>10126</v>
      </c>
      <c r="C851" s="291" t="s">
        <v>4039</v>
      </c>
      <c r="D851" s="348"/>
      <c r="E851" s="216">
        <v>38100</v>
      </c>
      <c r="F851" s="431">
        <f t="shared" si="17"/>
        <v>21825951.269999985</v>
      </c>
    </row>
    <row r="852" spans="1:6" ht="28.5">
      <c r="A852" s="388">
        <v>40753</v>
      </c>
      <c r="B852" s="290">
        <v>10127</v>
      </c>
      <c r="C852" s="291" t="s">
        <v>4045</v>
      </c>
      <c r="D852" s="348"/>
      <c r="E852" s="216">
        <v>5700</v>
      </c>
      <c r="F852" s="431">
        <f t="shared" si="17"/>
        <v>21820251.269999985</v>
      </c>
    </row>
    <row r="853" spans="1:6" ht="15.75">
      <c r="A853" s="383">
        <v>40755</v>
      </c>
      <c r="B853" s="73" t="s">
        <v>1823</v>
      </c>
      <c r="C853" s="115" t="s">
        <v>3340</v>
      </c>
      <c r="D853" s="184"/>
      <c r="E853" s="386">
        <f>12605.84-E810-E809-E808-E800-E798-E796-E786-E784-E780-E773-E771-E762-E761-E757-E844</f>
        <v>12605.689999999997</v>
      </c>
      <c r="F853" s="431">
        <f t="shared" si="17"/>
        <v>21807645.579999983</v>
      </c>
    </row>
    <row r="854" spans="1:6" ht="15.75">
      <c r="A854" s="190"/>
      <c r="B854" s="87"/>
      <c r="C854" s="191" t="s">
        <v>1983</v>
      </c>
      <c r="D854" s="192">
        <f>SUM(D742:D853)</f>
        <v>4502419.6399999997</v>
      </c>
      <c r="E854" s="193">
        <f>SUM(E742:E853)</f>
        <v>7160562.6199999973</v>
      </c>
      <c r="F854" s="194">
        <f>F741+D854-E854</f>
        <v>21807645.580000021</v>
      </c>
    </row>
    <row r="855" spans="1:6" ht="15.75">
      <c r="A855" s="195"/>
      <c r="B855" s="85"/>
      <c r="C855" s="196"/>
      <c r="D855" s="197"/>
      <c r="E855" s="198"/>
      <c r="F855" s="199"/>
    </row>
    <row r="856" spans="1:6" ht="15.75">
      <c r="A856" s="195"/>
      <c r="B856" s="196" t="s">
        <v>1224</v>
      </c>
      <c r="C856" s="200" t="s">
        <v>781</v>
      </c>
      <c r="D856" s="201"/>
      <c r="E856" s="202">
        <f>SUM(E742:E853)</f>
        <v>7160562.6199999973</v>
      </c>
      <c r="F856" s="199"/>
    </row>
    <row r="857" spans="1:6" ht="15.75">
      <c r="A857" s="195"/>
      <c r="B857" s="196"/>
      <c r="C857" s="200" t="s">
        <v>2058</v>
      </c>
      <c r="D857" s="201"/>
      <c r="E857" s="202">
        <f>E854-E853-E816-E805-E755</f>
        <v>6133412.8199999975</v>
      </c>
      <c r="F857" s="199"/>
    </row>
    <row r="858" spans="1:6">
      <c r="E858" s="405"/>
    </row>
    <row r="861" spans="1:6" ht="15.75">
      <c r="A861" s="402"/>
      <c r="B861" s="453"/>
      <c r="C861" s="454" t="s">
        <v>4040</v>
      </c>
      <c r="D861" s="402"/>
      <c r="E861" s="363"/>
      <c r="F861" s="402"/>
    </row>
    <row r="862" spans="1:6" ht="15.75">
      <c r="A862" s="958" t="s">
        <v>2520</v>
      </c>
      <c r="B862" s="269" t="s">
        <v>1831</v>
      </c>
      <c r="C862" s="948" t="s">
        <v>1981</v>
      </c>
      <c r="D862" s="950" t="s">
        <v>1827</v>
      </c>
      <c r="E862" s="952" t="s">
        <v>1828</v>
      </c>
      <c r="F862" s="944" t="s">
        <v>1829</v>
      </c>
    </row>
    <row r="863" spans="1:6" ht="15.75">
      <c r="A863" s="959"/>
      <c r="B863" s="272" t="s">
        <v>1832</v>
      </c>
      <c r="C863" s="949"/>
      <c r="D863" s="951"/>
      <c r="E863" s="953"/>
      <c r="F863" s="945"/>
    </row>
    <row r="864" spans="1:6" ht="15.75">
      <c r="A864" s="335"/>
      <c r="B864" s="402"/>
      <c r="C864" s="211" t="s">
        <v>4041</v>
      </c>
      <c r="D864" s="455"/>
      <c r="E864" s="456"/>
      <c r="F864" s="457">
        <f>F854</f>
        <v>21807645.580000021</v>
      </c>
    </row>
    <row r="865" spans="1:6" ht="28.5">
      <c r="A865" s="383">
        <v>40757</v>
      </c>
      <c r="B865" s="178">
        <v>10128</v>
      </c>
      <c r="C865" s="114" t="s">
        <v>4046</v>
      </c>
      <c r="D865" s="184"/>
      <c r="E865" s="170">
        <v>30784.69</v>
      </c>
      <c r="F865" s="431">
        <f>F864+D865-E865</f>
        <v>21776860.890000019</v>
      </c>
    </row>
    <row r="866" spans="1:6">
      <c r="A866" s="383">
        <v>40757</v>
      </c>
      <c r="B866" s="178">
        <v>10129</v>
      </c>
      <c r="C866" s="114" t="s">
        <v>4043</v>
      </c>
      <c r="D866" s="184"/>
      <c r="E866" s="406">
        <v>1600</v>
      </c>
      <c r="F866" s="431">
        <f t="shared" ref="F866:F930" si="18">F865+D866-E866</f>
        <v>21775260.890000019</v>
      </c>
    </row>
    <row r="867" spans="1:6" ht="27.75" customHeight="1">
      <c r="A867" s="383">
        <v>40757</v>
      </c>
      <c r="B867" s="178">
        <v>10130</v>
      </c>
      <c r="C867" s="161" t="s">
        <v>4047</v>
      </c>
      <c r="D867" s="184"/>
      <c r="E867" s="406">
        <v>238780.69</v>
      </c>
      <c r="F867" s="431">
        <f t="shared" si="18"/>
        <v>21536480.200000018</v>
      </c>
    </row>
    <row r="868" spans="1:6" ht="28.5">
      <c r="A868" s="383">
        <v>40757</v>
      </c>
      <c r="B868" s="178">
        <v>10131</v>
      </c>
      <c r="C868" s="114" t="s">
        <v>4048</v>
      </c>
      <c r="D868" s="184"/>
      <c r="E868" s="170">
        <v>33250</v>
      </c>
      <c r="F868" s="431">
        <f t="shared" si="18"/>
        <v>21503230.200000018</v>
      </c>
    </row>
    <row r="869" spans="1:6">
      <c r="A869" s="383">
        <v>40757</v>
      </c>
      <c r="B869" s="178">
        <v>10132</v>
      </c>
      <c r="C869" s="180" t="s">
        <v>1804</v>
      </c>
      <c r="D869" s="184"/>
      <c r="E869" s="415">
        <v>0.01</v>
      </c>
      <c r="F869" s="431">
        <f t="shared" si="18"/>
        <v>21503230.190000016</v>
      </c>
    </row>
    <row r="870" spans="1:6">
      <c r="A870" s="383">
        <v>40757</v>
      </c>
      <c r="B870" s="178">
        <v>10133</v>
      </c>
      <c r="C870" s="114" t="s">
        <v>4044</v>
      </c>
      <c r="D870" s="184"/>
      <c r="E870" s="216">
        <v>1600</v>
      </c>
      <c r="F870" s="431">
        <f t="shared" si="18"/>
        <v>21501630.190000016</v>
      </c>
    </row>
    <row r="871" spans="1:6" ht="28.5">
      <c r="A871" s="383">
        <v>40757</v>
      </c>
      <c r="B871" s="178">
        <v>10134</v>
      </c>
      <c r="C871" s="114" t="s">
        <v>4049</v>
      </c>
      <c r="D871" s="184"/>
      <c r="E871" s="216">
        <v>130635.34</v>
      </c>
      <c r="F871" s="431">
        <f t="shared" si="18"/>
        <v>21370994.850000016</v>
      </c>
    </row>
    <row r="872" spans="1:6">
      <c r="A872" s="383">
        <v>40757</v>
      </c>
      <c r="B872" s="178">
        <v>10135</v>
      </c>
      <c r="C872" s="114" t="s">
        <v>4042</v>
      </c>
      <c r="D872" s="184"/>
      <c r="E872" s="170">
        <v>3752.89</v>
      </c>
      <c r="F872" s="431">
        <f t="shared" si="18"/>
        <v>21367241.960000016</v>
      </c>
    </row>
    <row r="873" spans="1:6" ht="15.75">
      <c r="A873" s="383">
        <v>40759</v>
      </c>
      <c r="B873" s="73" t="s">
        <v>1027</v>
      </c>
      <c r="C873" s="180" t="s">
        <v>4141</v>
      </c>
      <c r="D873" s="214">
        <v>164</v>
      </c>
      <c r="E873" s="170"/>
      <c r="F873" s="431">
        <f t="shared" si="18"/>
        <v>21367405.960000016</v>
      </c>
    </row>
    <row r="874" spans="1:6" ht="30">
      <c r="A874" s="388">
        <v>40759</v>
      </c>
      <c r="B874" s="375" t="s">
        <v>3096</v>
      </c>
      <c r="C874" s="478" t="s">
        <v>4053</v>
      </c>
      <c r="D874" s="214"/>
      <c r="E874" s="386">
        <v>22860</v>
      </c>
      <c r="F874" s="431">
        <f t="shared" si="18"/>
        <v>21344545.960000016</v>
      </c>
    </row>
    <row r="875" spans="1:6" ht="28.5">
      <c r="A875" s="383">
        <v>40760</v>
      </c>
      <c r="B875" s="178">
        <v>10136</v>
      </c>
      <c r="C875" s="164" t="s">
        <v>4054</v>
      </c>
      <c r="D875" s="184"/>
      <c r="E875" s="406">
        <v>2422.83</v>
      </c>
      <c r="F875" s="431">
        <f t="shared" si="18"/>
        <v>21342123.130000018</v>
      </c>
    </row>
    <row r="876" spans="1:6" ht="28.5">
      <c r="A876" s="388">
        <v>40760</v>
      </c>
      <c r="B876" s="290">
        <v>10137</v>
      </c>
      <c r="C876" s="291" t="s">
        <v>4055</v>
      </c>
      <c r="D876" s="184"/>
      <c r="E876" s="216">
        <v>1370661</v>
      </c>
      <c r="F876" s="431">
        <f t="shared" si="18"/>
        <v>19971462.130000018</v>
      </c>
    </row>
    <row r="877" spans="1:6" ht="42.75">
      <c r="A877" s="388">
        <v>40760</v>
      </c>
      <c r="B877" s="290">
        <v>10138</v>
      </c>
      <c r="C877" s="291" t="s">
        <v>4056</v>
      </c>
      <c r="D877" s="184"/>
      <c r="E877" s="216">
        <v>180687.12</v>
      </c>
      <c r="F877" s="431">
        <f t="shared" si="18"/>
        <v>19790775.010000017</v>
      </c>
    </row>
    <row r="878" spans="1:6" ht="42.75">
      <c r="A878" s="383">
        <v>40760</v>
      </c>
      <c r="B878" s="178">
        <v>10139</v>
      </c>
      <c r="C878" s="161" t="s">
        <v>4057</v>
      </c>
      <c r="D878" s="184"/>
      <c r="E878" s="216">
        <v>55392.93</v>
      </c>
      <c r="F878" s="431">
        <f t="shared" si="18"/>
        <v>19735382.080000017</v>
      </c>
    </row>
    <row r="879" spans="1:6" ht="42.75">
      <c r="A879" s="383">
        <v>40760</v>
      </c>
      <c r="B879" s="178">
        <v>10140</v>
      </c>
      <c r="C879" s="161" t="s">
        <v>4058</v>
      </c>
      <c r="D879" s="184"/>
      <c r="E879" s="216">
        <v>7282.65</v>
      </c>
      <c r="F879" s="431">
        <f t="shared" si="18"/>
        <v>19728099.430000018</v>
      </c>
    </row>
    <row r="880" spans="1:6">
      <c r="A880" s="383">
        <v>40760</v>
      </c>
      <c r="B880" s="178">
        <v>10141</v>
      </c>
      <c r="C880" s="161" t="s">
        <v>4059</v>
      </c>
      <c r="D880" s="402"/>
      <c r="E880" s="170">
        <v>74264.55</v>
      </c>
      <c r="F880" s="431">
        <f t="shared" si="18"/>
        <v>19653834.880000018</v>
      </c>
    </row>
    <row r="881" spans="1:6" ht="28.5">
      <c r="A881" s="388">
        <v>40763</v>
      </c>
      <c r="B881" s="290">
        <v>10142</v>
      </c>
      <c r="C881" s="164" t="s">
        <v>4061</v>
      </c>
      <c r="D881" s="339"/>
      <c r="E881" s="216">
        <v>1412.5</v>
      </c>
      <c r="F881" s="431">
        <f t="shared" si="18"/>
        <v>19652422.380000018</v>
      </c>
    </row>
    <row r="882" spans="1:6" ht="57">
      <c r="A882" s="388">
        <v>40763</v>
      </c>
      <c r="B882" s="290">
        <v>10143</v>
      </c>
      <c r="C882" s="164" t="s">
        <v>4062</v>
      </c>
      <c r="D882" s="184"/>
      <c r="E882" s="170">
        <v>5000</v>
      </c>
      <c r="F882" s="431">
        <f t="shared" si="18"/>
        <v>19647422.380000018</v>
      </c>
    </row>
    <row r="883" spans="1:6" ht="57">
      <c r="A883" s="388">
        <v>40763</v>
      </c>
      <c r="B883" s="290">
        <v>10144</v>
      </c>
      <c r="C883" s="164" t="s">
        <v>4063</v>
      </c>
      <c r="D883" s="162"/>
      <c r="E883" s="406">
        <v>5000</v>
      </c>
      <c r="F883" s="431">
        <f>F882+D883-E883</f>
        <v>19642422.380000018</v>
      </c>
    </row>
    <row r="884" spans="1:6" ht="57">
      <c r="A884" s="388">
        <v>40763</v>
      </c>
      <c r="B884" s="290">
        <v>10145</v>
      </c>
      <c r="C884" s="164" t="s">
        <v>4064</v>
      </c>
      <c r="D884" s="162"/>
      <c r="E884" s="406">
        <v>5000</v>
      </c>
      <c r="F884" s="431">
        <f t="shared" si="18"/>
        <v>19637422.380000018</v>
      </c>
    </row>
    <row r="885" spans="1:6" ht="42.75">
      <c r="A885" s="388">
        <v>40763</v>
      </c>
      <c r="B885" s="290">
        <v>10146</v>
      </c>
      <c r="C885" s="291" t="s">
        <v>4065</v>
      </c>
      <c r="D885" s="162"/>
      <c r="E885" s="216">
        <v>5000</v>
      </c>
      <c r="F885" s="431">
        <f t="shared" si="18"/>
        <v>19632422.380000018</v>
      </c>
    </row>
    <row r="886" spans="1:6" ht="42.75">
      <c r="A886" s="388">
        <v>40763</v>
      </c>
      <c r="B886" s="290">
        <v>10147</v>
      </c>
      <c r="C886" s="291" t="s">
        <v>4066</v>
      </c>
      <c r="D886" s="162"/>
      <c r="E886" s="216">
        <v>5000</v>
      </c>
      <c r="F886" s="431">
        <f t="shared" si="18"/>
        <v>19627422.380000018</v>
      </c>
    </row>
    <row r="887" spans="1:6" ht="42.75">
      <c r="A887" s="388">
        <v>40763</v>
      </c>
      <c r="B887" s="290">
        <v>10148</v>
      </c>
      <c r="C887" s="164" t="s">
        <v>4067</v>
      </c>
      <c r="D887" s="402"/>
      <c r="E887" s="406">
        <v>1900</v>
      </c>
      <c r="F887" s="431">
        <f t="shared" si="18"/>
        <v>19625522.380000018</v>
      </c>
    </row>
    <row r="888" spans="1:6" ht="42" customHeight="1">
      <c r="A888" s="388">
        <v>40763</v>
      </c>
      <c r="B888" s="290">
        <v>10149</v>
      </c>
      <c r="C888" s="164" t="s">
        <v>4068</v>
      </c>
      <c r="D888" s="214"/>
      <c r="E888" s="406">
        <v>1900</v>
      </c>
      <c r="F888" s="431">
        <f t="shared" si="18"/>
        <v>19623622.380000018</v>
      </c>
    </row>
    <row r="889" spans="1:6" ht="40.5" customHeight="1">
      <c r="A889" s="388">
        <v>40763</v>
      </c>
      <c r="B889" s="290">
        <v>10150</v>
      </c>
      <c r="C889" s="164" t="s">
        <v>4069</v>
      </c>
      <c r="D889" s="449"/>
      <c r="E889" s="406">
        <v>1900</v>
      </c>
      <c r="F889" s="431">
        <f t="shared" si="18"/>
        <v>19621722.380000018</v>
      </c>
    </row>
    <row r="890" spans="1:6" ht="42.75">
      <c r="A890" s="388">
        <v>40763</v>
      </c>
      <c r="B890" s="290">
        <v>10151</v>
      </c>
      <c r="C890" s="164" t="s">
        <v>4070</v>
      </c>
      <c r="D890" s="214"/>
      <c r="E890" s="406">
        <v>1900</v>
      </c>
      <c r="F890" s="431">
        <f t="shared" si="18"/>
        <v>19619822.380000018</v>
      </c>
    </row>
    <row r="891" spans="1:6" ht="42" customHeight="1">
      <c r="A891" s="388">
        <v>40763</v>
      </c>
      <c r="B891" s="290">
        <v>10152</v>
      </c>
      <c r="C891" s="164" t="s">
        <v>4071</v>
      </c>
      <c r="D891" s="214"/>
      <c r="E891" s="406">
        <v>1900</v>
      </c>
      <c r="F891" s="431">
        <f t="shared" si="18"/>
        <v>19617922.380000018</v>
      </c>
    </row>
    <row r="892" spans="1:6" ht="42.75">
      <c r="A892" s="388">
        <v>40763</v>
      </c>
      <c r="B892" s="290">
        <v>10153</v>
      </c>
      <c r="C892" s="164" t="s">
        <v>4072</v>
      </c>
      <c r="D892" s="214"/>
      <c r="E892" s="406">
        <v>1900</v>
      </c>
      <c r="F892" s="431">
        <f>F891+D892-E892</f>
        <v>19616022.380000018</v>
      </c>
    </row>
    <row r="893" spans="1:6" ht="15.75">
      <c r="A893" s="388">
        <v>40763</v>
      </c>
      <c r="B893" s="290">
        <v>10154</v>
      </c>
      <c r="C893" s="476" t="s">
        <v>1804</v>
      </c>
      <c r="D893" s="214"/>
      <c r="E893" s="415">
        <v>0.01</v>
      </c>
      <c r="F893" s="431">
        <f t="shared" si="18"/>
        <v>19616022.370000016</v>
      </c>
    </row>
    <row r="894" spans="1:6" ht="42.75">
      <c r="A894" s="388">
        <v>40763</v>
      </c>
      <c r="B894" s="290">
        <v>10155</v>
      </c>
      <c r="C894" s="164" t="s">
        <v>4073</v>
      </c>
      <c r="E894" s="406">
        <v>1900</v>
      </c>
      <c r="F894" s="431">
        <f t="shared" si="18"/>
        <v>19614122.370000016</v>
      </c>
    </row>
    <row r="895" spans="1:6" ht="42.75">
      <c r="A895" s="388">
        <v>40763</v>
      </c>
      <c r="B895" s="290">
        <v>10156</v>
      </c>
      <c r="C895" s="164" t="s">
        <v>4074</v>
      </c>
      <c r="D895" s="214"/>
      <c r="E895" s="406">
        <v>1900</v>
      </c>
      <c r="F895" s="431">
        <f t="shared" si="18"/>
        <v>19612222.370000016</v>
      </c>
    </row>
    <row r="896" spans="1:6" ht="28.5">
      <c r="A896" s="383">
        <v>40763</v>
      </c>
      <c r="B896" s="178">
        <v>10157</v>
      </c>
      <c r="C896" s="164" t="s">
        <v>4075</v>
      </c>
      <c r="D896" s="214"/>
      <c r="E896" s="406">
        <v>1704.46</v>
      </c>
      <c r="F896" s="431">
        <f t="shared" si="18"/>
        <v>19610517.910000015</v>
      </c>
    </row>
    <row r="897" spans="1:6" ht="38.25">
      <c r="A897" s="383">
        <v>40763</v>
      </c>
      <c r="B897" s="73" t="s">
        <v>1027</v>
      </c>
      <c r="C897" s="461" t="s">
        <v>4076</v>
      </c>
      <c r="D897" s="214">
        <v>111150</v>
      </c>
      <c r="E897" s="415"/>
      <c r="F897" s="431">
        <f t="shared" si="18"/>
        <v>19721667.910000015</v>
      </c>
    </row>
    <row r="898" spans="1:6" ht="42.75">
      <c r="A898" s="383">
        <v>40764</v>
      </c>
      <c r="B898" s="178">
        <v>10158</v>
      </c>
      <c r="C898" s="114" t="s">
        <v>4077</v>
      </c>
      <c r="D898" s="214"/>
      <c r="E898" s="406">
        <v>1131</v>
      </c>
      <c r="F898" s="431">
        <f t="shared" si="18"/>
        <v>19720536.910000015</v>
      </c>
    </row>
    <row r="899" spans="1:6" ht="28.5">
      <c r="A899" s="383">
        <v>40764</v>
      </c>
      <c r="B899" s="178">
        <v>10159</v>
      </c>
      <c r="C899" s="164" t="s">
        <v>4078</v>
      </c>
      <c r="D899" s="184"/>
      <c r="E899" s="170">
        <v>58200</v>
      </c>
      <c r="F899" s="431">
        <f t="shared" si="18"/>
        <v>19662336.910000015</v>
      </c>
    </row>
    <row r="900" spans="1:6">
      <c r="A900" s="383">
        <v>40764</v>
      </c>
      <c r="B900" s="178">
        <v>10160</v>
      </c>
      <c r="C900" s="251" t="s">
        <v>1804</v>
      </c>
      <c r="D900" s="184"/>
      <c r="E900" s="415">
        <v>0.01</v>
      </c>
      <c r="F900" s="431">
        <f t="shared" si="18"/>
        <v>19662336.900000013</v>
      </c>
    </row>
    <row r="901" spans="1:6" ht="42.75">
      <c r="A901" s="383">
        <v>40764</v>
      </c>
      <c r="B901" s="178">
        <v>10161</v>
      </c>
      <c r="C901" s="114" t="s">
        <v>4080</v>
      </c>
      <c r="D901" s="214"/>
      <c r="E901" s="406">
        <v>1131</v>
      </c>
      <c r="F901" s="431">
        <f>F900+D901-E901</f>
        <v>19661205.900000013</v>
      </c>
    </row>
    <row r="902" spans="1:6" ht="57">
      <c r="A902" s="388">
        <v>40764</v>
      </c>
      <c r="B902" s="290">
        <v>10162</v>
      </c>
      <c r="C902" s="164" t="s">
        <v>4079</v>
      </c>
      <c r="D902" s="214"/>
      <c r="E902" s="216">
        <v>353218</v>
      </c>
      <c r="F902" s="431">
        <f t="shared" si="18"/>
        <v>19307987.900000013</v>
      </c>
    </row>
    <row r="903" spans="1:6" ht="71.25">
      <c r="A903" s="383" t="s">
        <v>4081</v>
      </c>
      <c r="B903" s="178">
        <v>10163</v>
      </c>
      <c r="C903" s="164" t="s">
        <v>4083</v>
      </c>
      <c r="D903" s="214"/>
      <c r="E903" s="216">
        <v>2792.5</v>
      </c>
      <c r="F903" s="431">
        <f t="shared" si="18"/>
        <v>19305195.400000013</v>
      </c>
    </row>
    <row r="904" spans="1:6" ht="57">
      <c r="A904" s="383" t="s">
        <v>4081</v>
      </c>
      <c r="B904" s="178">
        <v>10164</v>
      </c>
      <c r="C904" s="164" t="s">
        <v>4082</v>
      </c>
      <c r="D904" s="214"/>
      <c r="E904" s="451">
        <v>26670</v>
      </c>
      <c r="F904" s="431">
        <f>F903+D904-E904</f>
        <v>19278525.400000013</v>
      </c>
    </row>
    <row r="905" spans="1:6" ht="28.5">
      <c r="A905" s="383">
        <v>40767</v>
      </c>
      <c r="B905" s="178">
        <v>10165</v>
      </c>
      <c r="C905" s="114" t="s">
        <v>4086</v>
      </c>
      <c r="D905" s="214"/>
      <c r="E905" s="406">
        <v>1131</v>
      </c>
      <c r="F905" s="431">
        <f t="shared" si="18"/>
        <v>19277394.400000013</v>
      </c>
    </row>
    <row r="906" spans="1:6" ht="28.5">
      <c r="A906" s="383">
        <v>40767</v>
      </c>
      <c r="B906" s="178">
        <v>10166</v>
      </c>
      <c r="C906" s="114" t="s">
        <v>4087</v>
      </c>
      <c r="D906" s="214"/>
      <c r="E906" s="406">
        <v>2967</v>
      </c>
      <c r="F906" s="431">
        <f t="shared" si="18"/>
        <v>19274427.400000013</v>
      </c>
    </row>
    <row r="907" spans="1:6" ht="57">
      <c r="A907" s="383">
        <v>40767</v>
      </c>
      <c r="B907" s="178">
        <v>10167</v>
      </c>
      <c r="C907" s="164" t="s">
        <v>4088</v>
      </c>
      <c r="D907" s="214"/>
      <c r="E907" s="216">
        <v>1714.5</v>
      </c>
      <c r="F907" s="431">
        <f t="shared" si="18"/>
        <v>19272712.900000013</v>
      </c>
    </row>
    <row r="908" spans="1:6" ht="28.5">
      <c r="A908" s="383">
        <v>40770</v>
      </c>
      <c r="B908" s="178">
        <v>10168</v>
      </c>
      <c r="C908" s="164" t="s">
        <v>4089</v>
      </c>
      <c r="D908" s="184"/>
      <c r="E908" s="170">
        <v>39785.35</v>
      </c>
      <c r="F908" s="431">
        <f>F907+D908-E908</f>
        <v>19232927.550000012</v>
      </c>
    </row>
    <row r="909" spans="1:6">
      <c r="A909" s="383">
        <v>40770</v>
      </c>
      <c r="B909" s="178">
        <v>10169</v>
      </c>
      <c r="C909" s="164" t="s">
        <v>4090</v>
      </c>
      <c r="D909" s="184"/>
      <c r="E909" s="170">
        <v>24236.86</v>
      </c>
      <c r="F909" s="431">
        <f t="shared" si="18"/>
        <v>19208690.690000013</v>
      </c>
    </row>
    <row r="910" spans="1:6" ht="15.75">
      <c r="A910" s="383">
        <v>40770</v>
      </c>
      <c r="B910" s="178">
        <v>10170</v>
      </c>
      <c r="C910" s="164" t="s">
        <v>1804</v>
      </c>
      <c r="D910" s="214"/>
      <c r="E910" s="415">
        <v>0.01</v>
      </c>
      <c r="F910" s="431">
        <f t="shared" si="18"/>
        <v>19208690.680000011</v>
      </c>
    </row>
    <row r="911" spans="1:6" ht="28.5">
      <c r="A911" s="383">
        <v>40770</v>
      </c>
      <c r="B911" s="178">
        <v>10171</v>
      </c>
      <c r="C911" s="164" t="s">
        <v>4092</v>
      </c>
      <c r="D911" s="214"/>
      <c r="E911" s="406">
        <v>7650</v>
      </c>
      <c r="F911" s="431">
        <f t="shared" si="18"/>
        <v>19201040.680000011</v>
      </c>
    </row>
    <row r="912" spans="1:6" ht="15.75">
      <c r="A912" s="383">
        <v>40770</v>
      </c>
      <c r="B912" s="178">
        <v>10172</v>
      </c>
      <c r="C912" s="164" t="s">
        <v>3924</v>
      </c>
      <c r="D912" s="214"/>
      <c r="E912" s="406">
        <v>3510</v>
      </c>
      <c r="F912" s="431">
        <f t="shared" si="18"/>
        <v>19197530.680000011</v>
      </c>
    </row>
    <row r="913" spans="1:6" ht="15.75">
      <c r="A913" s="383">
        <v>40770</v>
      </c>
      <c r="B913" s="178">
        <v>10173</v>
      </c>
      <c r="C913" s="115" t="s">
        <v>4093</v>
      </c>
      <c r="D913" s="214"/>
      <c r="E913" s="406">
        <v>27000</v>
      </c>
      <c r="F913" s="431">
        <f t="shared" si="18"/>
        <v>19170530.680000011</v>
      </c>
    </row>
    <row r="914" spans="1:6" ht="28.5">
      <c r="A914" s="383">
        <v>40770</v>
      </c>
      <c r="B914" s="178">
        <v>10174</v>
      </c>
      <c r="C914" s="164" t="s">
        <v>4094</v>
      </c>
      <c r="D914" s="172"/>
      <c r="E914" s="406">
        <v>9000</v>
      </c>
      <c r="F914" s="431">
        <f t="shared" si="18"/>
        <v>19161530.680000011</v>
      </c>
    </row>
    <row r="915" spans="1:6" ht="42.75">
      <c r="A915" s="383">
        <v>40770</v>
      </c>
      <c r="B915" s="178">
        <v>10175</v>
      </c>
      <c r="C915" s="164" t="s">
        <v>3993</v>
      </c>
      <c r="D915" s="214"/>
      <c r="E915" s="406">
        <v>45000</v>
      </c>
      <c r="F915" s="431">
        <f t="shared" si="18"/>
        <v>19116530.680000011</v>
      </c>
    </row>
    <row r="916" spans="1:6" ht="42.75">
      <c r="A916" s="383">
        <v>40770</v>
      </c>
      <c r="B916" s="178">
        <v>10176</v>
      </c>
      <c r="C916" s="164" t="s">
        <v>4095</v>
      </c>
      <c r="D916" s="214"/>
      <c r="E916" s="406">
        <v>40500</v>
      </c>
      <c r="F916" s="431">
        <f>F915+D916-E916</f>
        <v>19076030.680000011</v>
      </c>
    </row>
    <row r="917" spans="1:6" ht="42.75">
      <c r="A917" s="383">
        <v>40770</v>
      </c>
      <c r="B917" s="178">
        <v>10177</v>
      </c>
      <c r="C917" s="164" t="s">
        <v>4096</v>
      </c>
      <c r="D917" s="348"/>
      <c r="E917" s="406">
        <v>36000</v>
      </c>
      <c r="F917" s="431">
        <f t="shared" si="18"/>
        <v>19040030.680000011</v>
      </c>
    </row>
    <row r="918" spans="1:6" ht="15.75">
      <c r="A918" s="383">
        <v>40770</v>
      </c>
      <c r="B918" s="178">
        <v>10178</v>
      </c>
      <c r="C918" s="114" t="s">
        <v>4097</v>
      </c>
      <c r="D918" s="214"/>
      <c r="E918" s="406">
        <v>7500</v>
      </c>
      <c r="F918" s="431">
        <f t="shared" si="18"/>
        <v>19032530.680000011</v>
      </c>
    </row>
    <row r="919" spans="1:6">
      <c r="A919" s="383">
        <v>40770</v>
      </c>
      <c r="B919" s="178">
        <v>10179</v>
      </c>
      <c r="C919" s="114" t="s">
        <v>4098</v>
      </c>
      <c r="D919" s="2"/>
      <c r="E919" s="406">
        <v>7500</v>
      </c>
      <c r="F919" s="431">
        <f t="shared" si="18"/>
        <v>19025030.680000011</v>
      </c>
    </row>
    <row r="920" spans="1:6">
      <c r="A920" s="383">
        <v>40770</v>
      </c>
      <c r="B920" s="178">
        <v>10180</v>
      </c>
      <c r="C920" s="164" t="s">
        <v>4099</v>
      </c>
      <c r="D920" s="172"/>
      <c r="E920" s="406">
        <v>600</v>
      </c>
      <c r="F920" s="431">
        <f t="shared" si="18"/>
        <v>19024430.680000011</v>
      </c>
    </row>
    <row r="921" spans="1:6">
      <c r="A921" s="383">
        <v>40770</v>
      </c>
      <c r="B921" s="178">
        <v>10181</v>
      </c>
      <c r="C921" s="114" t="s">
        <v>4100</v>
      </c>
      <c r="D921" s="172"/>
      <c r="E921" s="406">
        <v>600</v>
      </c>
      <c r="F921" s="431">
        <f t="shared" si="18"/>
        <v>19023830.680000011</v>
      </c>
    </row>
    <row r="922" spans="1:6" ht="42.75">
      <c r="A922" s="388">
        <v>40770</v>
      </c>
      <c r="B922" s="290">
        <v>10182</v>
      </c>
      <c r="C922" s="164" t="s">
        <v>4101</v>
      </c>
      <c r="D922" s="348"/>
      <c r="E922" s="406">
        <v>612</v>
      </c>
      <c r="F922" s="431">
        <f t="shared" si="18"/>
        <v>19023218.680000011</v>
      </c>
    </row>
    <row r="923" spans="1:6" ht="45">
      <c r="A923" s="388">
        <v>40770</v>
      </c>
      <c r="B923" s="290">
        <v>10183</v>
      </c>
      <c r="C923" s="164" t="s">
        <v>4102</v>
      </c>
      <c r="D923" s="348"/>
      <c r="E923" s="216">
        <v>874455.93</v>
      </c>
      <c r="F923" s="431">
        <f>F922+D923-E923</f>
        <v>18148762.750000011</v>
      </c>
    </row>
    <row r="924" spans="1:6" ht="71.25">
      <c r="A924" s="388">
        <v>40770</v>
      </c>
      <c r="B924" s="290">
        <v>10184</v>
      </c>
      <c r="C924" s="164" t="s">
        <v>4103</v>
      </c>
      <c r="D924" s="348"/>
      <c r="E924" s="216">
        <v>53340</v>
      </c>
      <c r="F924" s="431">
        <f t="shared" si="18"/>
        <v>18095422.750000011</v>
      </c>
    </row>
    <row r="925" spans="1:6" ht="28.5">
      <c r="A925" s="383">
        <v>40773</v>
      </c>
      <c r="B925" s="178">
        <v>10185</v>
      </c>
      <c r="C925" s="114" t="s">
        <v>4104</v>
      </c>
      <c r="D925" s="214"/>
      <c r="E925" s="216">
        <v>15631.77</v>
      </c>
      <c r="F925" s="431">
        <f t="shared" si="18"/>
        <v>18079790.980000012</v>
      </c>
    </row>
    <row r="926" spans="1:6" ht="15.75">
      <c r="A926" s="388">
        <v>40773</v>
      </c>
      <c r="B926" s="290">
        <v>10186</v>
      </c>
      <c r="C926" s="164" t="s">
        <v>4105</v>
      </c>
      <c r="D926" s="348"/>
      <c r="E926" s="216">
        <v>1490</v>
      </c>
      <c r="F926" s="431">
        <f t="shared" si="18"/>
        <v>18078300.980000012</v>
      </c>
    </row>
    <row r="927" spans="1:6" ht="28.5">
      <c r="A927" s="383">
        <v>40773</v>
      </c>
      <c r="B927" s="178">
        <v>10187</v>
      </c>
      <c r="C927" s="114" t="s">
        <v>4106</v>
      </c>
      <c r="D927" s="214"/>
      <c r="E927" s="216">
        <v>2967</v>
      </c>
      <c r="F927" s="431">
        <f t="shared" si="18"/>
        <v>18075333.980000012</v>
      </c>
    </row>
    <row r="928" spans="1:6" ht="30">
      <c r="A928" s="383">
        <v>40773</v>
      </c>
      <c r="B928" s="73" t="s">
        <v>3096</v>
      </c>
      <c r="C928" s="446" t="s">
        <v>4107</v>
      </c>
      <c r="D928" s="184"/>
      <c r="E928" s="386">
        <v>191005.1</v>
      </c>
      <c r="F928" s="431">
        <f t="shared" si="18"/>
        <v>17884328.88000001</v>
      </c>
    </row>
    <row r="929" spans="1:6" ht="42.75">
      <c r="A929" s="388">
        <v>40773</v>
      </c>
      <c r="B929" s="290">
        <v>10188</v>
      </c>
      <c r="C929" s="291" t="s">
        <v>4115</v>
      </c>
      <c r="D929" s="339"/>
      <c r="E929" s="216">
        <v>1131</v>
      </c>
      <c r="F929" s="431">
        <f>F928+D929-E929</f>
        <v>17883197.88000001</v>
      </c>
    </row>
    <row r="930" spans="1:6" ht="28.5">
      <c r="A930" s="388">
        <v>40777</v>
      </c>
      <c r="B930" s="290">
        <v>10189</v>
      </c>
      <c r="C930" s="291" t="s">
        <v>4108</v>
      </c>
      <c r="D930" s="348"/>
      <c r="E930" s="216">
        <v>4500</v>
      </c>
      <c r="F930" s="431">
        <f t="shared" si="18"/>
        <v>17878697.88000001</v>
      </c>
    </row>
    <row r="931" spans="1:6" ht="28.5">
      <c r="A931" s="388">
        <v>40777</v>
      </c>
      <c r="B931" s="290">
        <v>10190</v>
      </c>
      <c r="C931" s="164" t="s">
        <v>4109</v>
      </c>
      <c r="D931" s="348"/>
      <c r="E931" s="216">
        <v>58200</v>
      </c>
      <c r="F931" s="431">
        <f t="shared" ref="F931:F938" si="19">F930+D931-E931</f>
        <v>17820497.88000001</v>
      </c>
    </row>
    <row r="932" spans="1:6" ht="15.75">
      <c r="A932" s="383">
        <v>40777</v>
      </c>
      <c r="B932" s="384" t="s">
        <v>1027</v>
      </c>
      <c r="C932" s="347" t="s">
        <v>4111</v>
      </c>
      <c r="D932" s="214">
        <v>3249308</v>
      </c>
      <c r="E932" s="216"/>
      <c r="F932" s="431">
        <f t="shared" si="19"/>
        <v>21069805.88000001</v>
      </c>
    </row>
    <row r="933" spans="1:6" ht="15.75">
      <c r="A933" s="383">
        <v>40777</v>
      </c>
      <c r="B933" s="73" t="s">
        <v>1027</v>
      </c>
      <c r="C933" s="180" t="s">
        <v>4112</v>
      </c>
      <c r="D933" s="214">
        <v>912248</v>
      </c>
      <c r="E933" s="216"/>
      <c r="F933" s="431">
        <f t="shared" si="19"/>
        <v>21982053.88000001</v>
      </c>
    </row>
    <row r="934" spans="1:6" ht="15.75">
      <c r="A934" s="383">
        <v>40778</v>
      </c>
      <c r="B934" s="73" t="s">
        <v>3096</v>
      </c>
      <c r="C934" s="180" t="s">
        <v>4110</v>
      </c>
      <c r="D934" s="214"/>
      <c r="E934" s="360">
        <v>876932.18</v>
      </c>
      <c r="F934" s="431">
        <f t="shared" si="19"/>
        <v>21105121.70000001</v>
      </c>
    </row>
    <row r="935" spans="1:6" ht="28.5">
      <c r="A935" s="388">
        <v>40778</v>
      </c>
      <c r="B935" s="290">
        <v>10191</v>
      </c>
      <c r="C935" s="164" t="s">
        <v>4113</v>
      </c>
      <c r="D935" s="348"/>
      <c r="E935" s="216">
        <v>2967</v>
      </c>
      <c r="F935" s="431">
        <f t="shared" si="19"/>
        <v>21102154.70000001</v>
      </c>
    </row>
    <row r="936" spans="1:6" ht="28.5">
      <c r="A936" s="388">
        <v>40778</v>
      </c>
      <c r="B936" s="290">
        <v>10192</v>
      </c>
      <c r="C936" s="164" t="s">
        <v>4114</v>
      </c>
      <c r="D936" s="348"/>
      <c r="E936" s="216">
        <v>2483.1999999999998</v>
      </c>
      <c r="F936" s="431">
        <f t="shared" si="19"/>
        <v>21099671.500000011</v>
      </c>
    </row>
    <row r="937" spans="1:6" s="365" customFormat="1" ht="28.5">
      <c r="A937" s="388">
        <v>40779</v>
      </c>
      <c r="B937" s="290">
        <v>10193</v>
      </c>
      <c r="C937" s="164" t="s">
        <v>4116</v>
      </c>
      <c r="D937" s="348"/>
      <c r="E937" s="216">
        <v>2000</v>
      </c>
      <c r="F937" s="431">
        <f t="shared" si="19"/>
        <v>21097671.500000011</v>
      </c>
    </row>
    <row r="938" spans="1:6" s="365" customFormat="1" ht="28.5">
      <c r="A938" s="388">
        <v>40779</v>
      </c>
      <c r="B938" s="290">
        <v>10194</v>
      </c>
      <c r="C938" s="164" t="s">
        <v>4118</v>
      </c>
      <c r="D938" s="348"/>
      <c r="E938" s="216">
        <v>2000</v>
      </c>
      <c r="F938" s="431">
        <f t="shared" si="19"/>
        <v>21095671.500000011</v>
      </c>
    </row>
    <row r="939" spans="1:6" s="365" customFormat="1" ht="28.5">
      <c r="A939" s="388">
        <v>40779</v>
      </c>
      <c r="B939" s="290">
        <v>10195</v>
      </c>
      <c r="C939" s="164" t="s">
        <v>4117</v>
      </c>
      <c r="D939" s="348"/>
      <c r="E939" s="406">
        <v>7758</v>
      </c>
      <c r="F939" s="431">
        <f>F938+D939-E939</f>
        <v>21087913.500000011</v>
      </c>
    </row>
    <row r="940" spans="1:6" ht="28.5">
      <c r="A940" s="383">
        <v>40780</v>
      </c>
      <c r="B940" s="178">
        <v>10196</v>
      </c>
      <c r="C940" s="164" t="s">
        <v>4119</v>
      </c>
      <c r="D940" s="348"/>
      <c r="E940" s="406">
        <v>13000</v>
      </c>
      <c r="F940" s="431">
        <f t="shared" ref="F940:F946" si="20">F939+D940-E940</f>
        <v>21074913.500000011</v>
      </c>
    </row>
    <row r="941" spans="1:6" ht="42.75">
      <c r="A941" s="388">
        <v>40784</v>
      </c>
      <c r="B941" s="290">
        <v>10197</v>
      </c>
      <c r="C941" s="164" t="s">
        <v>4120</v>
      </c>
      <c r="D941" s="348"/>
      <c r="E941" s="406">
        <v>6206.9</v>
      </c>
      <c r="F941" s="431">
        <f t="shared" si="20"/>
        <v>21068706.600000013</v>
      </c>
    </row>
    <row r="942" spans="1:6" ht="15.75">
      <c r="A942" s="383">
        <v>40784</v>
      </c>
      <c r="B942" s="178">
        <v>10198</v>
      </c>
      <c r="C942" s="164" t="s">
        <v>1804</v>
      </c>
      <c r="D942" s="348"/>
      <c r="E942" s="415">
        <v>0.01</v>
      </c>
      <c r="F942" s="431">
        <f t="shared" si="20"/>
        <v>21068706.590000011</v>
      </c>
    </row>
    <row r="943" spans="1:6" ht="15.75">
      <c r="A943" s="383">
        <v>40784</v>
      </c>
      <c r="B943" s="178">
        <v>10199</v>
      </c>
      <c r="C943" s="164" t="s">
        <v>1804</v>
      </c>
      <c r="D943" s="348"/>
      <c r="E943" s="415">
        <v>0.01</v>
      </c>
      <c r="F943" s="431">
        <f t="shared" si="20"/>
        <v>21068706.580000009</v>
      </c>
    </row>
    <row r="944" spans="1:6" ht="28.5">
      <c r="A944" s="383">
        <v>40784</v>
      </c>
      <c r="B944" s="178">
        <v>10200</v>
      </c>
      <c r="C944" s="291" t="s">
        <v>4121</v>
      </c>
      <c r="D944" s="348"/>
      <c r="E944" s="406">
        <v>196027.78</v>
      </c>
      <c r="F944" s="431">
        <f t="shared" si="20"/>
        <v>20872678.800000008</v>
      </c>
    </row>
    <row r="945" spans="1:6" ht="28.5">
      <c r="A945" s="383">
        <v>40784</v>
      </c>
      <c r="B945" s="178">
        <v>10201</v>
      </c>
      <c r="C945" s="291" t="s">
        <v>4122</v>
      </c>
      <c r="D945" s="348"/>
      <c r="E945" s="406">
        <v>107691</v>
      </c>
      <c r="F945" s="431">
        <f t="shared" si="20"/>
        <v>20764987.800000008</v>
      </c>
    </row>
    <row r="946" spans="1:6">
      <c r="A946" s="383">
        <v>40784</v>
      </c>
      <c r="B946" s="178">
        <v>10202</v>
      </c>
      <c r="C946" s="114" t="s">
        <v>1804</v>
      </c>
      <c r="D946" s="162"/>
      <c r="E946" s="415">
        <v>0.01</v>
      </c>
      <c r="F946" s="431">
        <f t="shared" si="20"/>
        <v>20764987.790000007</v>
      </c>
    </row>
    <row r="947" spans="1:6" ht="28.5">
      <c r="A947" s="383">
        <v>40784</v>
      </c>
      <c r="B947" s="178">
        <v>10203</v>
      </c>
      <c r="C947" s="164" t="s">
        <v>4139</v>
      </c>
      <c r="D947" s="162"/>
      <c r="E947" s="406">
        <v>1200</v>
      </c>
      <c r="F947" s="431">
        <f>F946+D947-E947</f>
        <v>20763787.790000007</v>
      </c>
    </row>
    <row r="948" spans="1:6" ht="28.5">
      <c r="A948" s="383">
        <v>40784</v>
      </c>
      <c r="B948" s="178">
        <v>10204</v>
      </c>
      <c r="C948" s="114" t="s">
        <v>4123</v>
      </c>
      <c r="D948" s="162"/>
      <c r="E948" s="406">
        <v>2967</v>
      </c>
      <c r="F948" s="431">
        <f t="shared" ref="F948:F953" si="21">F947+D948-E948</f>
        <v>20760820.790000007</v>
      </c>
    </row>
    <row r="949" spans="1:6" ht="28.5">
      <c r="A949" s="383">
        <v>40784</v>
      </c>
      <c r="B949" s="178">
        <v>10205</v>
      </c>
      <c r="C949" s="114" t="s">
        <v>4124</v>
      </c>
      <c r="D949" s="162"/>
      <c r="E949" s="406">
        <v>2937</v>
      </c>
      <c r="F949" s="431">
        <f t="shared" si="21"/>
        <v>20757883.790000007</v>
      </c>
    </row>
    <row r="950" spans="1:6" ht="28.5">
      <c r="A950" s="383">
        <v>40785</v>
      </c>
      <c r="B950" s="178">
        <v>10206</v>
      </c>
      <c r="C950" s="164" t="s">
        <v>4125</v>
      </c>
      <c r="D950" s="162"/>
      <c r="E950" s="406">
        <v>10206.6</v>
      </c>
      <c r="F950" s="431">
        <f t="shared" si="21"/>
        <v>20747677.190000005</v>
      </c>
    </row>
    <row r="951" spans="1:6" ht="15.75">
      <c r="A951" s="383">
        <v>37133</v>
      </c>
      <c r="B951" s="73" t="s">
        <v>1027</v>
      </c>
      <c r="C951" s="158" t="s">
        <v>4126</v>
      </c>
      <c r="D951" s="464">
        <v>338663.22</v>
      </c>
      <c r="E951" s="406"/>
      <c r="F951" s="431">
        <f t="shared" si="21"/>
        <v>21086340.410000004</v>
      </c>
    </row>
    <row r="952" spans="1:6" ht="42.75">
      <c r="A952" s="388">
        <v>40786</v>
      </c>
      <c r="B952" s="290">
        <v>10207</v>
      </c>
      <c r="C952" s="164" t="s">
        <v>4577</v>
      </c>
      <c r="D952" s="323"/>
      <c r="E952" s="406">
        <v>713499.36</v>
      </c>
      <c r="F952" s="431">
        <f t="shared" si="21"/>
        <v>20372841.050000004</v>
      </c>
    </row>
    <row r="953" spans="1:6" ht="15.75">
      <c r="A953" s="383">
        <v>40786</v>
      </c>
      <c r="B953" s="73" t="s">
        <v>1823</v>
      </c>
      <c r="C953" s="115" t="s">
        <v>3340</v>
      </c>
      <c r="D953" s="184"/>
      <c r="E953" s="386">
        <f>7541.31-(E946+E943+E942+E910+E900+E893+E869)</f>
        <v>7541.2400000000007</v>
      </c>
      <c r="F953" s="431">
        <f t="shared" si="21"/>
        <v>20365299.810000006</v>
      </c>
    </row>
    <row r="954" spans="1:6" ht="15.75">
      <c r="A954" s="190"/>
      <c r="B954" s="87"/>
      <c r="C954" s="191" t="s">
        <v>1983</v>
      </c>
      <c r="D954" s="192">
        <f>SUM(D865:D953)</f>
        <v>4611533.22</v>
      </c>
      <c r="E954" s="193">
        <f>SUM(E865:E953)</f>
        <v>6053878.9899999993</v>
      </c>
      <c r="F954" s="194">
        <f>F864+D954-E954</f>
        <v>20365299.810000021</v>
      </c>
    </row>
    <row r="955" spans="1:6" ht="15.75">
      <c r="A955" s="195"/>
      <c r="B955" s="85"/>
      <c r="C955" s="196"/>
      <c r="D955" s="197"/>
      <c r="E955" s="198"/>
      <c r="F955" s="452"/>
    </row>
    <row r="956" spans="1:6" ht="15.75">
      <c r="A956" s="195"/>
      <c r="B956" s="196" t="s">
        <v>1224</v>
      </c>
      <c r="C956" s="200" t="s">
        <v>781</v>
      </c>
      <c r="D956" s="201"/>
      <c r="E956" s="202">
        <f>SUM(E865:E953)</f>
        <v>6053878.9899999993</v>
      </c>
      <c r="F956" s="452"/>
    </row>
    <row r="957" spans="1:6" ht="15.75">
      <c r="A957" s="195"/>
      <c r="B957" s="196"/>
      <c r="C957" s="200" t="s">
        <v>2058</v>
      </c>
      <c r="D957" s="201"/>
      <c r="E957" s="202">
        <f>E954-E953-E934-E928-E874</f>
        <v>4955540.47</v>
      </c>
      <c r="F957" s="452"/>
    </row>
    <row r="958" spans="1:6">
      <c r="A958" s="403"/>
      <c r="B958" s="403"/>
      <c r="C958" s="403"/>
      <c r="D958" s="403"/>
      <c r="E958" s="448"/>
      <c r="F958" s="403"/>
    </row>
    <row r="962" spans="1:6" ht="15.75">
      <c r="A962" s="402"/>
      <c r="B962" s="453"/>
      <c r="C962" s="454" t="s">
        <v>4127</v>
      </c>
      <c r="D962" s="402"/>
      <c r="E962" s="363"/>
      <c r="F962" s="402"/>
    </row>
    <row r="963" spans="1:6" ht="15.75">
      <c r="A963" s="958" t="s">
        <v>2520</v>
      </c>
      <c r="B963" s="269" t="s">
        <v>1831</v>
      </c>
      <c r="C963" s="948" t="s">
        <v>1981</v>
      </c>
      <c r="D963" s="950" t="s">
        <v>1827</v>
      </c>
      <c r="E963" s="952" t="s">
        <v>1828</v>
      </c>
      <c r="F963" s="944" t="s">
        <v>1829</v>
      </c>
    </row>
    <row r="964" spans="1:6" ht="15.75">
      <c r="A964" s="959"/>
      <c r="B964" s="272" t="s">
        <v>1832</v>
      </c>
      <c r="C964" s="949"/>
      <c r="D964" s="951"/>
      <c r="E964" s="953"/>
      <c r="F964" s="945"/>
    </row>
    <row r="965" spans="1:6" ht="15.75">
      <c r="A965" s="335"/>
      <c r="B965" s="402"/>
      <c r="C965" s="211" t="s">
        <v>4129</v>
      </c>
      <c r="D965" s="455"/>
      <c r="E965" s="456"/>
      <c r="F965" s="457">
        <f>F954</f>
        <v>20365299.810000021</v>
      </c>
    </row>
    <row r="966" spans="1:6" ht="28.5">
      <c r="A966" s="383">
        <v>40787</v>
      </c>
      <c r="B966" s="178">
        <v>10208</v>
      </c>
      <c r="C966" s="114" t="s">
        <v>4216</v>
      </c>
      <c r="D966" s="184"/>
      <c r="E966" s="170">
        <v>33375</v>
      </c>
      <c r="F966" s="431">
        <f t="shared" ref="F966:F1009" si="22">F965+D966-E966</f>
        <v>20331924.810000021</v>
      </c>
    </row>
    <row r="967" spans="1:6">
      <c r="A967" s="383">
        <v>40787</v>
      </c>
      <c r="B967" s="178">
        <v>10209</v>
      </c>
      <c r="C967" s="114" t="s">
        <v>4128</v>
      </c>
      <c r="D967" s="184"/>
      <c r="E967" s="406">
        <v>1600</v>
      </c>
      <c r="F967" s="431">
        <f t="shared" si="22"/>
        <v>20330324.810000021</v>
      </c>
    </row>
    <row r="968" spans="1:6">
      <c r="A968" s="383">
        <v>40787</v>
      </c>
      <c r="B968" s="178">
        <v>10210</v>
      </c>
      <c r="C968" s="114" t="s">
        <v>4044</v>
      </c>
      <c r="D968" s="184"/>
      <c r="E968" s="406">
        <v>1600</v>
      </c>
      <c r="F968" s="431">
        <f t="shared" si="22"/>
        <v>20328724.810000021</v>
      </c>
    </row>
    <row r="969" spans="1:6">
      <c r="A969" s="383">
        <v>40787</v>
      </c>
      <c r="B969" s="178">
        <v>10211</v>
      </c>
      <c r="C969" s="251" t="s">
        <v>1804</v>
      </c>
      <c r="D969" s="184"/>
      <c r="E969" s="386">
        <v>0.01</v>
      </c>
      <c r="F969" s="431">
        <f t="shared" si="22"/>
        <v>20328724.800000019</v>
      </c>
    </row>
    <row r="970" spans="1:6" ht="28.5">
      <c r="A970" s="383">
        <v>40787</v>
      </c>
      <c r="B970" s="178">
        <v>10212</v>
      </c>
      <c r="C970" s="114" t="s">
        <v>4130</v>
      </c>
      <c r="D970" s="184"/>
      <c r="E970" s="406">
        <v>31009.43</v>
      </c>
      <c r="F970" s="431">
        <f t="shared" si="22"/>
        <v>20297715.37000002</v>
      </c>
    </row>
    <row r="971" spans="1:6" ht="43.5">
      <c r="A971" s="388">
        <v>40787</v>
      </c>
      <c r="B971" s="290">
        <v>10213</v>
      </c>
      <c r="C971" s="164" t="s">
        <v>4140</v>
      </c>
      <c r="D971" s="184"/>
      <c r="E971" s="216">
        <v>15280</v>
      </c>
      <c r="F971" s="431">
        <f t="shared" si="22"/>
        <v>20282435.37000002</v>
      </c>
    </row>
    <row r="972" spans="1:6">
      <c r="A972" s="383">
        <v>40787</v>
      </c>
      <c r="B972" s="178">
        <v>10214</v>
      </c>
      <c r="C972" s="114" t="s">
        <v>1804</v>
      </c>
      <c r="D972" s="184"/>
      <c r="E972" s="386">
        <v>0.01</v>
      </c>
      <c r="F972" s="431">
        <f t="shared" si="22"/>
        <v>20282435.360000018</v>
      </c>
    </row>
    <row r="973" spans="1:6" ht="57">
      <c r="A973" s="388">
        <v>40787</v>
      </c>
      <c r="B973" s="290">
        <v>10215</v>
      </c>
      <c r="C973" s="164" t="s">
        <v>4131</v>
      </c>
      <c r="D973" s="184"/>
      <c r="E973" s="170">
        <v>250000</v>
      </c>
      <c r="F973" s="431">
        <f t="shared" si="22"/>
        <v>20032435.360000018</v>
      </c>
    </row>
    <row r="974" spans="1:6" ht="28.5">
      <c r="A974" s="383">
        <v>40787</v>
      </c>
      <c r="B974" s="178">
        <v>10216</v>
      </c>
      <c r="C974" s="164" t="s">
        <v>4132</v>
      </c>
      <c r="D974" s="184"/>
      <c r="E974" s="406">
        <v>10000</v>
      </c>
      <c r="F974" s="431">
        <f t="shared" si="22"/>
        <v>20022435.360000018</v>
      </c>
    </row>
    <row r="975" spans="1:6">
      <c r="A975" s="383">
        <v>40788</v>
      </c>
      <c r="B975" s="178">
        <v>10217</v>
      </c>
      <c r="C975" s="161" t="s">
        <v>1804</v>
      </c>
      <c r="D975" s="184"/>
      <c r="E975" s="386">
        <v>0.01</v>
      </c>
      <c r="F975" s="431">
        <f t="shared" si="22"/>
        <v>20022435.350000016</v>
      </c>
    </row>
    <row r="976" spans="1:6" ht="28.5">
      <c r="A976" s="388">
        <v>40788</v>
      </c>
      <c r="B976" s="290">
        <v>10218</v>
      </c>
      <c r="C976" s="291" t="s">
        <v>4133</v>
      </c>
      <c r="D976" s="339"/>
      <c r="E976" s="216">
        <v>38752.230000000003</v>
      </c>
      <c r="F976" s="431">
        <f t="shared" si="22"/>
        <v>19983683.120000016</v>
      </c>
    </row>
    <row r="977" spans="1:6">
      <c r="A977" s="388">
        <v>40788</v>
      </c>
      <c r="B977" s="290">
        <v>10219</v>
      </c>
      <c r="C977" s="164" t="s">
        <v>4135</v>
      </c>
      <c r="D977" s="339"/>
      <c r="E977" s="216">
        <v>3671.66</v>
      </c>
      <c r="F977" s="431">
        <f t="shared" si="22"/>
        <v>19980011.460000016</v>
      </c>
    </row>
    <row r="978" spans="1:6" ht="28.5">
      <c r="A978" s="388">
        <v>40788</v>
      </c>
      <c r="B978" s="290">
        <v>10220</v>
      </c>
      <c r="C978" s="164" t="s">
        <v>4134</v>
      </c>
      <c r="D978" s="339"/>
      <c r="E978" s="216">
        <v>128750.81</v>
      </c>
      <c r="F978" s="431">
        <f t="shared" si="22"/>
        <v>19851260.650000017</v>
      </c>
    </row>
    <row r="979" spans="1:6" ht="28.5">
      <c r="A979" s="388">
        <v>40791</v>
      </c>
      <c r="B979" s="290">
        <v>10221</v>
      </c>
      <c r="C979" s="164" t="s">
        <v>4136</v>
      </c>
      <c r="D979" s="468"/>
      <c r="E979" s="216">
        <v>58200</v>
      </c>
      <c r="F979" s="359">
        <f t="shared" si="22"/>
        <v>19793060.650000017</v>
      </c>
    </row>
    <row r="980" spans="1:6">
      <c r="A980" s="383">
        <v>40791</v>
      </c>
      <c r="B980" s="178">
        <v>10222</v>
      </c>
      <c r="C980" s="164" t="s">
        <v>3985</v>
      </c>
      <c r="D980" s="184"/>
      <c r="E980" s="216">
        <v>19384.72</v>
      </c>
      <c r="F980" s="431">
        <f t="shared" si="22"/>
        <v>19773675.930000018</v>
      </c>
    </row>
    <row r="981" spans="1:6" ht="42.75">
      <c r="A981" s="383">
        <v>40791</v>
      </c>
      <c r="B981" s="178">
        <v>10223</v>
      </c>
      <c r="C981" s="161" t="s">
        <v>4137</v>
      </c>
      <c r="D981" s="184"/>
      <c r="E981" s="170">
        <v>50151.51</v>
      </c>
      <c r="F981" s="431">
        <f t="shared" si="22"/>
        <v>19723524.420000017</v>
      </c>
    </row>
    <row r="982" spans="1:6" ht="42.75">
      <c r="A982" s="383">
        <v>40791</v>
      </c>
      <c r="B982" s="178">
        <v>10224</v>
      </c>
      <c r="C982" s="161" t="s">
        <v>4138</v>
      </c>
      <c r="D982" s="162"/>
      <c r="E982" s="406">
        <v>2482.65</v>
      </c>
      <c r="F982" s="431">
        <f t="shared" si="22"/>
        <v>19721041.770000018</v>
      </c>
    </row>
    <row r="983" spans="1:6" ht="57">
      <c r="A983" s="388">
        <v>40792</v>
      </c>
      <c r="B983" s="290">
        <v>10225</v>
      </c>
      <c r="C983" s="164" t="s">
        <v>4142</v>
      </c>
      <c r="D983" s="162"/>
      <c r="E983" s="406">
        <v>15288</v>
      </c>
      <c r="F983" s="431">
        <f t="shared" si="22"/>
        <v>19705753.770000018</v>
      </c>
    </row>
    <row r="984" spans="1:6">
      <c r="A984" s="383">
        <v>40792</v>
      </c>
      <c r="B984" s="178">
        <v>10226</v>
      </c>
      <c r="C984" s="291" t="s">
        <v>1512</v>
      </c>
      <c r="D984" s="162"/>
      <c r="E984" s="360">
        <v>0.01</v>
      </c>
      <c r="F984" s="431">
        <f t="shared" si="22"/>
        <v>19705753.760000017</v>
      </c>
    </row>
    <row r="985" spans="1:6">
      <c r="A985" s="383">
        <v>40792</v>
      </c>
      <c r="B985" s="178">
        <v>10227</v>
      </c>
      <c r="C985" s="291" t="s">
        <v>1512</v>
      </c>
      <c r="D985" s="162"/>
      <c r="E985" s="360">
        <v>0.01</v>
      </c>
      <c r="F985" s="431">
        <f t="shared" si="22"/>
        <v>19705753.750000015</v>
      </c>
    </row>
    <row r="986" spans="1:6" ht="42.75">
      <c r="A986" s="388">
        <v>40792</v>
      </c>
      <c r="B986" s="290">
        <v>10228</v>
      </c>
      <c r="C986" s="164" t="s">
        <v>4143</v>
      </c>
      <c r="D986" s="402"/>
      <c r="E986" s="406">
        <v>100000</v>
      </c>
      <c r="F986" s="431">
        <f t="shared" si="22"/>
        <v>19605753.750000015</v>
      </c>
    </row>
    <row r="987" spans="1:6" ht="42.75">
      <c r="A987" s="383">
        <v>40792</v>
      </c>
      <c r="B987" s="178">
        <v>10229</v>
      </c>
      <c r="C987" s="164" t="s">
        <v>4144</v>
      </c>
      <c r="D987" s="214"/>
      <c r="E987" s="406">
        <v>1131</v>
      </c>
      <c r="F987" s="431">
        <f t="shared" si="22"/>
        <v>19604622.750000015</v>
      </c>
    </row>
    <row r="988" spans="1:6" ht="42.75">
      <c r="A988" s="388">
        <v>40793</v>
      </c>
      <c r="B988" s="290">
        <v>10230</v>
      </c>
      <c r="C988" s="164" t="s">
        <v>4145</v>
      </c>
      <c r="D988" s="449"/>
      <c r="E988" s="406">
        <v>4480</v>
      </c>
      <c r="F988" s="431">
        <f t="shared" si="22"/>
        <v>19600142.750000015</v>
      </c>
    </row>
    <row r="989" spans="1:6" ht="15.75">
      <c r="A989" s="383">
        <v>40793</v>
      </c>
      <c r="B989" s="178">
        <v>10231</v>
      </c>
      <c r="C989" s="164" t="s">
        <v>1804</v>
      </c>
      <c r="D989" s="214"/>
      <c r="E989" s="360">
        <v>0.01</v>
      </c>
      <c r="F989" s="431">
        <f t="shared" si="22"/>
        <v>19600142.740000013</v>
      </c>
    </row>
    <row r="990" spans="1:6" ht="15.75">
      <c r="A990" s="383">
        <v>40793</v>
      </c>
      <c r="B990" s="178">
        <v>10232</v>
      </c>
      <c r="C990" s="164" t="s">
        <v>1804</v>
      </c>
      <c r="D990" s="214"/>
      <c r="E990" s="360">
        <v>0.01</v>
      </c>
      <c r="F990" s="431">
        <f t="shared" si="22"/>
        <v>19600142.730000012</v>
      </c>
    </row>
    <row r="991" spans="1:6" ht="15.75">
      <c r="A991" s="383">
        <v>40793</v>
      </c>
      <c r="B991" s="178">
        <v>10233</v>
      </c>
      <c r="C991" s="164" t="s">
        <v>1804</v>
      </c>
      <c r="D991" s="214"/>
      <c r="E991" s="360">
        <v>0.01</v>
      </c>
      <c r="F991" s="431">
        <f t="shared" si="22"/>
        <v>19600142.72000001</v>
      </c>
    </row>
    <row r="992" spans="1:6" ht="15.75">
      <c r="A992" s="383">
        <v>40793</v>
      </c>
      <c r="B992" s="178">
        <v>10234</v>
      </c>
      <c r="C992" s="164" t="s">
        <v>1804</v>
      </c>
      <c r="D992" s="214"/>
      <c r="E992" s="360">
        <v>0.01</v>
      </c>
      <c r="F992" s="431">
        <f t="shared" si="22"/>
        <v>19600142.710000008</v>
      </c>
    </row>
    <row r="993" spans="1:6">
      <c r="A993" s="383">
        <v>40793</v>
      </c>
      <c r="B993" s="178">
        <v>10235</v>
      </c>
      <c r="C993" s="164" t="s">
        <v>1804</v>
      </c>
      <c r="E993" s="360">
        <v>0.01</v>
      </c>
      <c r="F993" s="431">
        <f t="shared" si="22"/>
        <v>19600142.700000007</v>
      </c>
    </row>
    <row r="994" spans="1:6" ht="28.5">
      <c r="A994" s="388">
        <v>40793</v>
      </c>
      <c r="B994" s="290">
        <v>10236</v>
      </c>
      <c r="C994" s="164" t="s">
        <v>4244</v>
      </c>
      <c r="D994" s="348"/>
      <c r="E994" s="406">
        <v>49553.81</v>
      </c>
      <c r="F994" s="431">
        <f t="shared" si="22"/>
        <v>19550588.890000008</v>
      </c>
    </row>
    <row r="995" spans="1:6" ht="28.5">
      <c r="A995" s="388">
        <v>40794</v>
      </c>
      <c r="B995" s="290">
        <v>10237</v>
      </c>
      <c r="C995" s="164" t="s">
        <v>4147</v>
      </c>
      <c r="D995" s="348"/>
      <c r="E995" s="406">
        <v>3322</v>
      </c>
      <c r="F995" s="431">
        <f t="shared" si="22"/>
        <v>19547266.890000008</v>
      </c>
    </row>
    <row r="996" spans="1:6" ht="28.5">
      <c r="A996" s="388">
        <v>40795</v>
      </c>
      <c r="B996" s="290">
        <v>10238</v>
      </c>
      <c r="C996" s="164" t="s">
        <v>4148</v>
      </c>
      <c r="D996" s="348"/>
      <c r="E996" s="406">
        <v>4769.38</v>
      </c>
      <c r="F996" s="431">
        <f t="shared" si="22"/>
        <v>19542497.510000009</v>
      </c>
    </row>
    <row r="997" spans="1:6" ht="42.75">
      <c r="A997" s="388">
        <v>40795</v>
      </c>
      <c r="B997" s="290">
        <v>10239</v>
      </c>
      <c r="C997" s="164" t="s">
        <v>4149</v>
      </c>
      <c r="D997" s="214"/>
      <c r="E997" s="406">
        <v>18900</v>
      </c>
      <c r="F997" s="431">
        <f t="shared" si="22"/>
        <v>19523597.510000009</v>
      </c>
    </row>
    <row r="998" spans="1:6" ht="28.5">
      <c r="A998" s="388">
        <v>40795</v>
      </c>
      <c r="B998" s="290">
        <v>10240</v>
      </c>
      <c r="C998" s="164" t="s">
        <v>4150</v>
      </c>
      <c r="D998" s="348"/>
      <c r="E998" s="406">
        <v>34440</v>
      </c>
      <c r="F998" s="431">
        <f t="shared" si="22"/>
        <v>19489157.510000009</v>
      </c>
    </row>
    <row r="999" spans="1:6" ht="30">
      <c r="A999" s="383">
        <v>40798</v>
      </c>
      <c r="B999" s="73" t="s">
        <v>3096</v>
      </c>
      <c r="C999" s="356" t="s">
        <v>4151</v>
      </c>
      <c r="D999" s="184"/>
      <c r="E999" s="386">
        <v>10701.6</v>
      </c>
      <c r="F999" s="431">
        <f t="shared" si="22"/>
        <v>19478455.910000008</v>
      </c>
    </row>
    <row r="1000" spans="1:6" ht="15.75">
      <c r="A1000" s="383">
        <v>40799</v>
      </c>
      <c r="B1000" s="178">
        <v>10241</v>
      </c>
      <c r="C1000" s="114" t="s">
        <v>1804</v>
      </c>
      <c r="D1000" s="214"/>
      <c r="E1000" s="415">
        <v>0.01</v>
      </c>
      <c r="F1000" s="431">
        <f t="shared" si="22"/>
        <v>19478455.900000006</v>
      </c>
    </row>
    <row r="1001" spans="1:6" ht="57">
      <c r="A1001" s="388">
        <v>40799</v>
      </c>
      <c r="B1001" s="290">
        <v>10242</v>
      </c>
      <c r="C1001" s="164" t="s">
        <v>4152</v>
      </c>
      <c r="D1001" s="214"/>
      <c r="E1001" s="406">
        <v>20000</v>
      </c>
      <c r="F1001" s="431">
        <f t="shared" si="22"/>
        <v>19458455.900000006</v>
      </c>
    </row>
    <row r="1002" spans="1:6" ht="28.5">
      <c r="A1002" s="388">
        <v>40800</v>
      </c>
      <c r="B1002" s="290">
        <v>10243</v>
      </c>
      <c r="C1002" s="164" t="s">
        <v>4153</v>
      </c>
      <c r="D1002" s="214"/>
      <c r="E1002" s="406">
        <v>10000</v>
      </c>
      <c r="F1002" s="431">
        <f t="shared" si="22"/>
        <v>19448455.900000006</v>
      </c>
    </row>
    <row r="1003" spans="1:6" ht="28.5">
      <c r="A1003" s="388">
        <v>40800</v>
      </c>
      <c r="B1003" s="290">
        <v>10244</v>
      </c>
      <c r="C1003" s="164" t="s">
        <v>4154</v>
      </c>
      <c r="D1003" s="348"/>
      <c r="E1003" s="406">
        <v>22961.599999999999</v>
      </c>
      <c r="F1003" s="431">
        <f t="shared" si="22"/>
        <v>19425494.300000004</v>
      </c>
    </row>
    <row r="1004" spans="1:6" ht="15.75">
      <c r="A1004" s="388">
        <v>40801</v>
      </c>
      <c r="B1004" s="290">
        <v>10245</v>
      </c>
      <c r="C1004" s="164" t="s">
        <v>4155</v>
      </c>
      <c r="D1004" s="348"/>
      <c r="E1004" s="406">
        <v>58200</v>
      </c>
      <c r="F1004" s="431">
        <f t="shared" si="22"/>
        <v>19367294.300000004</v>
      </c>
    </row>
    <row r="1005" spans="1:6" ht="57">
      <c r="A1005" s="388">
        <v>40801</v>
      </c>
      <c r="B1005" s="290">
        <v>10246</v>
      </c>
      <c r="C1005" s="164" t="s">
        <v>4156</v>
      </c>
      <c r="D1005" s="214"/>
      <c r="E1005" s="406">
        <v>5000</v>
      </c>
      <c r="F1005" s="431">
        <f t="shared" si="22"/>
        <v>19362294.300000004</v>
      </c>
    </row>
    <row r="1006" spans="1:6" ht="57">
      <c r="A1006" s="388">
        <v>40801</v>
      </c>
      <c r="B1006" s="290">
        <v>10247</v>
      </c>
      <c r="C1006" s="164" t="s">
        <v>4159</v>
      </c>
      <c r="D1006" s="214"/>
      <c r="E1006" s="406">
        <v>5000</v>
      </c>
      <c r="F1006" s="431">
        <f t="shared" si="22"/>
        <v>19357294.300000004</v>
      </c>
    </row>
    <row r="1007" spans="1:6" ht="57">
      <c r="A1007" s="388">
        <v>40801</v>
      </c>
      <c r="B1007" s="290">
        <v>10248</v>
      </c>
      <c r="C1007" s="164" t="s">
        <v>4160</v>
      </c>
      <c r="D1007" s="214"/>
      <c r="E1007" s="406">
        <v>5000</v>
      </c>
      <c r="F1007" s="431">
        <f t="shared" si="22"/>
        <v>19352294.300000004</v>
      </c>
    </row>
    <row r="1008" spans="1:6" ht="57">
      <c r="A1008" s="388">
        <v>40801</v>
      </c>
      <c r="B1008" s="290">
        <v>10249</v>
      </c>
      <c r="C1008" s="164" t="s">
        <v>4158</v>
      </c>
      <c r="D1008" s="184"/>
      <c r="E1008" s="170">
        <v>5000</v>
      </c>
      <c r="F1008" s="431">
        <f t="shared" si="22"/>
        <v>19347294.300000004</v>
      </c>
    </row>
    <row r="1009" spans="1:6" ht="57">
      <c r="A1009" s="388">
        <v>40801</v>
      </c>
      <c r="B1009" s="290">
        <v>10250</v>
      </c>
      <c r="C1009" s="164" t="s">
        <v>4157</v>
      </c>
      <c r="D1009" s="162"/>
      <c r="E1009" s="406">
        <v>5000</v>
      </c>
      <c r="F1009" s="431">
        <f t="shared" si="22"/>
        <v>19342294.300000004</v>
      </c>
    </row>
    <row r="1010" spans="1:6" ht="42.75">
      <c r="A1010" s="388">
        <v>40801</v>
      </c>
      <c r="B1010" s="290">
        <v>10251</v>
      </c>
      <c r="C1010" s="164" t="s">
        <v>4439</v>
      </c>
      <c r="D1010" s="162"/>
      <c r="E1010" s="406">
        <v>1900</v>
      </c>
      <c r="F1010" s="431">
        <f>F1009+D1010-E1010</f>
        <v>19340394.300000004</v>
      </c>
    </row>
    <row r="1011" spans="1:6" ht="42.75">
      <c r="A1011" s="388">
        <v>40801</v>
      </c>
      <c r="B1011" s="290">
        <v>10252</v>
      </c>
      <c r="C1011" s="164" t="s">
        <v>4164</v>
      </c>
      <c r="D1011" s="162"/>
      <c r="E1011" s="406">
        <v>1900</v>
      </c>
      <c r="F1011" s="431">
        <f t="shared" ref="F1011:F1019" si="23">F1010+D1011-E1011</f>
        <v>19338494.300000004</v>
      </c>
    </row>
    <row r="1012" spans="1:6" ht="42.75">
      <c r="A1012" s="388">
        <v>40801</v>
      </c>
      <c r="B1012" s="290">
        <v>10253</v>
      </c>
      <c r="C1012" s="164" t="s">
        <v>4161</v>
      </c>
      <c r="D1012" s="449"/>
      <c r="E1012" s="406">
        <v>1900</v>
      </c>
      <c r="F1012" s="431">
        <f t="shared" si="23"/>
        <v>19336594.300000004</v>
      </c>
    </row>
    <row r="1013" spans="1:6" ht="42.75">
      <c r="A1013" s="388">
        <v>40801</v>
      </c>
      <c r="B1013" s="290">
        <v>10254</v>
      </c>
      <c r="C1013" s="164" t="s">
        <v>4162</v>
      </c>
      <c r="D1013" s="214"/>
      <c r="E1013" s="406">
        <v>1900</v>
      </c>
      <c r="F1013" s="431">
        <f t="shared" si="23"/>
        <v>19334694.300000004</v>
      </c>
    </row>
    <row r="1014" spans="1:6" ht="42.75">
      <c r="A1014" s="388">
        <v>40801</v>
      </c>
      <c r="B1014" s="290">
        <v>10255</v>
      </c>
      <c r="C1014" s="164" t="s">
        <v>4163</v>
      </c>
      <c r="D1014" s="214"/>
      <c r="E1014" s="406">
        <v>1900</v>
      </c>
      <c r="F1014" s="431">
        <f>F1013+D1014-E1014</f>
        <v>19332794.300000004</v>
      </c>
    </row>
    <row r="1015" spans="1:6" ht="42.75">
      <c r="A1015" s="388">
        <v>40801</v>
      </c>
      <c r="B1015" s="290">
        <v>10256</v>
      </c>
      <c r="C1015" s="164" t="s">
        <v>4165</v>
      </c>
      <c r="D1015" s="214"/>
      <c r="E1015" s="406">
        <v>1900</v>
      </c>
      <c r="F1015" s="431">
        <f t="shared" si="23"/>
        <v>19330894.300000004</v>
      </c>
    </row>
    <row r="1016" spans="1:6" ht="42.75">
      <c r="A1016" s="388">
        <v>40801</v>
      </c>
      <c r="B1016" s="290">
        <v>10257</v>
      </c>
      <c r="C1016" s="164" t="s">
        <v>4166</v>
      </c>
      <c r="E1016" s="406">
        <v>1900</v>
      </c>
      <c r="F1016" s="431">
        <f t="shared" si="23"/>
        <v>19328994.300000004</v>
      </c>
    </row>
    <row r="1017" spans="1:6" ht="42.75">
      <c r="A1017" s="388">
        <v>40801</v>
      </c>
      <c r="B1017" s="290">
        <v>10258</v>
      </c>
      <c r="C1017" s="164" t="s">
        <v>4167</v>
      </c>
      <c r="D1017" s="214"/>
      <c r="E1017" s="406">
        <v>1900</v>
      </c>
      <c r="F1017" s="431">
        <f t="shared" si="23"/>
        <v>19327094.300000004</v>
      </c>
    </row>
    <row r="1018" spans="1:6" ht="42.75">
      <c r="A1018" s="388">
        <v>40801</v>
      </c>
      <c r="B1018" s="290">
        <v>10259</v>
      </c>
      <c r="C1018" s="164" t="s">
        <v>4168</v>
      </c>
      <c r="D1018" s="162"/>
      <c r="E1018" s="406">
        <v>48600</v>
      </c>
      <c r="F1018" s="431">
        <f t="shared" si="23"/>
        <v>19278494.300000004</v>
      </c>
    </row>
    <row r="1019" spans="1:6" ht="30">
      <c r="A1019" s="383" t="s">
        <v>4170</v>
      </c>
      <c r="B1019" s="73" t="s">
        <v>3096</v>
      </c>
      <c r="C1019" s="446" t="s">
        <v>4169</v>
      </c>
      <c r="D1019" s="162"/>
      <c r="E1019" s="415">
        <v>211005.1</v>
      </c>
      <c r="F1019" s="431">
        <f t="shared" si="23"/>
        <v>19067489.200000003</v>
      </c>
    </row>
    <row r="1020" spans="1:6" ht="28.5">
      <c r="A1020" s="383">
        <v>40802</v>
      </c>
      <c r="B1020" s="178">
        <v>10260</v>
      </c>
      <c r="C1020" s="164" t="s">
        <v>4171</v>
      </c>
      <c r="D1020" s="184"/>
      <c r="E1020" s="170">
        <v>39785.35</v>
      </c>
      <c r="F1020" s="431">
        <f>F1019+D1020-E1020</f>
        <v>19027703.850000001</v>
      </c>
    </row>
    <row r="1021" spans="1:6">
      <c r="A1021" s="383">
        <v>40802</v>
      </c>
      <c r="B1021" s="178">
        <v>10261</v>
      </c>
      <c r="C1021" s="164" t="s">
        <v>4172</v>
      </c>
      <c r="D1021" s="184"/>
      <c r="E1021" s="170">
        <v>24236.86</v>
      </c>
      <c r="F1021" s="431">
        <f t="shared" ref="F1021:F1073" si="24">F1020+D1021-E1021</f>
        <v>19003466.990000002</v>
      </c>
    </row>
    <row r="1022" spans="1:6">
      <c r="A1022" s="388">
        <v>40802</v>
      </c>
      <c r="B1022" s="290">
        <v>10262</v>
      </c>
      <c r="C1022" s="164" t="s">
        <v>4173</v>
      </c>
      <c r="D1022" s="323"/>
      <c r="E1022" s="406">
        <v>3510</v>
      </c>
      <c r="F1022" s="431">
        <f t="shared" si="24"/>
        <v>18999956.990000002</v>
      </c>
    </row>
    <row r="1023" spans="1:6" ht="28.5">
      <c r="A1023" s="388">
        <v>40802</v>
      </c>
      <c r="B1023" s="290">
        <v>10263</v>
      </c>
      <c r="C1023" s="164" t="s">
        <v>4174</v>
      </c>
      <c r="D1023" s="348"/>
      <c r="E1023" s="406">
        <v>7650</v>
      </c>
      <c r="F1023" s="431">
        <f t="shared" si="24"/>
        <v>18992306.990000002</v>
      </c>
    </row>
    <row r="1024" spans="1:6" ht="15.75">
      <c r="A1024" s="388">
        <v>40802</v>
      </c>
      <c r="B1024" s="290">
        <v>10264</v>
      </c>
      <c r="C1024" s="351" t="s">
        <v>4175</v>
      </c>
      <c r="D1024" s="348"/>
      <c r="E1024" s="406">
        <v>27000</v>
      </c>
      <c r="F1024" s="431">
        <f t="shared" si="24"/>
        <v>18965306.990000002</v>
      </c>
    </row>
    <row r="1025" spans="1:6" ht="42.75">
      <c r="A1025" s="388">
        <v>40802</v>
      </c>
      <c r="B1025" s="290">
        <v>10265</v>
      </c>
      <c r="C1025" s="164" t="s">
        <v>4176</v>
      </c>
      <c r="D1025" s="348"/>
      <c r="E1025" s="406">
        <v>45000</v>
      </c>
      <c r="F1025" s="431">
        <f t="shared" si="24"/>
        <v>18920306.990000002</v>
      </c>
    </row>
    <row r="1026" spans="1:6" ht="42.75">
      <c r="A1026" s="388">
        <v>40802</v>
      </c>
      <c r="B1026" s="290">
        <v>10266</v>
      </c>
      <c r="C1026" s="164" t="s">
        <v>4177</v>
      </c>
      <c r="D1026" s="348"/>
      <c r="E1026" s="406">
        <v>40500</v>
      </c>
      <c r="F1026" s="431">
        <f t="shared" si="24"/>
        <v>18879806.990000002</v>
      </c>
    </row>
    <row r="1027" spans="1:6" ht="28.5">
      <c r="A1027" s="388">
        <v>40802</v>
      </c>
      <c r="B1027" s="290">
        <v>10267</v>
      </c>
      <c r="C1027" s="291" t="s">
        <v>4179</v>
      </c>
      <c r="D1027" s="348"/>
      <c r="E1027" s="216">
        <v>4500</v>
      </c>
      <c r="F1027" s="431">
        <f t="shared" si="24"/>
        <v>18875306.990000002</v>
      </c>
    </row>
    <row r="1028" spans="1:6" ht="28.5">
      <c r="A1028" s="388">
        <v>40802</v>
      </c>
      <c r="B1028" s="290">
        <v>10268</v>
      </c>
      <c r="C1028" s="164" t="s">
        <v>4178</v>
      </c>
      <c r="D1028" s="460"/>
      <c r="E1028" s="406">
        <v>9000</v>
      </c>
      <c r="F1028" s="431">
        <f t="shared" si="24"/>
        <v>18866306.990000002</v>
      </c>
    </row>
    <row r="1029" spans="1:6" ht="15.75">
      <c r="A1029" s="383">
        <v>40802</v>
      </c>
      <c r="B1029" s="178">
        <v>10269</v>
      </c>
      <c r="C1029" s="114" t="s">
        <v>4180</v>
      </c>
      <c r="D1029" s="214"/>
      <c r="E1029" s="406">
        <v>7500</v>
      </c>
      <c r="F1029" s="431">
        <f t="shared" si="24"/>
        <v>18858806.990000002</v>
      </c>
    </row>
    <row r="1030" spans="1:6">
      <c r="A1030" s="383">
        <v>40802</v>
      </c>
      <c r="B1030" s="178">
        <v>10270</v>
      </c>
      <c r="C1030" s="114" t="s">
        <v>4181</v>
      </c>
      <c r="D1030" s="2"/>
      <c r="E1030" s="406">
        <v>7500</v>
      </c>
      <c r="F1030" s="431">
        <f t="shared" si="24"/>
        <v>18851306.990000002</v>
      </c>
    </row>
    <row r="1031" spans="1:6" ht="42.75">
      <c r="A1031" s="388">
        <v>40802</v>
      </c>
      <c r="B1031" s="290">
        <v>10271</v>
      </c>
      <c r="C1031" s="164" t="s">
        <v>4182</v>
      </c>
      <c r="D1031" s="348"/>
      <c r="E1031" s="406">
        <v>36000</v>
      </c>
      <c r="F1031" s="431">
        <f>F1030+D1031-E1031</f>
        <v>18815306.990000002</v>
      </c>
    </row>
    <row r="1032" spans="1:6" ht="28.5">
      <c r="A1032" s="388">
        <v>40802</v>
      </c>
      <c r="B1032" s="290">
        <v>10272</v>
      </c>
      <c r="C1032" s="164" t="s">
        <v>4183</v>
      </c>
      <c r="D1032" s="323"/>
      <c r="E1032" s="406">
        <v>1224</v>
      </c>
      <c r="F1032" s="431">
        <f t="shared" si="24"/>
        <v>18814082.990000002</v>
      </c>
    </row>
    <row r="1033" spans="1:6" ht="28.5">
      <c r="A1033" s="388">
        <v>40805</v>
      </c>
      <c r="B1033" s="290">
        <v>10273</v>
      </c>
      <c r="C1033" s="164" t="s">
        <v>4184</v>
      </c>
      <c r="D1033" s="323"/>
      <c r="E1033" s="406">
        <v>900</v>
      </c>
      <c r="F1033" s="431">
        <f t="shared" si="24"/>
        <v>18813182.990000002</v>
      </c>
    </row>
    <row r="1034" spans="1:6" ht="42.75">
      <c r="A1034" s="383">
        <v>40805</v>
      </c>
      <c r="B1034" s="178">
        <v>10274</v>
      </c>
      <c r="C1034" s="114" t="s">
        <v>4185</v>
      </c>
      <c r="D1034" s="162"/>
      <c r="E1034" s="406">
        <v>1651.2</v>
      </c>
      <c r="F1034" s="431">
        <f t="shared" si="24"/>
        <v>18811531.790000003</v>
      </c>
    </row>
    <row r="1035" spans="1:6" ht="57">
      <c r="A1035" s="383">
        <v>40805</v>
      </c>
      <c r="B1035" s="178">
        <v>10275</v>
      </c>
      <c r="C1035" s="114" t="s">
        <v>4186</v>
      </c>
      <c r="D1035" s="162"/>
      <c r="E1035" s="406">
        <v>3500</v>
      </c>
      <c r="F1035" s="431">
        <f t="shared" si="24"/>
        <v>18808031.790000003</v>
      </c>
    </row>
    <row r="1036" spans="1:6">
      <c r="A1036" s="383">
        <v>40806</v>
      </c>
      <c r="B1036" s="178">
        <v>10276</v>
      </c>
      <c r="C1036" s="427" t="s">
        <v>4187</v>
      </c>
      <c r="D1036" s="162"/>
      <c r="E1036" s="406">
        <v>1131</v>
      </c>
      <c r="F1036" s="431">
        <f t="shared" si="24"/>
        <v>18806900.790000003</v>
      </c>
    </row>
    <row r="1037" spans="1:6" ht="15.75">
      <c r="A1037" s="383">
        <v>40806</v>
      </c>
      <c r="B1037" s="73" t="s">
        <v>3096</v>
      </c>
      <c r="C1037" s="180" t="s">
        <v>4188</v>
      </c>
      <c r="D1037" s="162"/>
      <c r="E1037" s="415">
        <v>806901.71</v>
      </c>
      <c r="F1037" s="431">
        <f t="shared" si="24"/>
        <v>17999999.080000002</v>
      </c>
    </row>
    <row r="1038" spans="1:6" ht="43.5">
      <c r="A1038" s="388">
        <v>40806</v>
      </c>
      <c r="B1038" s="290">
        <v>10277</v>
      </c>
      <c r="C1038" s="164" t="s">
        <v>4190</v>
      </c>
      <c r="D1038" s="323"/>
      <c r="E1038" s="406">
        <v>7758</v>
      </c>
      <c r="F1038" s="431">
        <f>F1037+D1038-E1038</f>
        <v>17992241.080000002</v>
      </c>
    </row>
    <row r="1039" spans="1:6" ht="15.75">
      <c r="A1039" s="383">
        <v>40808</v>
      </c>
      <c r="B1039" s="73" t="s">
        <v>1027</v>
      </c>
      <c r="C1039" s="180" t="s">
        <v>4189</v>
      </c>
      <c r="D1039" s="464">
        <v>886873</v>
      </c>
      <c r="E1039" s="406"/>
      <c r="F1039" s="431">
        <f t="shared" si="24"/>
        <v>18879114.080000002</v>
      </c>
    </row>
    <row r="1040" spans="1:6">
      <c r="A1040" s="383">
        <v>40812</v>
      </c>
      <c r="B1040" s="178">
        <v>10278</v>
      </c>
      <c r="C1040" s="114" t="s">
        <v>1804</v>
      </c>
      <c r="D1040" s="174"/>
      <c r="E1040" s="415">
        <v>0.01</v>
      </c>
      <c r="F1040" s="431">
        <f t="shared" si="24"/>
        <v>18879114.07</v>
      </c>
    </row>
    <row r="1041" spans="1:6">
      <c r="A1041" s="383">
        <v>40812</v>
      </c>
      <c r="B1041" s="178">
        <v>10279</v>
      </c>
      <c r="C1041" s="114" t="s">
        <v>1804</v>
      </c>
      <c r="D1041" s="174"/>
      <c r="E1041" s="415">
        <v>0.01</v>
      </c>
      <c r="F1041" s="431">
        <f t="shared" si="24"/>
        <v>18879114.059999999</v>
      </c>
    </row>
    <row r="1042" spans="1:6">
      <c r="A1042" s="383">
        <v>40812</v>
      </c>
      <c r="B1042" s="178">
        <v>10280</v>
      </c>
      <c r="C1042" s="114" t="s">
        <v>1804</v>
      </c>
      <c r="D1042" s="174"/>
      <c r="E1042" s="415">
        <v>0.01</v>
      </c>
      <c r="F1042" s="431">
        <f t="shared" si="24"/>
        <v>18879114.049999997</v>
      </c>
    </row>
    <row r="1043" spans="1:6">
      <c r="A1043" s="383">
        <v>40812</v>
      </c>
      <c r="B1043" s="178">
        <v>10281</v>
      </c>
      <c r="C1043" s="114" t="s">
        <v>1804</v>
      </c>
      <c r="D1043" s="174"/>
      <c r="E1043" s="415">
        <v>0.01</v>
      </c>
      <c r="F1043" s="431">
        <f t="shared" si="24"/>
        <v>18879114.039999995</v>
      </c>
    </row>
    <row r="1044" spans="1:6">
      <c r="A1044" s="383">
        <v>40812</v>
      </c>
      <c r="B1044" s="178">
        <v>10282</v>
      </c>
      <c r="C1044" s="114" t="s">
        <v>1804</v>
      </c>
      <c r="D1044" s="174"/>
      <c r="E1044" s="415">
        <v>0.01</v>
      </c>
      <c r="F1044" s="431">
        <f t="shared" si="24"/>
        <v>18879114.029999994</v>
      </c>
    </row>
    <row r="1045" spans="1:6" ht="28.5">
      <c r="A1045" s="388">
        <v>40812</v>
      </c>
      <c r="B1045" s="290">
        <v>10283</v>
      </c>
      <c r="C1045" s="164" t="s">
        <v>4191</v>
      </c>
      <c r="D1045" s="174"/>
      <c r="E1045" s="406">
        <v>1036572.6</v>
      </c>
      <c r="F1045" s="431">
        <f t="shared" si="24"/>
        <v>17842541.429999992</v>
      </c>
    </row>
    <row r="1046" spans="1:6">
      <c r="A1046" s="383">
        <v>40812</v>
      </c>
      <c r="B1046" s="178">
        <v>10284</v>
      </c>
      <c r="C1046" s="361" t="s">
        <v>1804</v>
      </c>
      <c r="D1046" s="2"/>
      <c r="E1046" s="415">
        <v>0.01</v>
      </c>
      <c r="F1046" s="431">
        <f t="shared" si="24"/>
        <v>17842541.419999991</v>
      </c>
    </row>
    <row r="1047" spans="1:6" ht="28.5">
      <c r="A1047" s="383">
        <v>40812</v>
      </c>
      <c r="B1047" s="178">
        <v>10285</v>
      </c>
      <c r="C1047" s="387" t="s">
        <v>4192</v>
      </c>
      <c r="D1047" s="466"/>
      <c r="E1047" s="467">
        <v>1131</v>
      </c>
      <c r="F1047" s="431">
        <f t="shared" si="24"/>
        <v>17841410.419999991</v>
      </c>
    </row>
    <row r="1048" spans="1:6" ht="28.5">
      <c r="A1048" s="383">
        <v>40812</v>
      </c>
      <c r="B1048" s="178">
        <v>10286</v>
      </c>
      <c r="C1048" s="114" t="s">
        <v>4222</v>
      </c>
      <c r="D1048" s="174"/>
      <c r="E1048" s="406">
        <v>612</v>
      </c>
      <c r="F1048" s="431">
        <f t="shared" si="24"/>
        <v>17840798.419999991</v>
      </c>
    </row>
    <row r="1049" spans="1:6">
      <c r="A1049" s="383">
        <v>40812</v>
      </c>
      <c r="B1049" s="178">
        <v>10287</v>
      </c>
      <c r="C1049" s="114" t="s">
        <v>1804</v>
      </c>
      <c r="D1049" s="174"/>
      <c r="E1049" s="415">
        <v>0.01</v>
      </c>
      <c r="F1049" s="431">
        <f>F1048+D1049-E1049</f>
        <v>17840798.409999989</v>
      </c>
    </row>
    <row r="1050" spans="1:6" ht="15.75">
      <c r="A1050" s="383">
        <v>40813</v>
      </c>
      <c r="B1050" s="384" t="s">
        <v>1027</v>
      </c>
      <c r="C1050" s="347" t="s">
        <v>4194</v>
      </c>
      <c r="D1050" s="464">
        <v>3274683</v>
      </c>
      <c r="E1050" s="415"/>
      <c r="F1050" s="431">
        <f t="shared" si="24"/>
        <v>21115481.409999989</v>
      </c>
    </row>
    <row r="1051" spans="1:6" ht="15.75">
      <c r="A1051" s="383">
        <v>40813</v>
      </c>
      <c r="B1051" s="73" t="s">
        <v>1027</v>
      </c>
      <c r="C1051" s="158" t="s">
        <v>4193</v>
      </c>
      <c r="D1051" s="464">
        <v>338663.23</v>
      </c>
      <c r="E1051" s="406"/>
      <c r="F1051" s="431">
        <f>F1050+D1051-E1051</f>
        <v>21454144.639999989</v>
      </c>
    </row>
    <row r="1052" spans="1:6" ht="42.75">
      <c r="A1052" s="388">
        <v>40814</v>
      </c>
      <c r="B1052" s="290">
        <v>10288</v>
      </c>
      <c r="C1052" s="164" t="s">
        <v>4195</v>
      </c>
      <c r="D1052" s="174"/>
      <c r="E1052" s="406">
        <v>6206.9</v>
      </c>
      <c r="F1052" s="431">
        <f t="shared" si="24"/>
        <v>21447937.739999991</v>
      </c>
    </row>
    <row r="1053" spans="1:6" ht="28.5">
      <c r="A1053" s="383">
        <v>40814</v>
      </c>
      <c r="B1053" s="178">
        <v>10289</v>
      </c>
      <c r="C1053" s="164" t="s">
        <v>4196</v>
      </c>
      <c r="D1053" s="174"/>
      <c r="E1053" s="406">
        <v>2000</v>
      </c>
      <c r="F1053" s="431">
        <f t="shared" si="24"/>
        <v>21445937.739999991</v>
      </c>
    </row>
    <row r="1054" spans="1:6" ht="28.5">
      <c r="A1054" s="383">
        <v>40814</v>
      </c>
      <c r="B1054" s="178">
        <v>10290</v>
      </c>
      <c r="C1054" s="164" t="s">
        <v>4197</v>
      </c>
      <c r="D1054" s="174"/>
      <c r="E1054" s="406">
        <v>2000</v>
      </c>
      <c r="F1054" s="431">
        <f t="shared" si="24"/>
        <v>21443937.739999991</v>
      </c>
    </row>
    <row r="1055" spans="1:6" ht="28.5">
      <c r="A1055" s="383">
        <v>40814</v>
      </c>
      <c r="B1055" s="178">
        <v>10291</v>
      </c>
      <c r="C1055" s="164" t="s">
        <v>4198</v>
      </c>
      <c r="D1055" s="174"/>
      <c r="E1055" s="406">
        <v>7292.15</v>
      </c>
      <c r="F1055" s="431">
        <f t="shared" si="24"/>
        <v>21436645.589999992</v>
      </c>
    </row>
    <row r="1056" spans="1:6">
      <c r="A1056" s="383">
        <v>40814</v>
      </c>
      <c r="B1056" s="178">
        <v>10292</v>
      </c>
      <c r="C1056" s="114" t="s">
        <v>1804</v>
      </c>
      <c r="D1056" s="174"/>
      <c r="E1056" s="415">
        <v>0.01</v>
      </c>
      <c r="F1056" s="431">
        <f t="shared" si="24"/>
        <v>21436645.579999991</v>
      </c>
    </row>
    <row r="1057" spans="1:6" ht="28.5">
      <c r="A1057" s="383">
        <v>40814</v>
      </c>
      <c r="B1057" s="178">
        <v>10293</v>
      </c>
      <c r="C1057" s="114" t="s">
        <v>4199</v>
      </c>
      <c r="D1057" s="174"/>
      <c r="E1057" s="406">
        <v>1131</v>
      </c>
      <c r="F1057" s="431">
        <f t="shared" si="24"/>
        <v>21435514.579999991</v>
      </c>
    </row>
    <row r="1058" spans="1:6">
      <c r="A1058" s="383">
        <v>40814</v>
      </c>
      <c r="B1058" s="178">
        <v>10294</v>
      </c>
      <c r="C1058" s="164" t="s">
        <v>4200</v>
      </c>
      <c r="D1058" s="174"/>
      <c r="E1058" s="406">
        <v>2483.1999999999998</v>
      </c>
      <c r="F1058" s="431">
        <f t="shared" si="24"/>
        <v>21433031.379999992</v>
      </c>
    </row>
    <row r="1059" spans="1:6" ht="28.5">
      <c r="A1059" s="383">
        <v>40814</v>
      </c>
      <c r="B1059" s="178">
        <v>10295</v>
      </c>
      <c r="C1059" s="114" t="s">
        <v>4201</v>
      </c>
      <c r="D1059" s="174"/>
      <c r="E1059" s="406">
        <v>47878.11</v>
      </c>
      <c r="F1059" s="431">
        <f t="shared" si="24"/>
        <v>21385153.269999992</v>
      </c>
    </row>
    <row r="1060" spans="1:6" ht="28.5">
      <c r="A1060" s="383">
        <v>40815</v>
      </c>
      <c r="B1060" s="178">
        <v>10296</v>
      </c>
      <c r="C1060" s="291" t="s">
        <v>4202</v>
      </c>
      <c r="D1060" s="174"/>
      <c r="E1060" s="406">
        <v>186284.83</v>
      </c>
      <c r="F1060" s="431">
        <f t="shared" si="24"/>
        <v>21198868.439999994</v>
      </c>
    </row>
    <row r="1061" spans="1:6" ht="28.5">
      <c r="A1061" s="383">
        <v>40815</v>
      </c>
      <c r="B1061" s="178">
        <v>10297</v>
      </c>
      <c r="C1061" s="291" t="s">
        <v>4203</v>
      </c>
      <c r="D1061" s="174"/>
      <c r="E1061" s="406">
        <v>108334</v>
      </c>
      <c r="F1061" s="431">
        <f t="shared" si="24"/>
        <v>21090534.439999994</v>
      </c>
    </row>
    <row r="1062" spans="1:6" ht="28.5">
      <c r="A1062" s="383">
        <v>40815</v>
      </c>
      <c r="B1062" s="178">
        <v>10298</v>
      </c>
      <c r="C1062" s="164" t="s">
        <v>4204</v>
      </c>
      <c r="D1062" s="174"/>
      <c r="E1062" s="406">
        <v>612</v>
      </c>
      <c r="F1062" s="431">
        <f t="shared" si="24"/>
        <v>21089922.439999994</v>
      </c>
    </row>
    <row r="1063" spans="1:6" ht="28.5">
      <c r="A1063" s="383">
        <v>40815</v>
      </c>
      <c r="B1063" s="178">
        <v>10299</v>
      </c>
      <c r="C1063" s="164" t="s">
        <v>4205</v>
      </c>
      <c r="D1063" s="174"/>
      <c r="E1063" s="406">
        <v>1800</v>
      </c>
      <c r="F1063" s="431">
        <f t="shared" si="24"/>
        <v>21088122.439999994</v>
      </c>
    </row>
    <row r="1064" spans="1:6" ht="42.75">
      <c r="A1064" s="383">
        <v>40815</v>
      </c>
      <c r="B1064" s="178">
        <v>10300</v>
      </c>
      <c r="C1064" s="114" t="s">
        <v>4206</v>
      </c>
      <c r="D1064" s="174"/>
      <c r="E1064" s="406">
        <v>1101</v>
      </c>
      <c r="F1064" s="431">
        <f t="shared" si="24"/>
        <v>21087021.439999994</v>
      </c>
    </row>
    <row r="1065" spans="1:6" ht="28.5">
      <c r="A1065" s="388">
        <v>40815</v>
      </c>
      <c r="B1065" s="290">
        <v>10301</v>
      </c>
      <c r="C1065" s="164" t="s">
        <v>4207</v>
      </c>
      <c r="D1065" s="174"/>
      <c r="E1065" s="406">
        <v>1435473.06</v>
      </c>
      <c r="F1065" s="431">
        <f t="shared" si="24"/>
        <v>19651548.379999995</v>
      </c>
    </row>
    <row r="1066" spans="1:6">
      <c r="A1066" s="388">
        <v>40815</v>
      </c>
      <c r="B1066" s="290">
        <v>10302</v>
      </c>
      <c r="C1066" s="164" t="s">
        <v>4208</v>
      </c>
      <c r="D1066" s="174"/>
      <c r="E1066" s="406">
        <v>1490</v>
      </c>
      <c r="F1066" s="431">
        <f t="shared" si="24"/>
        <v>19650058.379999995</v>
      </c>
    </row>
    <row r="1067" spans="1:6">
      <c r="A1067" s="383">
        <v>40815</v>
      </c>
      <c r="B1067" s="178">
        <v>10303</v>
      </c>
      <c r="C1067" s="114" t="s">
        <v>4209</v>
      </c>
      <c r="D1067" s="174"/>
      <c r="E1067" s="406">
        <v>600</v>
      </c>
      <c r="F1067" s="431">
        <f t="shared" si="24"/>
        <v>19649458.379999995</v>
      </c>
    </row>
    <row r="1068" spans="1:6">
      <c r="A1068" s="383">
        <v>40815</v>
      </c>
      <c r="B1068" s="178">
        <v>10304</v>
      </c>
      <c r="C1068" s="114" t="s">
        <v>4210</v>
      </c>
      <c r="D1068" s="174"/>
      <c r="E1068" s="406">
        <v>600</v>
      </c>
      <c r="F1068" s="431">
        <f t="shared" si="24"/>
        <v>19648858.379999995</v>
      </c>
    </row>
    <row r="1069" spans="1:6" ht="42.75">
      <c r="A1069" s="383">
        <v>40815</v>
      </c>
      <c r="B1069" s="178">
        <v>10305</v>
      </c>
      <c r="C1069" s="114" t="s">
        <v>4211</v>
      </c>
      <c r="D1069" s="174"/>
      <c r="E1069" s="406">
        <v>1131</v>
      </c>
      <c r="F1069" s="431">
        <f t="shared" si="24"/>
        <v>19647727.379999995</v>
      </c>
    </row>
    <row r="1070" spans="1:6">
      <c r="A1070" s="383">
        <v>40816</v>
      </c>
      <c r="B1070" s="178">
        <v>10306</v>
      </c>
      <c r="C1070" s="160" t="s">
        <v>4212</v>
      </c>
      <c r="D1070" s="174"/>
      <c r="E1070" s="406">
        <v>12274.14</v>
      </c>
      <c r="F1070" s="431">
        <f t="shared" si="24"/>
        <v>19635453.239999995</v>
      </c>
    </row>
    <row r="1071" spans="1:6">
      <c r="A1071" s="383">
        <v>40816</v>
      </c>
      <c r="B1071" s="178">
        <v>10307</v>
      </c>
      <c r="C1071" s="114" t="s">
        <v>4213</v>
      </c>
      <c r="D1071" s="174"/>
      <c r="E1071" s="406">
        <v>58200</v>
      </c>
      <c r="F1071" s="431">
        <f t="shared" si="24"/>
        <v>19577253.239999995</v>
      </c>
    </row>
    <row r="1072" spans="1:6">
      <c r="A1072" s="383">
        <v>40816</v>
      </c>
      <c r="B1072" s="178">
        <v>10308</v>
      </c>
      <c r="C1072" s="114" t="s">
        <v>3985</v>
      </c>
      <c r="D1072" s="174"/>
      <c r="E1072" s="406">
        <v>12193.4</v>
      </c>
      <c r="F1072" s="431">
        <f t="shared" si="24"/>
        <v>19565059.839999996</v>
      </c>
    </row>
    <row r="1073" spans="1:6" ht="15.75">
      <c r="A1073" s="383">
        <v>40816</v>
      </c>
      <c r="B1073" s="73" t="s">
        <v>1823</v>
      </c>
      <c r="C1073" s="115" t="s">
        <v>3340</v>
      </c>
      <c r="D1073" s="179"/>
      <c r="E1073" s="386">
        <v>5679.52</v>
      </c>
      <c r="F1073" s="431">
        <f t="shared" si="24"/>
        <v>19559380.319999997</v>
      </c>
    </row>
    <row r="1074" spans="1:6" ht="15.75">
      <c r="A1074" s="190"/>
      <c r="B1074" s="87"/>
      <c r="C1074" s="191" t="s">
        <v>1983</v>
      </c>
      <c r="D1074" s="192">
        <f>SUM(D966:D1073)</f>
        <v>4500219.2300000004</v>
      </c>
      <c r="E1074" s="193">
        <f>SUM(E966:E1073)</f>
        <v>5306138.7199999979</v>
      </c>
      <c r="F1074" s="194">
        <f>F965+D1074-E1074</f>
        <v>19559380.320000023</v>
      </c>
    </row>
    <row r="1075" spans="1:6" ht="15.75">
      <c r="A1075" s="195"/>
      <c r="B1075" s="85"/>
      <c r="C1075" s="196"/>
      <c r="D1075" s="197"/>
      <c r="E1075" s="198"/>
      <c r="F1075" s="452"/>
    </row>
    <row r="1076" spans="1:6" ht="15.75">
      <c r="A1076" s="195"/>
      <c r="B1076" s="196" t="s">
        <v>1224</v>
      </c>
      <c r="C1076" s="200" t="s">
        <v>781</v>
      </c>
      <c r="D1076" s="201"/>
      <c r="E1076" s="202">
        <f>SUM(E966:E1073)</f>
        <v>5306138.7199999979</v>
      </c>
      <c r="F1076" s="452"/>
    </row>
    <row r="1077" spans="1:6" ht="15.75">
      <c r="A1077" s="195"/>
      <c r="B1077" s="196"/>
      <c r="C1077" s="200" t="s">
        <v>2058</v>
      </c>
      <c r="D1077" s="201"/>
      <c r="E1077" s="202">
        <f>E1074-E1073-E1037-E1019-E999</f>
        <v>4271850.7899999991</v>
      </c>
      <c r="F1077" s="452"/>
    </row>
    <row r="1081" spans="1:6" ht="15.75">
      <c r="A1081" s="402"/>
      <c r="B1081" s="453"/>
      <c r="C1081" s="454" t="s">
        <v>4214</v>
      </c>
      <c r="D1081" s="402"/>
      <c r="E1081" s="363"/>
      <c r="F1081" s="402"/>
    </row>
    <row r="1082" spans="1:6" ht="15.75">
      <c r="A1082" s="958" t="s">
        <v>2520</v>
      </c>
      <c r="B1082" s="269" t="s">
        <v>1831</v>
      </c>
      <c r="C1082" s="948" t="s">
        <v>1981</v>
      </c>
      <c r="D1082" s="950" t="s">
        <v>1827</v>
      </c>
      <c r="E1082" s="952" t="s">
        <v>1828</v>
      </c>
      <c r="F1082" s="944" t="s">
        <v>1829</v>
      </c>
    </row>
    <row r="1083" spans="1:6" ht="15.75">
      <c r="A1083" s="959"/>
      <c r="B1083" s="272" t="s">
        <v>1832</v>
      </c>
      <c r="C1083" s="949"/>
      <c r="D1083" s="951"/>
      <c r="E1083" s="953"/>
      <c r="F1083" s="945"/>
    </row>
    <row r="1084" spans="1:6" ht="15.75">
      <c r="A1084" s="335"/>
      <c r="B1084" s="402"/>
      <c r="C1084" s="211" t="s">
        <v>4215</v>
      </c>
      <c r="D1084" s="455"/>
      <c r="E1084" s="456"/>
      <c r="F1084" s="457">
        <f>F1073</f>
        <v>19559380.319999997</v>
      </c>
    </row>
    <row r="1085" spans="1:6">
      <c r="A1085" s="383">
        <v>40819</v>
      </c>
      <c r="B1085" s="178">
        <v>10309</v>
      </c>
      <c r="C1085" s="114" t="s">
        <v>4217</v>
      </c>
      <c r="D1085" s="184"/>
      <c r="E1085" s="406">
        <v>1600</v>
      </c>
      <c r="F1085" s="431">
        <f>F1084+D1085-E1085</f>
        <v>19557780.319999997</v>
      </c>
    </row>
    <row r="1086" spans="1:6">
      <c r="A1086" s="383">
        <v>40819</v>
      </c>
      <c r="B1086" s="178">
        <v>10310</v>
      </c>
      <c r="C1086" s="114" t="s">
        <v>4044</v>
      </c>
      <c r="D1086" s="184"/>
      <c r="E1086" s="406">
        <v>1600</v>
      </c>
      <c r="F1086" s="431">
        <f t="shared" ref="F1086:F1128" si="25">F1085+D1086-E1086</f>
        <v>19556180.319999997</v>
      </c>
    </row>
    <row r="1087" spans="1:6" ht="28.5">
      <c r="A1087" s="383">
        <v>40819</v>
      </c>
      <c r="B1087" s="178">
        <v>10311</v>
      </c>
      <c r="C1087" s="114" t="s">
        <v>4216</v>
      </c>
      <c r="D1087" s="184"/>
      <c r="E1087" s="170">
        <v>33125</v>
      </c>
      <c r="F1087" s="431">
        <f t="shared" si="25"/>
        <v>19523055.319999997</v>
      </c>
    </row>
    <row r="1088" spans="1:6" ht="28.5">
      <c r="A1088" s="383">
        <v>40819</v>
      </c>
      <c r="B1088" s="178">
        <v>10312</v>
      </c>
      <c r="C1088" s="114" t="s">
        <v>4221</v>
      </c>
      <c r="D1088" s="184"/>
      <c r="E1088" s="406">
        <v>27608.2</v>
      </c>
      <c r="F1088" s="431">
        <f t="shared" si="25"/>
        <v>19495447.119999997</v>
      </c>
    </row>
    <row r="1089" spans="1:6" ht="28.5">
      <c r="A1089" s="383">
        <v>40819</v>
      </c>
      <c r="B1089" s="178">
        <v>10313</v>
      </c>
      <c r="C1089" s="291" t="s">
        <v>4220</v>
      </c>
      <c r="D1089" s="184"/>
      <c r="E1089" s="406">
        <v>36862.129999999997</v>
      </c>
      <c r="F1089" s="431">
        <f t="shared" si="25"/>
        <v>19458584.989999998</v>
      </c>
    </row>
    <row r="1090" spans="1:6">
      <c r="A1090" s="383">
        <v>40819</v>
      </c>
      <c r="B1090" s="178">
        <v>10314</v>
      </c>
      <c r="C1090" s="291" t="s">
        <v>1804</v>
      </c>
      <c r="D1090" s="184"/>
      <c r="E1090" s="415">
        <v>0.01</v>
      </c>
      <c r="F1090" s="431">
        <f t="shared" si="25"/>
        <v>19458584.979999997</v>
      </c>
    </row>
    <row r="1091" spans="1:6" ht="28.5">
      <c r="A1091" s="383">
        <v>40819</v>
      </c>
      <c r="B1091" s="178">
        <v>10315</v>
      </c>
      <c r="C1091" s="114" t="s">
        <v>4223</v>
      </c>
      <c r="D1091" s="184"/>
      <c r="E1091" s="170">
        <v>2000</v>
      </c>
      <c r="F1091" s="431">
        <f t="shared" si="25"/>
        <v>19456584.979999997</v>
      </c>
    </row>
    <row r="1092" spans="1:6" ht="42.75">
      <c r="A1092" s="388">
        <v>40819</v>
      </c>
      <c r="B1092" s="290">
        <v>10316</v>
      </c>
      <c r="C1092" s="164" t="s">
        <v>4224</v>
      </c>
      <c r="D1092" s="184"/>
      <c r="E1092" s="170">
        <v>11490</v>
      </c>
      <c r="F1092" s="431">
        <f t="shared" si="25"/>
        <v>19445094.979999997</v>
      </c>
    </row>
    <row r="1093" spans="1:6" ht="28.5">
      <c r="A1093" s="383">
        <v>40820</v>
      </c>
      <c r="B1093" s="178">
        <v>10317</v>
      </c>
      <c r="C1093" s="164" t="s">
        <v>4225</v>
      </c>
      <c r="D1093" s="184"/>
      <c r="E1093" s="406">
        <v>128750.81</v>
      </c>
      <c r="F1093" s="431">
        <f t="shared" si="25"/>
        <v>19316344.169999998</v>
      </c>
    </row>
    <row r="1094" spans="1:6">
      <c r="A1094" s="383">
        <v>40820</v>
      </c>
      <c r="B1094" s="178">
        <v>10318</v>
      </c>
      <c r="C1094" s="164" t="s">
        <v>4226</v>
      </c>
      <c r="D1094" s="184"/>
      <c r="E1094" s="170">
        <v>3671.66</v>
      </c>
      <c r="F1094" s="431">
        <f t="shared" si="25"/>
        <v>19312672.509999998</v>
      </c>
    </row>
    <row r="1095" spans="1:6">
      <c r="A1095" s="383">
        <v>40820</v>
      </c>
      <c r="B1095" s="178">
        <v>10319</v>
      </c>
      <c r="C1095" s="291" t="s">
        <v>1804</v>
      </c>
      <c r="D1095" s="339"/>
      <c r="E1095" s="415">
        <v>0.01</v>
      </c>
      <c r="F1095" s="431">
        <f t="shared" si="25"/>
        <v>19312672.499999996</v>
      </c>
    </row>
    <row r="1096" spans="1:6">
      <c r="A1096" s="383">
        <v>40820</v>
      </c>
      <c r="B1096" s="178">
        <v>10320</v>
      </c>
      <c r="C1096" s="164" t="s">
        <v>1804</v>
      </c>
      <c r="D1096" s="339"/>
      <c r="E1096" s="415">
        <v>0.01</v>
      </c>
      <c r="F1096" s="431">
        <f t="shared" si="25"/>
        <v>19312672.489999995</v>
      </c>
    </row>
    <row r="1097" spans="1:6" ht="28.5">
      <c r="A1097" s="383">
        <v>40820</v>
      </c>
      <c r="B1097" s="178">
        <v>10321</v>
      </c>
      <c r="C1097" s="164" t="s">
        <v>4227</v>
      </c>
      <c r="D1097" s="339"/>
      <c r="E1097" s="216">
        <v>7616.77</v>
      </c>
      <c r="F1097" s="431">
        <f t="shared" si="25"/>
        <v>19305055.719999995</v>
      </c>
    </row>
    <row r="1098" spans="1:6" ht="42.75">
      <c r="A1098" s="383">
        <v>40820</v>
      </c>
      <c r="B1098" s="178">
        <v>10322</v>
      </c>
      <c r="C1098" s="164" t="s">
        <v>4228</v>
      </c>
      <c r="D1098" s="468"/>
      <c r="E1098" s="216">
        <v>4038</v>
      </c>
      <c r="F1098" s="359">
        <f t="shared" si="25"/>
        <v>19301017.719999995</v>
      </c>
    </row>
    <row r="1099" spans="1:6" ht="42.75">
      <c r="A1099" s="383">
        <v>40820</v>
      </c>
      <c r="B1099" s="178">
        <v>10323</v>
      </c>
      <c r="C1099" s="164" t="s">
        <v>4229</v>
      </c>
      <c r="D1099" s="184"/>
      <c r="E1099" s="216">
        <v>4068</v>
      </c>
      <c r="F1099" s="431">
        <f t="shared" si="25"/>
        <v>19296949.719999995</v>
      </c>
    </row>
    <row r="1100" spans="1:6" ht="42.75">
      <c r="A1100" s="383">
        <v>40820</v>
      </c>
      <c r="B1100" s="178">
        <v>10324</v>
      </c>
      <c r="C1100" s="164" t="s">
        <v>4230</v>
      </c>
      <c r="D1100" s="184"/>
      <c r="E1100" s="170">
        <v>4038</v>
      </c>
      <c r="F1100" s="431">
        <f t="shared" si="25"/>
        <v>19292911.719999995</v>
      </c>
    </row>
    <row r="1101" spans="1:6" ht="28.5">
      <c r="A1101" s="383">
        <v>40820</v>
      </c>
      <c r="B1101" s="178">
        <v>10325</v>
      </c>
      <c r="C1101" s="164" t="s">
        <v>4231</v>
      </c>
      <c r="D1101" s="162"/>
      <c r="E1101" s="406">
        <v>612</v>
      </c>
      <c r="F1101" s="431">
        <f t="shared" si="25"/>
        <v>19292299.719999995</v>
      </c>
    </row>
    <row r="1102" spans="1:6">
      <c r="A1102" s="383">
        <v>40820</v>
      </c>
      <c r="B1102" s="178">
        <v>10326</v>
      </c>
      <c r="C1102" s="164" t="s">
        <v>1804</v>
      </c>
      <c r="D1102" s="162"/>
      <c r="E1102" s="415">
        <v>0.01</v>
      </c>
      <c r="F1102" s="431">
        <f t="shared" si="25"/>
        <v>19292299.709999993</v>
      </c>
    </row>
    <row r="1103" spans="1:6">
      <c r="A1103" s="383">
        <v>40820</v>
      </c>
      <c r="B1103" s="178">
        <v>10327</v>
      </c>
      <c r="C1103" s="291" t="s">
        <v>1804</v>
      </c>
      <c r="D1103" s="162"/>
      <c r="E1103" s="360">
        <v>0.01</v>
      </c>
      <c r="F1103" s="431">
        <f t="shared" si="25"/>
        <v>19292299.699999992</v>
      </c>
    </row>
    <row r="1104" spans="1:6">
      <c r="A1104" s="383">
        <v>40821</v>
      </c>
      <c r="B1104" s="178">
        <v>10328</v>
      </c>
      <c r="C1104" s="291" t="s">
        <v>1804</v>
      </c>
      <c r="D1104" s="162"/>
      <c r="E1104" s="360">
        <v>0.01</v>
      </c>
      <c r="F1104" s="431">
        <f t="shared" si="25"/>
        <v>19292299.68999999</v>
      </c>
    </row>
    <row r="1105" spans="1:6" ht="42.75">
      <c r="A1105" s="388">
        <v>40821</v>
      </c>
      <c r="B1105" s="290">
        <v>10329</v>
      </c>
      <c r="C1105" s="164" t="s">
        <v>4232</v>
      </c>
      <c r="D1105" s="468"/>
      <c r="E1105" s="406">
        <v>233027.55</v>
      </c>
      <c r="F1105" s="431">
        <f t="shared" si="25"/>
        <v>19059272.139999989</v>
      </c>
    </row>
    <row r="1106" spans="1:6" ht="57">
      <c r="A1106" s="383">
        <v>40821</v>
      </c>
      <c r="B1106" s="178">
        <v>10330</v>
      </c>
      <c r="C1106" s="164" t="s">
        <v>4233</v>
      </c>
      <c r="D1106" s="214"/>
      <c r="E1106" s="406">
        <v>4068</v>
      </c>
      <c r="F1106" s="431">
        <f t="shared" si="25"/>
        <v>19055204.139999989</v>
      </c>
    </row>
    <row r="1107" spans="1:6" ht="42.75">
      <c r="A1107" s="383">
        <v>40823</v>
      </c>
      <c r="B1107" s="178">
        <v>10331</v>
      </c>
      <c r="C1107" s="164" t="s">
        <v>4234</v>
      </c>
      <c r="D1107" s="449"/>
      <c r="E1107" s="406">
        <v>10354.5</v>
      </c>
      <c r="F1107" s="431">
        <f t="shared" si="25"/>
        <v>19044849.639999989</v>
      </c>
    </row>
    <row r="1108" spans="1:6" ht="28.5">
      <c r="A1108" s="383">
        <v>40823</v>
      </c>
      <c r="B1108" s="178">
        <v>10332</v>
      </c>
      <c r="C1108" s="164" t="s">
        <v>4235</v>
      </c>
      <c r="D1108" s="214"/>
      <c r="E1108" s="432">
        <v>58667.67</v>
      </c>
      <c r="F1108" s="431">
        <f t="shared" si="25"/>
        <v>18986181.969999988</v>
      </c>
    </row>
    <row r="1109" spans="1:6" ht="15.75">
      <c r="A1109" s="383">
        <v>40823</v>
      </c>
      <c r="B1109" s="178">
        <v>10333</v>
      </c>
      <c r="C1109" s="164" t="s">
        <v>4236</v>
      </c>
      <c r="D1109" s="214"/>
      <c r="E1109" s="432">
        <v>2962.65</v>
      </c>
      <c r="F1109" s="431">
        <f t="shared" si="25"/>
        <v>18983219.319999989</v>
      </c>
    </row>
    <row r="1110" spans="1:6" ht="42.75">
      <c r="A1110" s="383">
        <v>40823</v>
      </c>
      <c r="B1110" s="178">
        <v>10334</v>
      </c>
      <c r="C1110" s="164" t="s">
        <v>4237</v>
      </c>
      <c r="D1110" s="214"/>
      <c r="E1110" s="432">
        <v>1656.04</v>
      </c>
      <c r="F1110" s="431">
        <f t="shared" si="25"/>
        <v>18981563.27999999</v>
      </c>
    </row>
    <row r="1111" spans="1:6" ht="57">
      <c r="A1111" s="383">
        <v>40823</v>
      </c>
      <c r="B1111" s="178">
        <v>10335</v>
      </c>
      <c r="C1111" s="164" t="s">
        <v>4238</v>
      </c>
      <c r="D1111" s="214"/>
      <c r="E1111" s="432">
        <v>10225.41</v>
      </c>
      <c r="F1111" s="431">
        <f t="shared" si="25"/>
        <v>18971337.86999999</v>
      </c>
    </row>
    <row r="1112" spans="1:6" ht="42.75">
      <c r="A1112" s="383">
        <v>40823</v>
      </c>
      <c r="B1112" s="178">
        <v>10336</v>
      </c>
      <c r="C1112" s="164" t="s">
        <v>4239</v>
      </c>
      <c r="E1112" s="432">
        <v>11752</v>
      </c>
      <c r="F1112" s="431">
        <f t="shared" si="25"/>
        <v>18959585.86999999</v>
      </c>
    </row>
    <row r="1113" spans="1:6" ht="28.5">
      <c r="A1113" s="388">
        <v>40823</v>
      </c>
      <c r="B1113" s="290">
        <v>10337</v>
      </c>
      <c r="C1113" s="164" t="s">
        <v>4240</v>
      </c>
      <c r="D1113" s="348"/>
      <c r="E1113" s="406">
        <v>21447.42</v>
      </c>
      <c r="F1113" s="431">
        <f t="shared" si="25"/>
        <v>18938138.449999988</v>
      </c>
    </row>
    <row r="1114" spans="1:6" ht="28.5">
      <c r="A1114" s="388">
        <v>40826</v>
      </c>
      <c r="B1114" s="73" t="s">
        <v>3096</v>
      </c>
      <c r="C1114" s="114" t="s">
        <v>4241</v>
      </c>
      <c r="D1114" s="348"/>
      <c r="E1114" s="415">
        <v>28603</v>
      </c>
      <c r="F1114" s="431">
        <f t="shared" si="25"/>
        <v>18909535.449999988</v>
      </c>
    </row>
    <row r="1115" spans="1:6" ht="42.75">
      <c r="A1115" s="388">
        <v>40827</v>
      </c>
      <c r="B1115" s="290">
        <v>10338</v>
      </c>
      <c r="C1115" s="164" t="s">
        <v>4242</v>
      </c>
      <c r="D1115" s="348"/>
      <c r="E1115" s="406">
        <v>6331.9</v>
      </c>
      <c r="F1115" s="431">
        <f t="shared" si="25"/>
        <v>18903203.54999999</v>
      </c>
    </row>
    <row r="1116" spans="1:6" ht="28.5">
      <c r="A1116" s="388">
        <v>40827</v>
      </c>
      <c r="B1116" s="290">
        <v>10339</v>
      </c>
      <c r="C1116" s="164" t="s">
        <v>4243</v>
      </c>
      <c r="D1116" s="348"/>
      <c r="E1116" s="406">
        <v>33176.800000000003</v>
      </c>
      <c r="F1116" s="431">
        <f t="shared" si="25"/>
        <v>18870026.749999989</v>
      </c>
    </row>
    <row r="1117" spans="1:6" ht="57">
      <c r="A1117" s="388">
        <v>40827</v>
      </c>
      <c r="B1117" s="290">
        <v>10340</v>
      </c>
      <c r="C1117" s="164" t="s">
        <v>4245</v>
      </c>
      <c r="D1117" s="348"/>
      <c r="E1117" s="406">
        <v>112090</v>
      </c>
      <c r="F1117" s="431">
        <f t="shared" si="25"/>
        <v>18757936.749999989</v>
      </c>
    </row>
    <row r="1118" spans="1:6" ht="42.75">
      <c r="A1118" s="388">
        <v>40827</v>
      </c>
      <c r="B1118" s="290">
        <v>10341</v>
      </c>
      <c r="C1118" s="164" t="s">
        <v>4246</v>
      </c>
      <c r="D1118" s="339"/>
      <c r="E1118" s="170">
        <v>2250</v>
      </c>
      <c r="F1118" s="431">
        <f t="shared" si="25"/>
        <v>18755686.749999989</v>
      </c>
    </row>
    <row r="1119" spans="1:6" ht="28.5">
      <c r="A1119" s="388">
        <v>40827</v>
      </c>
      <c r="B1119" s="290">
        <v>10342</v>
      </c>
      <c r="C1119" s="164" t="s">
        <v>4247</v>
      </c>
      <c r="D1119" s="348"/>
      <c r="E1119" s="406">
        <v>58200</v>
      </c>
      <c r="F1119" s="431">
        <f t="shared" si="25"/>
        <v>18697486.749999989</v>
      </c>
    </row>
    <row r="1120" spans="1:6" ht="42.75">
      <c r="A1120" s="388">
        <v>40827</v>
      </c>
      <c r="B1120" s="290">
        <v>10343</v>
      </c>
      <c r="C1120" s="164" t="s">
        <v>4248</v>
      </c>
      <c r="D1120" s="348"/>
      <c r="E1120" s="406">
        <v>2937</v>
      </c>
      <c r="F1120" s="431">
        <f t="shared" si="25"/>
        <v>18694549.749999989</v>
      </c>
    </row>
    <row r="1121" spans="1:6" ht="42.75">
      <c r="A1121" s="388">
        <v>40827</v>
      </c>
      <c r="B1121" s="290">
        <v>10344</v>
      </c>
      <c r="C1121" s="164" t="s">
        <v>4249</v>
      </c>
      <c r="D1121" s="348"/>
      <c r="E1121" s="406">
        <v>1836</v>
      </c>
      <c r="F1121" s="431">
        <f t="shared" si="25"/>
        <v>18692713.749999989</v>
      </c>
    </row>
    <row r="1122" spans="1:6" ht="42.75">
      <c r="A1122" s="388">
        <v>40827</v>
      </c>
      <c r="B1122" s="290">
        <v>10345</v>
      </c>
      <c r="C1122" s="164" t="s">
        <v>4250</v>
      </c>
      <c r="D1122" s="348"/>
      <c r="E1122" s="406">
        <v>1836</v>
      </c>
      <c r="F1122" s="431">
        <f t="shared" si="25"/>
        <v>18690877.749999989</v>
      </c>
    </row>
    <row r="1123" spans="1:6" ht="29.25">
      <c r="A1123" s="388">
        <v>40827</v>
      </c>
      <c r="B1123" s="290">
        <v>10346</v>
      </c>
      <c r="C1123" s="164" t="s">
        <v>4251</v>
      </c>
      <c r="D1123" s="348"/>
      <c r="E1123" s="406">
        <v>25000</v>
      </c>
      <c r="F1123" s="431">
        <f t="shared" si="25"/>
        <v>18665877.749999989</v>
      </c>
    </row>
    <row r="1124" spans="1:6" ht="71.25">
      <c r="A1124" s="388">
        <v>40827</v>
      </c>
      <c r="B1124" s="290">
        <v>10347</v>
      </c>
      <c r="C1124" s="164" t="s">
        <v>4252</v>
      </c>
      <c r="D1124" s="214"/>
      <c r="E1124" s="406">
        <v>84370</v>
      </c>
      <c r="F1124" s="431">
        <f t="shared" si="25"/>
        <v>18581507.749999989</v>
      </c>
    </row>
    <row r="1125" spans="1:6" ht="28.5">
      <c r="A1125" s="388">
        <v>40827</v>
      </c>
      <c r="B1125" s="290">
        <v>10348</v>
      </c>
      <c r="C1125" s="114" t="s">
        <v>4253</v>
      </c>
      <c r="D1125" s="214"/>
      <c r="E1125" s="406">
        <v>1131</v>
      </c>
      <c r="F1125" s="431">
        <f t="shared" si="25"/>
        <v>18580376.749999989</v>
      </c>
    </row>
    <row r="1126" spans="1:6" ht="28.5">
      <c r="A1126" s="388">
        <v>40828</v>
      </c>
      <c r="B1126" s="290">
        <v>10349</v>
      </c>
      <c r="C1126" s="164" t="s">
        <v>4254</v>
      </c>
      <c r="D1126" s="214"/>
      <c r="E1126" s="406">
        <v>155602.71</v>
      </c>
      <c r="F1126" s="431">
        <f t="shared" si="25"/>
        <v>18424774.039999988</v>
      </c>
    </row>
    <row r="1127" spans="1:6" ht="28.5">
      <c r="A1127" s="388">
        <v>40829</v>
      </c>
      <c r="B1127" s="290">
        <v>10350</v>
      </c>
      <c r="C1127" s="164" t="s">
        <v>4255</v>
      </c>
      <c r="D1127" s="184"/>
      <c r="E1127" s="170">
        <v>612</v>
      </c>
      <c r="F1127" s="431">
        <f t="shared" si="25"/>
        <v>18424162.039999988</v>
      </c>
    </row>
    <row r="1128" spans="1:6" ht="42.75">
      <c r="A1128" s="388">
        <v>40829</v>
      </c>
      <c r="B1128" s="290">
        <v>10351</v>
      </c>
      <c r="C1128" s="164" t="s">
        <v>4268</v>
      </c>
      <c r="D1128" s="214"/>
      <c r="E1128" s="406">
        <v>5000</v>
      </c>
      <c r="F1128" s="431">
        <f t="shared" si="25"/>
        <v>18419162.039999988</v>
      </c>
    </row>
    <row r="1129" spans="1:6" ht="42.75">
      <c r="A1129" s="388">
        <v>40829</v>
      </c>
      <c r="B1129" s="290">
        <v>10352</v>
      </c>
      <c r="C1129" s="164" t="s">
        <v>4267</v>
      </c>
      <c r="D1129" s="348"/>
      <c r="E1129" s="406">
        <v>5000</v>
      </c>
      <c r="F1129" s="431">
        <f t="shared" ref="F1129:F1139" si="26">F1128+D1129-E1129</f>
        <v>18414162.039999988</v>
      </c>
    </row>
    <row r="1130" spans="1:6" ht="42.75">
      <c r="A1130" s="388">
        <v>40829</v>
      </c>
      <c r="B1130" s="290">
        <v>10353</v>
      </c>
      <c r="C1130" s="164" t="s">
        <v>4266</v>
      </c>
      <c r="D1130" s="214"/>
      <c r="E1130" s="406">
        <v>5000</v>
      </c>
      <c r="F1130" s="431">
        <f t="shared" si="26"/>
        <v>18409162.039999988</v>
      </c>
    </row>
    <row r="1131" spans="1:6" ht="42.75">
      <c r="A1131" s="388">
        <v>40829</v>
      </c>
      <c r="B1131" s="290">
        <v>10354</v>
      </c>
      <c r="C1131" s="164" t="s">
        <v>4265</v>
      </c>
      <c r="D1131" s="339"/>
      <c r="E1131" s="216">
        <v>5000</v>
      </c>
      <c r="F1131" s="431">
        <f t="shared" si="26"/>
        <v>18404162.039999988</v>
      </c>
    </row>
    <row r="1132" spans="1:6" ht="42.75">
      <c r="A1132" s="388">
        <v>40829</v>
      </c>
      <c r="B1132" s="290">
        <v>10355</v>
      </c>
      <c r="C1132" s="164" t="s">
        <v>4264</v>
      </c>
      <c r="D1132" s="323"/>
      <c r="E1132" s="406">
        <v>5000</v>
      </c>
      <c r="F1132" s="431">
        <f t="shared" si="26"/>
        <v>18399162.039999988</v>
      </c>
    </row>
    <row r="1133" spans="1:6" ht="42.75">
      <c r="A1133" s="388">
        <v>40829</v>
      </c>
      <c r="B1133" s="290">
        <v>10356</v>
      </c>
      <c r="C1133" s="164" t="s">
        <v>4263</v>
      </c>
      <c r="D1133" s="162"/>
      <c r="E1133" s="406">
        <v>1900</v>
      </c>
      <c r="F1133" s="431">
        <f t="shared" si="26"/>
        <v>18397262.039999988</v>
      </c>
    </row>
    <row r="1134" spans="1:6" ht="42.75">
      <c r="A1134" s="388">
        <v>40829</v>
      </c>
      <c r="B1134" s="290">
        <v>10357</v>
      </c>
      <c r="C1134" s="164" t="s">
        <v>4262</v>
      </c>
      <c r="D1134" s="323"/>
      <c r="E1134" s="406">
        <v>1900</v>
      </c>
      <c r="F1134" s="431">
        <f t="shared" si="26"/>
        <v>18395362.039999988</v>
      </c>
    </row>
    <row r="1135" spans="1:6" ht="42.75">
      <c r="A1135" s="388">
        <v>40829</v>
      </c>
      <c r="B1135" s="290">
        <v>10358</v>
      </c>
      <c r="C1135" s="164" t="s">
        <v>4261</v>
      </c>
      <c r="D1135" s="463"/>
      <c r="E1135" s="406">
        <v>1900</v>
      </c>
      <c r="F1135" s="431">
        <f t="shared" si="26"/>
        <v>18393462.039999988</v>
      </c>
    </row>
    <row r="1136" spans="1:6" ht="42.75">
      <c r="A1136" s="388">
        <v>40829</v>
      </c>
      <c r="B1136" s="290">
        <v>10359</v>
      </c>
      <c r="C1136" s="164" t="s">
        <v>4260</v>
      </c>
      <c r="D1136" s="348"/>
      <c r="E1136" s="406">
        <v>1900</v>
      </c>
      <c r="F1136" s="431">
        <f t="shared" si="26"/>
        <v>18391562.039999988</v>
      </c>
    </row>
    <row r="1137" spans="1:6" ht="42.75">
      <c r="A1137" s="388">
        <v>40829</v>
      </c>
      <c r="B1137" s="290">
        <v>10360</v>
      </c>
      <c r="C1137" s="164" t="s">
        <v>4259</v>
      </c>
      <c r="D1137" s="348"/>
      <c r="E1137" s="406">
        <v>1900</v>
      </c>
      <c r="F1137" s="431">
        <f t="shared" si="26"/>
        <v>18389662.039999988</v>
      </c>
    </row>
    <row r="1138" spans="1:6" ht="42.75">
      <c r="A1138" s="388">
        <v>40829</v>
      </c>
      <c r="B1138" s="290">
        <v>10361</v>
      </c>
      <c r="C1138" s="164" t="s">
        <v>4258</v>
      </c>
      <c r="D1138" s="214"/>
      <c r="E1138" s="406">
        <v>1900</v>
      </c>
      <c r="F1138" s="431">
        <f t="shared" si="26"/>
        <v>18387762.039999988</v>
      </c>
    </row>
    <row r="1139" spans="1:6" ht="42.75">
      <c r="A1139" s="388">
        <v>40829</v>
      </c>
      <c r="B1139" s="290">
        <v>10362</v>
      </c>
      <c r="C1139" s="164" t="s">
        <v>4256</v>
      </c>
      <c r="E1139" s="406">
        <v>1900</v>
      </c>
      <c r="F1139" s="431">
        <f t="shared" si="26"/>
        <v>18385862.039999988</v>
      </c>
    </row>
    <row r="1140" spans="1:6" ht="25.5">
      <c r="A1140" s="388">
        <v>40829</v>
      </c>
      <c r="B1140" s="290">
        <v>10363</v>
      </c>
      <c r="C1140" s="400" t="s">
        <v>4257</v>
      </c>
      <c r="D1140" s="214"/>
      <c r="E1140" s="406">
        <v>1900</v>
      </c>
      <c r="F1140" s="431">
        <f t="shared" ref="F1140:F1152" si="27">F1139+D1140-E1140</f>
        <v>18383962.039999988</v>
      </c>
    </row>
    <row r="1141" spans="1:6" ht="30">
      <c r="A1141" s="388">
        <v>40830</v>
      </c>
      <c r="B1141" s="73" t="s">
        <v>3096</v>
      </c>
      <c r="C1141" s="446" t="s">
        <v>4387</v>
      </c>
      <c r="D1141" s="214"/>
      <c r="E1141" s="415">
        <v>211005.1</v>
      </c>
      <c r="F1141" s="431">
        <f t="shared" si="27"/>
        <v>18172956.939999986</v>
      </c>
    </row>
    <row r="1142" spans="1:6" ht="42.75">
      <c r="A1142" s="388">
        <v>40830</v>
      </c>
      <c r="B1142" s="290">
        <v>10364</v>
      </c>
      <c r="C1142" s="164" t="s">
        <v>4269</v>
      </c>
      <c r="D1142" s="323"/>
      <c r="E1142" s="406">
        <v>50103.54</v>
      </c>
      <c r="F1142" s="431">
        <f t="shared" si="27"/>
        <v>18122853.399999987</v>
      </c>
    </row>
    <row r="1143" spans="1:6" ht="42.75">
      <c r="A1143" s="388">
        <v>40833</v>
      </c>
      <c r="B1143" s="290">
        <v>10365</v>
      </c>
      <c r="C1143" s="164" t="s">
        <v>4270</v>
      </c>
      <c r="D1143" s="348"/>
      <c r="E1143" s="406">
        <v>9208.7999999999993</v>
      </c>
      <c r="F1143" s="431">
        <f t="shared" si="27"/>
        <v>18113644.599999987</v>
      </c>
    </row>
    <row r="1144" spans="1:6" ht="57.75">
      <c r="A1144" s="388">
        <v>40833</v>
      </c>
      <c r="B1144" s="290">
        <v>10366</v>
      </c>
      <c r="C1144" s="350" t="s">
        <v>4272</v>
      </c>
      <c r="D1144" s="348"/>
      <c r="E1144" s="406">
        <v>7005</v>
      </c>
      <c r="F1144" s="431">
        <f t="shared" si="27"/>
        <v>18106639.599999987</v>
      </c>
    </row>
    <row r="1145" spans="1:6" ht="42.75">
      <c r="A1145" s="388">
        <v>40833</v>
      </c>
      <c r="B1145" s="290">
        <v>10367</v>
      </c>
      <c r="C1145" s="164" t="s">
        <v>4271</v>
      </c>
      <c r="D1145" s="348"/>
      <c r="E1145" s="406">
        <v>612</v>
      </c>
      <c r="F1145" s="431">
        <f t="shared" si="27"/>
        <v>18106027.599999987</v>
      </c>
    </row>
    <row r="1146" spans="1:6" ht="99.75">
      <c r="A1146" s="388">
        <v>40833</v>
      </c>
      <c r="B1146" s="290">
        <v>10368</v>
      </c>
      <c r="C1146" s="164" t="s">
        <v>4348</v>
      </c>
      <c r="D1146" s="348"/>
      <c r="E1146" s="406">
        <v>31046.26</v>
      </c>
      <c r="F1146" s="431">
        <f t="shared" si="27"/>
        <v>18074981.339999985</v>
      </c>
    </row>
    <row r="1147" spans="1:6" ht="28.5">
      <c r="A1147" s="388">
        <v>40833</v>
      </c>
      <c r="B1147" s="290">
        <v>10369</v>
      </c>
      <c r="C1147" s="291" t="s">
        <v>4295</v>
      </c>
      <c r="D1147" s="348"/>
      <c r="E1147" s="216">
        <v>39785.35</v>
      </c>
      <c r="F1147" s="431">
        <f t="shared" si="27"/>
        <v>18035195.989999983</v>
      </c>
    </row>
    <row r="1148" spans="1:6" ht="28.5">
      <c r="A1148" s="388">
        <v>40833</v>
      </c>
      <c r="B1148" s="290">
        <v>10370</v>
      </c>
      <c r="C1148" s="164" t="s">
        <v>4273</v>
      </c>
      <c r="D1148" s="460"/>
      <c r="E1148" s="406">
        <v>24236.86</v>
      </c>
      <c r="F1148" s="431">
        <f t="shared" si="27"/>
        <v>18010959.129999984</v>
      </c>
    </row>
    <row r="1149" spans="1:6" ht="57">
      <c r="A1149" s="383">
        <v>40833</v>
      </c>
      <c r="B1149" s="290">
        <v>10371</v>
      </c>
      <c r="C1149" s="164" t="s">
        <v>4274</v>
      </c>
      <c r="D1149" s="214"/>
      <c r="E1149" s="406">
        <v>12840</v>
      </c>
      <c r="F1149" s="431">
        <f t="shared" si="27"/>
        <v>17998119.129999984</v>
      </c>
    </row>
    <row r="1150" spans="1:6">
      <c r="A1150" s="383">
        <v>40833</v>
      </c>
      <c r="B1150" s="290">
        <v>10372</v>
      </c>
      <c r="C1150" s="114" t="s">
        <v>1804</v>
      </c>
      <c r="D1150" s="2"/>
      <c r="E1150" s="415">
        <v>0.01</v>
      </c>
      <c r="F1150" s="431">
        <f t="shared" si="27"/>
        <v>17998119.119999982</v>
      </c>
    </row>
    <row r="1151" spans="1:6" ht="42.75">
      <c r="A1151" s="388">
        <v>40833</v>
      </c>
      <c r="B1151" s="290">
        <v>10373</v>
      </c>
      <c r="C1151" s="164" t="s">
        <v>4275</v>
      </c>
      <c r="D1151" s="348"/>
      <c r="E1151" s="406">
        <v>250000</v>
      </c>
      <c r="F1151" s="431">
        <f t="shared" si="27"/>
        <v>17748119.119999982</v>
      </c>
    </row>
    <row r="1152" spans="1:6">
      <c r="A1152" s="388">
        <v>40835</v>
      </c>
      <c r="B1152" s="290">
        <v>10374</v>
      </c>
      <c r="C1152" s="351" t="s">
        <v>4276</v>
      </c>
      <c r="D1152" s="323"/>
      <c r="E1152" s="406">
        <v>27000</v>
      </c>
      <c r="F1152" s="431">
        <f t="shared" si="27"/>
        <v>17721119.119999982</v>
      </c>
    </row>
    <row r="1153" spans="1:6">
      <c r="A1153" s="388">
        <v>40835</v>
      </c>
      <c r="B1153" s="290">
        <v>10375</v>
      </c>
      <c r="C1153" s="164" t="s">
        <v>4277</v>
      </c>
      <c r="D1153" s="323"/>
      <c r="E1153" s="406">
        <v>7500</v>
      </c>
      <c r="F1153" s="431">
        <f t="shared" ref="F1153:F1208" si="28">F1152+D1153-E1153</f>
        <v>17713619.119999982</v>
      </c>
    </row>
    <row r="1154" spans="1:6">
      <c r="A1154" s="388">
        <v>40835</v>
      </c>
      <c r="B1154" s="290">
        <v>10376</v>
      </c>
      <c r="C1154" s="164" t="s">
        <v>4278</v>
      </c>
      <c r="D1154" s="162"/>
      <c r="E1154" s="406">
        <v>7500</v>
      </c>
      <c r="F1154" s="431">
        <f t="shared" si="28"/>
        <v>17706119.119999982</v>
      </c>
    </row>
    <row r="1155" spans="1:6" ht="42.75">
      <c r="A1155" s="388">
        <v>40835</v>
      </c>
      <c r="B1155" s="290">
        <v>10377</v>
      </c>
      <c r="C1155" s="164" t="s">
        <v>4279</v>
      </c>
      <c r="D1155" s="162"/>
      <c r="E1155" s="406">
        <v>45000</v>
      </c>
      <c r="F1155" s="431">
        <f t="shared" si="28"/>
        <v>17661119.119999982</v>
      </c>
    </row>
    <row r="1156" spans="1:6" ht="42.75">
      <c r="A1156" s="388">
        <v>40835</v>
      </c>
      <c r="B1156" s="290">
        <v>10378</v>
      </c>
      <c r="C1156" s="164" t="s">
        <v>4280</v>
      </c>
      <c r="D1156" s="323"/>
      <c r="E1156" s="406">
        <v>36000</v>
      </c>
      <c r="F1156" s="431">
        <f t="shared" si="28"/>
        <v>17625119.119999982</v>
      </c>
    </row>
    <row r="1157" spans="1:6" ht="42.75">
      <c r="A1157" s="383">
        <v>40835</v>
      </c>
      <c r="B1157" s="290">
        <v>10379</v>
      </c>
      <c r="C1157" s="164" t="s">
        <v>4281</v>
      </c>
      <c r="D1157" s="162"/>
      <c r="E1157" s="406">
        <v>40500</v>
      </c>
      <c r="F1157" s="431">
        <f t="shared" si="28"/>
        <v>17584619.119999982</v>
      </c>
    </row>
    <row r="1158" spans="1:6">
      <c r="A1158" s="383">
        <v>40835</v>
      </c>
      <c r="B1158" s="290">
        <v>10380</v>
      </c>
      <c r="C1158" s="114" t="s">
        <v>1804</v>
      </c>
      <c r="D1158" s="162"/>
      <c r="E1158" s="415">
        <v>0.01</v>
      </c>
      <c r="F1158" s="431">
        <f t="shared" si="28"/>
        <v>17584619.109999981</v>
      </c>
    </row>
    <row r="1159" spans="1:6" ht="28.5">
      <c r="A1159" s="388">
        <v>40835</v>
      </c>
      <c r="B1159" s="290">
        <v>10381</v>
      </c>
      <c r="C1159" s="291" t="s">
        <v>4282</v>
      </c>
      <c r="D1159" s="323"/>
      <c r="E1159" s="406">
        <v>4500</v>
      </c>
      <c r="F1159" s="431">
        <f t="shared" si="28"/>
        <v>17580119.109999981</v>
      </c>
    </row>
    <row r="1160" spans="1:6" ht="71.25">
      <c r="A1160" s="388">
        <v>40835</v>
      </c>
      <c r="B1160" s="290">
        <v>10382</v>
      </c>
      <c r="C1160" s="164" t="s">
        <v>4283</v>
      </c>
      <c r="D1160" s="162"/>
      <c r="E1160" s="406">
        <v>9990</v>
      </c>
      <c r="F1160" s="431">
        <f t="shared" si="28"/>
        <v>17570129.109999981</v>
      </c>
    </row>
    <row r="1161" spans="1:6" ht="28.5">
      <c r="A1161" s="383">
        <v>40835</v>
      </c>
      <c r="B1161" s="290">
        <v>10383</v>
      </c>
      <c r="C1161" s="164" t="s">
        <v>4333</v>
      </c>
      <c r="D1161" s="323"/>
      <c r="E1161" s="406">
        <v>122505.19</v>
      </c>
      <c r="F1161" s="431">
        <f t="shared" si="28"/>
        <v>17447623.919999979</v>
      </c>
    </row>
    <row r="1162" spans="1:6">
      <c r="A1162" s="383">
        <v>40835</v>
      </c>
      <c r="B1162" s="290">
        <v>10384</v>
      </c>
      <c r="C1162" s="164" t="s">
        <v>1804</v>
      </c>
      <c r="D1162" s="323"/>
      <c r="E1162" s="415">
        <v>0.01</v>
      </c>
      <c r="F1162" s="431">
        <f t="shared" si="28"/>
        <v>17447623.909999978</v>
      </c>
    </row>
    <row r="1163" spans="1:6" ht="57">
      <c r="A1163" s="383">
        <v>40835</v>
      </c>
      <c r="B1163" s="290">
        <v>10385</v>
      </c>
      <c r="C1163" s="164" t="s">
        <v>4284</v>
      </c>
      <c r="D1163" s="323"/>
      <c r="E1163" s="406">
        <v>30676.2</v>
      </c>
      <c r="F1163" s="431">
        <f t="shared" si="28"/>
        <v>17416947.709999979</v>
      </c>
    </row>
    <row r="1164" spans="1:6" ht="57">
      <c r="A1164" s="472">
        <v>40835</v>
      </c>
      <c r="B1164" s="473">
        <v>10386</v>
      </c>
      <c r="C1164" s="427" t="s">
        <v>4285</v>
      </c>
      <c r="D1164" s="490"/>
      <c r="E1164" s="489">
        <v>179258.05</v>
      </c>
      <c r="F1164" s="431">
        <f t="shared" si="28"/>
        <v>17237689.659999978</v>
      </c>
    </row>
    <row r="1165" spans="1:6" ht="42.75">
      <c r="A1165" s="388">
        <v>40835</v>
      </c>
      <c r="B1165" s="290">
        <v>10387</v>
      </c>
      <c r="C1165" s="164" t="s">
        <v>4339</v>
      </c>
      <c r="D1165" s="323"/>
      <c r="E1165" s="406">
        <v>1131</v>
      </c>
      <c r="F1165" s="431">
        <f t="shared" si="28"/>
        <v>17236558.659999978</v>
      </c>
    </row>
    <row r="1166" spans="1:6">
      <c r="A1166" s="472">
        <v>40835</v>
      </c>
      <c r="B1166" s="473">
        <v>10388</v>
      </c>
      <c r="C1166" s="427" t="s">
        <v>4288</v>
      </c>
      <c r="D1166" s="323"/>
      <c r="E1166" s="406">
        <v>1101</v>
      </c>
      <c r="F1166" s="431">
        <f t="shared" si="28"/>
        <v>17235457.659999978</v>
      </c>
    </row>
    <row r="1167" spans="1:6" ht="28.5">
      <c r="A1167" s="388">
        <v>40835</v>
      </c>
      <c r="B1167" s="290">
        <v>10389</v>
      </c>
      <c r="C1167" s="164" t="s">
        <v>4340</v>
      </c>
      <c r="D1167" s="323"/>
      <c r="E1167" s="406">
        <v>8500</v>
      </c>
      <c r="F1167" s="431">
        <f t="shared" si="28"/>
        <v>17226957.659999978</v>
      </c>
    </row>
    <row r="1168" spans="1:6" ht="28.5">
      <c r="A1168" s="388">
        <v>40835</v>
      </c>
      <c r="B1168" s="290">
        <v>10390</v>
      </c>
      <c r="C1168" s="164" t="s">
        <v>4341</v>
      </c>
      <c r="D1168" s="323"/>
      <c r="E1168" s="406">
        <v>612</v>
      </c>
      <c r="F1168" s="431">
        <f t="shared" si="28"/>
        <v>17226345.659999978</v>
      </c>
    </row>
    <row r="1169" spans="1:8">
      <c r="A1169" s="472">
        <v>40835</v>
      </c>
      <c r="B1169" s="473">
        <v>10391</v>
      </c>
      <c r="C1169" s="427" t="s">
        <v>4289</v>
      </c>
      <c r="D1169" s="323"/>
      <c r="E1169" s="406">
        <v>3900</v>
      </c>
      <c r="F1169" s="431">
        <f t="shared" si="28"/>
        <v>17222445.659999978</v>
      </c>
    </row>
    <row r="1170" spans="1:8">
      <c r="A1170" s="383">
        <v>40835</v>
      </c>
      <c r="B1170" s="290">
        <v>10392</v>
      </c>
      <c r="C1170" s="164" t="s">
        <v>4332</v>
      </c>
      <c r="D1170" s="323"/>
      <c r="E1170" s="406">
        <v>1490</v>
      </c>
      <c r="F1170" s="431">
        <f t="shared" si="28"/>
        <v>17220955.659999978</v>
      </c>
    </row>
    <row r="1171" spans="1:8" ht="28.5">
      <c r="A1171" s="383">
        <v>40835</v>
      </c>
      <c r="B1171" s="290">
        <v>10393</v>
      </c>
      <c r="C1171" s="164" t="s">
        <v>4290</v>
      </c>
      <c r="D1171" s="323"/>
      <c r="E1171" s="406">
        <v>28603</v>
      </c>
      <c r="F1171" s="431">
        <f t="shared" si="28"/>
        <v>17192352.659999978</v>
      </c>
    </row>
    <row r="1172" spans="1:8" ht="28.5">
      <c r="A1172" s="383">
        <v>40835</v>
      </c>
      <c r="B1172" s="290">
        <v>10394</v>
      </c>
      <c r="C1172" s="164" t="s">
        <v>4415</v>
      </c>
      <c r="D1172" s="323"/>
      <c r="E1172" s="406">
        <v>900</v>
      </c>
      <c r="F1172" s="431">
        <f t="shared" si="28"/>
        <v>17191452.659999978</v>
      </c>
    </row>
    <row r="1173" spans="1:8" ht="28.5">
      <c r="A1173" s="383">
        <v>40835</v>
      </c>
      <c r="B1173" s="290">
        <v>10395</v>
      </c>
      <c r="C1173" s="164" t="s">
        <v>4286</v>
      </c>
      <c r="D1173" s="323"/>
      <c r="E1173" s="406">
        <v>9828.2199999999993</v>
      </c>
      <c r="F1173" s="431">
        <f t="shared" si="28"/>
        <v>17181624.439999979</v>
      </c>
    </row>
    <row r="1174" spans="1:8">
      <c r="A1174" s="383">
        <v>40835</v>
      </c>
      <c r="B1174" s="290">
        <v>10396</v>
      </c>
      <c r="C1174" s="164" t="s">
        <v>4287</v>
      </c>
      <c r="D1174" s="323"/>
      <c r="E1174" s="406">
        <v>58200</v>
      </c>
      <c r="F1174" s="431">
        <f t="shared" si="28"/>
        <v>17123424.439999979</v>
      </c>
    </row>
    <row r="1175" spans="1:8" ht="42.75">
      <c r="A1175" s="383">
        <v>40836</v>
      </c>
      <c r="B1175" s="290">
        <v>10397</v>
      </c>
      <c r="C1175" s="164" t="s">
        <v>4292</v>
      </c>
      <c r="D1175" s="323"/>
      <c r="E1175" s="406">
        <v>1131</v>
      </c>
      <c r="F1175" s="431">
        <f t="shared" si="28"/>
        <v>17122293.439999979</v>
      </c>
    </row>
    <row r="1176" spans="1:8" ht="42.75">
      <c r="A1176" s="383">
        <v>40836</v>
      </c>
      <c r="B1176" s="290">
        <v>10398</v>
      </c>
      <c r="C1176" s="164" t="s">
        <v>4291</v>
      </c>
      <c r="D1176" s="323"/>
      <c r="E1176" s="406">
        <v>612</v>
      </c>
      <c r="F1176" s="431">
        <f t="shared" si="28"/>
        <v>17121681.439999979</v>
      </c>
    </row>
    <row r="1177" spans="1:8" ht="15.75">
      <c r="A1177" s="383">
        <v>40836</v>
      </c>
      <c r="B1177" s="73" t="s">
        <v>3096</v>
      </c>
      <c r="C1177" s="180" t="s">
        <v>4293</v>
      </c>
      <c r="D1177" s="323"/>
      <c r="E1177" s="415">
        <v>799511.47</v>
      </c>
      <c r="F1177" s="431">
        <f t="shared" si="28"/>
        <v>16322169.969999978</v>
      </c>
      <c r="H1177" s="51"/>
    </row>
    <row r="1178" spans="1:8" ht="15.75">
      <c r="A1178" s="383">
        <v>40837</v>
      </c>
      <c r="B1178" s="73" t="s">
        <v>1027</v>
      </c>
      <c r="C1178" s="180" t="s">
        <v>4218</v>
      </c>
      <c r="D1178" s="469">
        <v>886873</v>
      </c>
      <c r="E1178" s="415"/>
      <c r="F1178" s="431">
        <f t="shared" si="28"/>
        <v>17209042.969999976</v>
      </c>
    </row>
    <row r="1179" spans="1:8" ht="28.5">
      <c r="A1179" s="388">
        <v>40840</v>
      </c>
      <c r="B1179" s="290">
        <v>10399</v>
      </c>
      <c r="C1179" s="164" t="s">
        <v>4294</v>
      </c>
      <c r="D1179" s="323"/>
      <c r="E1179" s="406">
        <v>31500</v>
      </c>
      <c r="F1179" s="431">
        <f t="shared" si="28"/>
        <v>17177542.969999976</v>
      </c>
    </row>
    <row r="1180" spans="1:8">
      <c r="A1180" s="383">
        <v>40840</v>
      </c>
      <c r="B1180" s="290">
        <v>10400</v>
      </c>
      <c r="C1180" s="164" t="s">
        <v>1804</v>
      </c>
      <c r="D1180" s="323"/>
      <c r="E1180" s="415">
        <v>0.01</v>
      </c>
      <c r="F1180" s="431">
        <f t="shared" si="28"/>
        <v>17177542.959999975</v>
      </c>
    </row>
    <row r="1181" spans="1:8" ht="28.5">
      <c r="A1181" s="383">
        <v>40840</v>
      </c>
      <c r="B1181" s="290">
        <v>10401</v>
      </c>
      <c r="C1181" s="114" t="s">
        <v>4201</v>
      </c>
      <c r="D1181" s="323"/>
      <c r="E1181" s="406">
        <v>47878.11</v>
      </c>
      <c r="F1181" s="431">
        <f t="shared" si="28"/>
        <v>17129664.849999975</v>
      </c>
    </row>
    <row r="1182" spans="1:8" ht="45">
      <c r="A1182" s="388">
        <v>40840</v>
      </c>
      <c r="B1182" s="375" t="s">
        <v>3096</v>
      </c>
      <c r="C1182" s="356" t="s">
        <v>4296</v>
      </c>
      <c r="D1182" s="323"/>
      <c r="E1182" s="415">
        <v>385668</v>
      </c>
      <c r="F1182" s="431">
        <f t="shared" si="28"/>
        <v>16743996.849999975</v>
      </c>
      <c r="H1182" s="51"/>
    </row>
    <row r="1183" spans="1:8" ht="28.5">
      <c r="A1183" s="383">
        <v>40841</v>
      </c>
      <c r="B1183" s="290">
        <v>10402</v>
      </c>
      <c r="C1183" s="164" t="s">
        <v>4297</v>
      </c>
      <c r="D1183" s="323"/>
      <c r="E1183" s="406">
        <v>9000</v>
      </c>
      <c r="F1183" s="431">
        <f t="shared" si="28"/>
        <v>16734996.849999975</v>
      </c>
    </row>
    <row r="1184" spans="1:8" ht="42.75">
      <c r="A1184" s="388">
        <v>40841</v>
      </c>
      <c r="B1184" s="290">
        <v>10403</v>
      </c>
      <c r="C1184" s="164" t="s">
        <v>4298</v>
      </c>
      <c r="D1184" s="323"/>
      <c r="E1184" s="406">
        <v>59400</v>
      </c>
      <c r="F1184" s="431">
        <f t="shared" si="28"/>
        <v>16675596.849999975</v>
      </c>
    </row>
    <row r="1185" spans="1:6" ht="15.75">
      <c r="A1185" s="383">
        <v>40841</v>
      </c>
      <c r="B1185" s="384" t="s">
        <v>1027</v>
      </c>
      <c r="C1185" s="347" t="s">
        <v>4299</v>
      </c>
      <c r="D1185" s="469">
        <v>3595535</v>
      </c>
      <c r="E1185" s="406"/>
      <c r="F1185" s="431">
        <f t="shared" si="28"/>
        <v>20271131.849999975</v>
      </c>
    </row>
    <row r="1186" spans="1:6">
      <c r="A1186" s="383">
        <v>40841</v>
      </c>
      <c r="B1186" s="290">
        <v>10404</v>
      </c>
      <c r="C1186" s="356" t="s">
        <v>1804</v>
      </c>
      <c r="D1186" s="323"/>
      <c r="E1186" s="415">
        <v>0.01</v>
      </c>
      <c r="F1186" s="431">
        <f t="shared" si="28"/>
        <v>20271131.839999974</v>
      </c>
    </row>
    <row r="1187" spans="1:6" ht="28.5">
      <c r="A1187" s="383">
        <v>40841</v>
      </c>
      <c r="B1187" s="290">
        <v>10405</v>
      </c>
      <c r="C1187" s="164" t="s">
        <v>4300</v>
      </c>
      <c r="D1187" s="174"/>
      <c r="E1187" s="406">
        <v>2000</v>
      </c>
      <c r="F1187" s="431">
        <f t="shared" si="28"/>
        <v>20269131.839999974</v>
      </c>
    </row>
    <row r="1188" spans="1:6" ht="28.5">
      <c r="A1188" s="383">
        <v>40841</v>
      </c>
      <c r="B1188" s="290">
        <v>10406</v>
      </c>
      <c r="C1188" s="164" t="s">
        <v>4301</v>
      </c>
      <c r="D1188" s="174"/>
      <c r="E1188" s="406">
        <v>2000</v>
      </c>
      <c r="F1188" s="431">
        <f t="shared" si="28"/>
        <v>20267131.839999974</v>
      </c>
    </row>
    <row r="1189" spans="1:6">
      <c r="A1189" s="383">
        <v>40841</v>
      </c>
      <c r="B1189" s="290">
        <v>10407</v>
      </c>
      <c r="C1189" s="114" t="s">
        <v>4302</v>
      </c>
      <c r="D1189" s="174"/>
      <c r="E1189" s="406">
        <v>600</v>
      </c>
      <c r="F1189" s="431">
        <f t="shared" si="28"/>
        <v>20266531.839999974</v>
      </c>
    </row>
    <row r="1190" spans="1:6">
      <c r="A1190" s="383">
        <v>40841</v>
      </c>
      <c r="B1190" s="290">
        <v>10408</v>
      </c>
      <c r="C1190" s="114" t="s">
        <v>4303</v>
      </c>
      <c r="D1190" s="174"/>
      <c r="E1190" s="406">
        <v>600</v>
      </c>
      <c r="F1190" s="431">
        <f t="shared" si="28"/>
        <v>20265931.839999974</v>
      </c>
    </row>
    <row r="1191" spans="1:6" ht="42.75">
      <c r="A1191" s="388">
        <v>40841</v>
      </c>
      <c r="B1191" s="290">
        <v>10409</v>
      </c>
      <c r="C1191" s="164" t="s">
        <v>4304</v>
      </c>
      <c r="D1191" s="496"/>
      <c r="E1191" s="406">
        <v>31855.4</v>
      </c>
      <c r="F1191" s="431">
        <f t="shared" si="28"/>
        <v>20234076.439999975</v>
      </c>
    </row>
    <row r="1192" spans="1:6" ht="28.5">
      <c r="A1192" s="383">
        <v>40841</v>
      </c>
      <c r="B1192" s="290">
        <v>10410</v>
      </c>
      <c r="C1192" s="114" t="s">
        <v>4305</v>
      </c>
      <c r="D1192" s="174"/>
      <c r="E1192" s="406">
        <v>1131</v>
      </c>
      <c r="F1192" s="431">
        <f t="shared" si="28"/>
        <v>20232945.439999975</v>
      </c>
    </row>
    <row r="1193" spans="1:6" ht="71.25">
      <c r="A1193" s="388">
        <v>40842</v>
      </c>
      <c r="B1193" s="290">
        <v>10411</v>
      </c>
      <c r="C1193" s="164" t="s">
        <v>4306</v>
      </c>
      <c r="D1193" s="496"/>
      <c r="E1193" s="406">
        <v>79830.399999999994</v>
      </c>
      <c r="F1193" s="431">
        <f t="shared" si="28"/>
        <v>20153115.039999977</v>
      </c>
    </row>
    <row r="1194" spans="1:6" ht="28.5">
      <c r="A1194" s="388">
        <v>40842</v>
      </c>
      <c r="B1194" s="290">
        <v>10412</v>
      </c>
      <c r="C1194" s="164" t="s">
        <v>4308</v>
      </c>
      <c r="D1194" s="496"/>
      <c r="E1194" s="406">
        <v>5537</v>
      </c>
      <c r="F1194" s="431">
        <f t="shared" si="28"/>
        <v>20147578.039999977</v>
      </c>
    </row>
    <row r="1195" spans="1:6" ht="28.5">
      <c r="A1195" s="388">
        <v>40842</v>
      </c>
      <c r="B1195" s="290">
        <v>10413</v>
      </c>
      <c r="C1195" s="164" t="s">
        <v>4307</v>
      </c>
      <c r="D1195" s="496"/>
      <c r="E1195" s="406">
        <v>4068</v>
      </c>
      <c r="F1195" s="431">
        <f t="shared" si="28"/>
        <v>20143510.039999977</v>
      </c>
    </row>
    <row r="1196" spans="1:6">
      <c r="A1196" s="388">
        <v>40842</v>
      </c>
      <c r="B1196" s="290">
        <v>10414</v>
      </c>
      <c r="C1196" s="323" t="s">
        <v>3679</v>
      </c>
      <c r="D1196" s="4"/>
      <c r="E1196" s="406">
        <v>14729.68</v>
      </c>
      <c r="F1196" s="431">
        <f t="shared" si="28"/>
        <v>20128780.359999977</v>
      </c>
    </row>
    <row r="1197" spans="1:6" ht="28.5">
      <c r="A1197" s="388">
        <v>40842</v>
      </c>
      <c r="B1197" s="290">
        <v>10415</v>
      </c>
      <c r="C1197" s="291" t="s">
        <v>4310</v>
      </c>
      <c r="D1197" s="497"/>
      <c r="E1197" s="467">
        <v>186620.33</v>
      </c>
      <c r="F1197" s="431">
        <f t="shared" si="28"/>
        <v>19942160.029999979</v>
      </c>
    </row>
    <row r="1198" spans="1:6" ht="28.5">
      <c r="A1198" s="388">
        <v>40842</v>
      </c>
      <c r="B1198" s="290">
        <v>10416</v>
      </c>
      <c r="C1198" s="291" t="s">
        <v>4309</v>
      </c>
      <c r="D1198" s="498"/>
      <c r="E1198" s="467">
        <v>108257</v>
      </c>
      <c r="F1198" s="431">
        <f t="shared" si="28"/>
        <v>19833903.029999979</v>
      </c>
    </row>
    <row r="1199" spans="1:6">
      <c r="A1199" s="388">
        <v>40842</v>
      </c>
      <c r="B1199" s="290">
        <v>10417</v>
      </c>
      <c r="C1199" s="164" t="s">
        <v>4311</v>
      </c>
      <c r="D1199" s="496"/>
      <c r="E1199" s="406">
        <v>2393.91</v>
      </c>
      <c r="F1199" s="431">
        <f t="shared" si="28"/>
        <v>19831509.119999979</v>
      </c>
    </row>
    <row r="1200" spans="1:6" ht="28.5">
      <c r="A1200" s="388">
        <v>40842</v>
      </c>
      <c r="B1200" s="290">
        <v>10418</v>
      </c>
      <c r="C1200" s="291" t="s">
        <v>4312</v>
      </c>
      <c r="D1200" s="496"/>
      <c r="E1200" s="406">
        <v>44020.44</v>
      </c>
      <c r="F1200" s="431">
        <f t="shared" si="28"/>
        <v>19787488.679999977</v>
      </c>
    </row>
    <row r="1201" spans="1:8">
      <c r="A1201" s="383">
        <v>40843</v>
      </c>
      <c r="B1201" s="290">
        <v>10419</v>
      </c>
      <c r="C1201" s="291" t="s">
        <v>1804</v>
      </c>
      <c r="D1201" s="174"/>
      <c r="E1201" s="415">
        <v>0.01</v>
      </c>
      <c r="F1201" s="431">
        <f t="shared" si="28"/>
        <v>19787488.669999976</v>
      </c>
      <c r="H1201" s="51"/>
    </row>
    <row r="1202" spans="1:8" ht="57">
      <c r="A1202" s="388">
        <v>40847</v>
      </c>
      <c r="B1202" s="290">
        <v>10420</v>
      </c>
      <c r="C1202" s="291" t="s">
        <v>4314</v>
      </c>
      <c r="D1202" s="496"/>
      <c r="E1202" s="406">
        <v>1131</v>
      </c>
      <c r="F1202" s="431">
        <f t="shared" si="28"/>
        <v>19786357.669999976</v>
      </c>
    </row>
    <row r="1203" spans="1:8" ht="57">
      <c r="A1203" s="388">
        <v>40847</v>
      </c>
      <c r="B1203" s="290">
        <v>10421</v>
      </c>
      <c r="C1203" s="291" t="s">
        <v>4315</v>
      </c>
      <c r="D1203" s="496"/>
      <c r="E1203" s="406">
        <v>1101</v>
      </c>
      <c r="F1203" s="431">
        <f t="shared" si="28"/>
        <v>19785256.669999976</v>
      </c>
    </row>
    <row r="1204" spans="1:8" ht="27" customHeight="1">
      <c r="A1204" s="388">
        <v>40847</v>
      </c>
      <c r="B1204" s="290">
        <v>10422</v>
      </c>
      <c r="C1204" s="400" t="s">
        <v>4316</v>
      </c>
      <c r="D1204" s="496"/>
      <c r="E1204" s="406">
        <v>4068</v>
      </c>
      <c r="F1204" s="431">
        <f t="shared" si="28"/>
        <v>19781188.669999976</v>
      </c>
    </row>
    <row r="1205" spans="1:8" ht="25.5">
      <c r="A1205" s="388">
        <v>40847</v>
      </c>
      <c r="B1205" s="290">
        <v>10423</v>
      </c>
      <c r="C1205" s="400" t="s">
        <v>4572</v>
      </c>
      <c r="D1205" s="496"/>
      <c r="E1205" s="406">
        <v>4038</v>
      </c>
      <c r="F1205" s="431">
        <f t="shared" si="28"/>
        <v>19777150.669999976</v>
      </c>
    </row>
    <row r="1206" spans="1:8" ht="28.5">
      <c r="A1206" s="388">
        <v>40847</v>
      </c>
      <c r="B1206" s="290">
        <v>10424</v>
      </c>
      <c r="C1206" s="164" t="s">
        <v>4317</v>
      </c>
      <c r="D1206" s="496"/>
      <c r="E1206" s="406">
        <v>7000</v>
      </c>
      <c r="F1206" s="431">
        <f t="shared" si="28"/>
        <v>19770150.669999976</v>
      </c>
    </row>
    <row r="1207" spans="1:8" ht="15.75">
      <c r="A1207" s="383">
        <v>40847</v>
      </c>
      <c r="B1207" s="290" t="s">
        <v>1823</v>
      </c>
      <c r="C1207" s="158" t="s">
        <v>4219</v>
      </c>
      <c r="D1207" s="464">
        <v>336526.26</v>
      </c>
      <c r="E1207" s="406"/>
      <c r="F1207" s="431">
        <f t="shared" si="28"/>
        <v>20106676.929999977</v>
      </c>
    </row>
    <row r="1208" spans="1:8" ht="15.75">
      <c r="A1208" s="383">
        <v>40847</v>
      </c>
      <c r="B1208" s="73" t="s">
        <v>1823</v>
      </c>
      <c r="C1208" s="115" t="s">
        <v>3340</v>
      </c>
      <c r="D1208" s="179"/>
      <c r="E1208" s="386">
        <f>12526.45-E1201-E1186-E1180-E1162-E1158-E1150-E1104-E1103-E1102-E1096-E1095-E1090</f>
        <v>12526.329999999998</v>
      </c>
      <c r="F1208" s="431">
        <f t="shared" si="28"/>
        <v>20094150.599999979</v>
      </c>
    </row>
    <row r="1209" spans="1:8" ht="15.75">
      <c r="A1209" s="190"/>
      <c r="B1209" s="87"/>
      <c r="C1209" s="191" t="s">
        <v>1983</v>
      </c>
      <c r="D1209" s="192">
        <f>SUM(D1085:D1208)</f>
        <v>4818934.26</v>
      </c>
      <c r="E1209" s="193">
        <f>SUM(E1085:E1208)</f>
        <v>4284163.9800000004</v>
      </c>
      <c r="F1209" s="194">
        <f>F1084+D1209-E1209</f>
        <v>20094150.599999998</v>
      </c>
    </row>
    <row r="1210" spans="1:8" ht="15.75">
      <c r="A1210" s="195"/>
      <c r="B1210" s="85"/>
      <c r="C1210" s="196"/>
      <c r="D1210" s="197"/>
      <c r="E1210" s="198"/>
      <c r="F1210" s="452"/>
      <c r="H1210" s="51"/>
    </row>
    <row r="1211" spans="1:8" ht="15.75">
      <c r="A1211" s="195"/>
      <c r="B1211" s="196" t="s">
        <v>1224</v>
      </c>
      <c r="C1211" s="200" t="s">
        <v>781</v>
      </c>
      <c r="D1211" s="201"/>
      <c r="E1211" s="202">
        <f>SUM(E1085:E1208)</f>
        <v>4284163.9800000004</v>
      </c>
      <c r="F1211" s="452"/>
    </row>
    <row r="1212" spans="1:8" ht="15.75">
      <c r="A1212" s="195"/>
      <c r="B1212" s="196"/>
      <c r="C1212" s="200" t="s">
        <v>2058</v>
      </c>
      <c r="D1212" s="201"/>
      <c r="E1212" s="202">
        <f>E1209-E1208-E1182-E1177-E1141-E1114</f>
        <v>2846850.0800000005</v>
      </c>
      <c r="F1212" s="452"/>
    </row>
    <row r="1214" spans="1:8">
      <c r="E1214" s="286"/>
    </row>
    <row r="1216" spans="1:8" ht="15.75">
      <c r="A1216" s="402"/>
      <c r="B1216" s="453"/>
      <c r="C1216" s="454" t="s">
        <v>4318</v>
      </c>
      <c r="D1216" s="402"/>
      <c r="E1216" s="363"/>
      <c r="F1216" s="402"/>
    </row>
    <row r="1217" spans="1:8" ht="15.75">
      <c r="A1217" s="958" t="s">
        <v>2520</v>
      </c>
      <c r="B1217" s="269" t="s">
        <v>1831</v>
      </c>
      <c r="C1217" s="948" t="s">
        <v>1981</v>
      </c>
      <c r="D1217" s="950" t="s">
        <v>1827</v>
      </c>
      <c r="E1217" s="952" t="s">
        <v>1828</v>
      </c>
      <c r="F1217" s="944" t="s">
        <v>1829</v>
      </c>
    </row>
    <row r="1218" spans="1:8" ht="15.75">
      <c r="A1218" s="959"/>
      <c r="B1218" s="272" t="s">
        <v>1832</v>
      </c>
      <c r="C1218" s="949"/>
      <c r="D1218" s="951"/>
      <c r="E1218" s="953"/>
      <c r="F1218" s="945"/>
    </row>
    <row r="1219" spans="1:8" ht="15.75">
      <c r="A1219" s="335"/>
      <c r="B1219" s="402"/>
      <c r="C1219" s="211" t="s">
        <v>4320</v>
      </c>
      <c r="D1219" s="455"/>
      <c r="E1219" s="456"/>
      <c r="F1219" s="457">
        <f>F1208</f>
        <v>20094150.599999979</v>
      </c>
    </row>
    <row r="1220" spans="1:8">
      <c r="A1220" s="383">
        <v>40848</v>
      </c>
      <c r="B1220" s="178">
        <v>10425</v>
      </c>
      <c r="C1220" s="164" t="s">
        <v>4319</v>
      </c>
      <c r="D1220" s="184"/>
      <c r="E1220" s="406">
        <v>58200</v>
      </c>
      <c r="F1220" s="431">
        <f>F1219+D1220-E1220</f>
        <v>20035950.599999979</v>
      </c>
    </row>
    <row r="1221" spans="1:8" ht="28.5">
      <c r="A1221" s="383">
        <v>40848</v>
      </c>
      <c r="B1221" s="178">
        <v>10426</v>
      </c>
      <c r="C1221" s="114" t="s">
        <v>4321</v>
      </c>
      <c r="D1221" s="184"/>
      <c r="E1221" s="406">
        <v>33250</v>
      </c>
      <c r="F1221" s="431">
        <f t="shared" ref="F1221:F1285" si="29">F1220+D1221-E1221</f>
        <v>20002700.599999979</v>
      </c>
    </row>
    <row r="1222" spans="1:8">
      <c r="A1222" s="383">
        <v>40848</v>
      </c>
      <c r="B1222" s="178">
        <v>10427</v>
      </c>
      <c r="C1222" s="114" t="s">
        <v>4217</v>
      </c>
      <c r="D1222" s="184"/>
      <c r="E1222" s="170">
        <v>1600</v>
      </c>
      <c r="F1222" s="431">
        <f t="shared" si="29"/>
        <v>20001100.599999979</v>
      </c>
    </row>
    <row r="1223" spans="1:8">
      <c r="A1223" s="383">
        <v>40848</v>
      </c>
      <c r="B1223" s="178">
        <v>10428</v>
      </c>
      <c r="C1223" s="114" t="s">
        <v>4322</v>
      </c>
      <c r="D1223" s="184"/>
      <c r="E1223" s="406">
        <v>1600</v>
      </c>
      <c r="F1223" s="431">
        <f t="shared" si="29"/>
        <v>19999500.599999979</v>
      </c>
    </row>
    <row r="1224" spans="1:8">
      <c r="A1224" s="383">
        <v>40848</v>
      </c>
      <c r="B1224" s="178">
        <v>10429</v>
      </c>
      <c r="C1224" s="164" t="s">
        <v>4226</v>
      </c>
      <c r="D1224" s="184"/>
      <c r="E1224" s="406">
        <v>3671.66</v>
      </c>
      <c r="F1224" s="431">
        <f t="shared" si="29"/>
        <v>19995828.939999979</v>
      </c>
    </row>
    <row r="1225" spans="1:8" ht="30">
      <c r="A1225" s="383">
        <v>40849</v>
      </c>
      <c r="B1225" s="73" t="s">
        <v>3096</v>
      </c>
      <c r="C1225" s="356" t="s">
        <v>4323</v>
      </c>
      <c r="D1225" s="184"/>
      <c r="E1225" s="415">
        <v>10760.4</v>
      </c>
      <c r="F1225" s="431">
        <f t="shared" si="29"/>
        <v>19985068.53999998</v>
      </c>
    </row>
    <row r="1226" spans="1:8" ht="42.75">
      <c r="A1226" s="383">
        <v>40849</v>
      </c>
      <c r="B1226" s="178">
        <v>10430</v>
      </c>
      <c r="C1226" s="291" t="s">
        <v>4324</v>
      </c>
      <c r="D1226" s="184"/>
      <c r="E1226" s="406">
        <v>1131</v>
      </c>
      <c r="F1226" s="431">
        <f t="shared" si="29"/>
        <v>19983937.53999998</v>
      </c>
    </row>
    <row r="1227" spans="1:8" ht="42.75">
      <c r="A1227" s="383">
        <v>40849</v>
      </c>
      <c r="B1227" s="178">
        <v>10431</v>
      </c>
      <c r="C1227" s="291" t="s">
        <v>4325</v>
      </c>
      <c r="D1227" s="184"/>
      <c r="E1227" s="170">
        <v>1101</v>
      </c>
      <c r="F1227" s="431">
        <f t="shared" si="29"/>
        <v>19982836.53999998</v>
      </c>
    </row>
    <row r="1228" spans="1:8" ht="42.75">
      <c r="A1228" s="383">
        <v>40849</v>
      </c>
      <c r="B1228" s="178">
        <v>10432</v>
      </c>
      <c r="C1228" s="291" t="s">
        <v>4326</v>
      </c>
      <c r="D1228" s="184"/>
      <c r="E1228" s="170">
        <v>612</v>
      </c>
      <c r="F1228" s="431">
        <f t="shared" si="29"/>
        <v>19982224.53999998</v>
      </c>
    </row>
    <row r="1229" spans="1:8" ht="28.5">
      <c r="A1229" s="388">
        <v>40849</v>
      </c>
      <c r="B1229" s="290">
        <v>10433</v>
      </c>
      <c r="C1229" s="164" t="s">
        <v>4327</v>
      </c>
      <c r="D1229" s="339"/>
      <c r="E1229" s="406">
        <v>128750.81</v>
      </c>
      <c r="F1229" s="431">
        <f t="shared" si="29"/>
        <v>19853473.729999982</v>
      </c>
    </row>
    <row r="1230" spans="1:8" ht="28.5">
      <c r="A1230" s="383">
        <v>40849</v>
      </c>
      <c r="B1230" s="178">
        <v>10434</v>
      </c>
      <c r="C1230" s="114" t="s">
        <v>4328</v>
      </c>
      <c r="D1230" s="184"/>
      <c r="E1230" s="170">
        <v>31569.83</v>
      </c>
      <c r="F1230" s="431">
        <f t="shared" si="29"/>
        <v>19821903.899999984</v>
      </c>
    </row>
    <row r="1231" spans="1:8" ht="42.75">
      <c r="A1231" s="388">
        <v>40849</v>
      </c>
      <c r="B1231" s="290">
        <v>10435</v>
      </c>
      <c r="C1231" s="291" t="s">
        <v>4329</v>
      </c>
      <c r="D1231" s="339"/>
      <c r="E1231" s="406">
        <v>33100</v>
      </c>
      <c r="F1231" s="431">
        <f t="shared" si="29"/>
        <v>19788803.899999984</v>
      </c>
      <c r="H1231" s="470"/>
    </row>
    <row r="1232" spans="1:8" ht="42.75">
      <c r="A1232" s="388">
        <v>40849</v>
      </c>
      <c r="B1232" s="290">
        <v>10436</v>
      </c>
      <c r="C1232" s="164" t="s">
        <v>4330</v>
      </c>
      <c r="D1232" s="339"/>
      <c r="E1232" s="406">
        <v>23046</v>
      </c>
      <c r="F1232" s="431">
        <f t="shared" si="29"/>
        <v>19765757.899999984</v>
      </c>
    </row>
    <row r="1233" spans="1:6" ht="42.75">
      <c r="A1233" s="383">
        <v>40849</v>
      </c>
      <c r="B1233" s="178">
        <v>10437</v>
      </c>
      <c r="C1233" s="164" t="s">
        <v>4331</v>
      </c>
      <c r="D1233" s="339"/>
      <c r="E1233" s="216">
        <v>36550.67</v>
      </c>
      <c r="F1233" s="431">
        <f t="shared" si="29"/>
        <v>19729207.229999982</v>
      </c>
    </row>
    <row r="1234" spans="1:6" ht="42.75">
      <c r="A1234" s="383">
        <v>40850</v>
      </c>
      <c r="B1234" s="178">
        <v>10438</v>
      </c>
      <c r="C1234" s="164" t="s">
        <v>4335</v>
      </c>
      <c r="D1234" s="471"/>
      <c r="E1234" s="216">
        <v>1101</v>
      </c>
      <c r="F1234" s="431">
        <f t="shared" si="29"/>
        <v>19728106.229999982</v>
      </c>
    </row>
    <row r="1235" spans="1:6" ht="42.75">
      <c r="A1235" s="383">
        <v>40850</v>
      </c>
      <c r="B1235" s="178">
        <v>10439</v>
      </c>
      <c r="C1235" s="164" t="s">
        <v>4334</v>
      </c>
      <c r="D1235" s="339"/>
      <c r="E1235" s="216">
        <v>612</v>
      </c>
      <c r="F1235" s="431">
        <f t="shared" si="29"/>
        <v>19727494.229999982</v>
      </c>
    </row>
    <row r="1236" spans="1:6" ht="42.75">
      <c r="A1236" s="388">
        <v>40850</v>
      </c>
      <c r="B1236" s="290">
        <v>10440</v>
      </c>
      <c r="C1236" s="164" t="s">
        <v>4349</v>
      </c>
      <c r="D1236" s="468"/>
      <c r="E1236" s="216">
        <v>150050</v>
      </c>
      <c r="F1236" s="431">
        <f t="shared" si="29"/>
        <v>19577444.229999982</v>
      </c>
    </row>
    <row r="1237" spans="1:6" ht="42.75">
      <c r="A1237" s="383">
        <v>40851</v>
      </c>
      <c r="B1237" s="178">
        <v>10441</v>
      </c>
      <c r="C1237" s="114" t="s">
        <v>4336</v>
      </c>
      <c r="D1237" s="184"/>
      <c r="E1237" s="216">
        <v>1728.45</v>
      </c>
      <c r="F1237" s="431">
        <f t="shared" si="29"/>
        <v>19575715.779999983</v>
      </c>
    </row>
    <row r="1238" spans="1:6" ht="71.25">
      <c r="A1238" s="383">
        <v>40851</v>
      </c>
      <c r="B1238" s="178">
        <v>10442</v>
      </c>
      <c r="C1238" s="164" t="s">
        <v>4338</v>
      </c>
      <c r="D1238" s="184"/>
      <c r="E1238" s="170">
        <v>32400</v>
      </c>
      <c r="F1238" s="431">
        <f t="shared" si="29"/>
        <v>19543315.779999983</v>
      </c>
    </row>
    <row r="1239" spans="1:6" ht="57">
      <c r="A1239" s="388">
        <v>40851</v>
      </c>
      <c r="B1239" s="290">
        <v>10443</v>
      </c>
      <c r="C1239" s="164" t="s">
        <v>4337</v>
      </c>
      <c r="D1239" s="162"/>
      <c r="E1239" s="406">
        <v>5761.5</v>
      </c>
      <c r="F1239" s="431">
        <f t="shared" si="29"/>
        <v>19537554.279999983</v>
      </c>
    </row>
    <row r="1240" spans="1:6">
      <c r="A1240" s="383">
        <v>40851</v>
      </c>
      <c r="B1240" s="178">
        <v>10444</v>
      </c>
      <c r="C1240" s="465" t="s">
        <v>1804</v>
      </c>
      <c r="E1240" s="415">
        <v>0.01</v>
      </c>
      <c r="F1240" s="431">
        <f t="shared" si="29"/>
        <v>19537554.269999981</v>
      </c>
    </row>
    <row r="1241" spans="1:6" ht="42.75">
      <c r="A1241" s="388">
        <v>40851</v>
      </c>
      <c r="B1241" s="290">
        <v>10445</v>
      </c>
      <c r="C1241" s="291" t="s">
        <v>4342</v>
      </c>
      <c r="D1241" s="162"/>
      <c r="E1241" s="216">
        <v>38000</v>
      </c>
      <c r="F1241" s="431">
        <f t="shared" si="29"/>
        <v>19499554.269999981</v>
      </c>
    </row>
    <row r="1242" spans="1:6" ht="28.5">
      <c r="A1242" s="383">
        <v>40851</v>
      </c>
      <c r="B1242" s="178">
        <v>10446</v>
      </c>
      <c r="C1242" s="164" t="s">
        <v>4346</v>
      </c>
      <c r="D1242" s="162"/>
      <c r="E1242" s="406">
        <v>342573.88</v>
      </c>
      <c r="F1242" s="431">
        <f t="shared" si="29"/>
        <v>19156980.389999982</v>
      </c>
    </row>
    <row r="1243" spans="1:6" ht="15.75">
      <c r="A1243" s="383">
        <v>40851</v>
      </c>
      <c r="B1243" s="178" t="s">
        <v>1027</v>
      </c>
      <c r="C1243" s="291" t="s">
        <v>4343</v>
      </c>
      <c r="D1243" s="464">
        <v>1283.95</v>
      </c>
      <c r="E1243" s="360"/>
      <c r="F1243" s="431">
        <f t="shared" si="29"/>
        <v>19158264.339999981</v>
      </c>
    </row>
    <row r="1244" spans="1:6" ht="15.75">
      <c r="A1244" s="388">
        <v>40851</v>
      </c>
      <c r="B1244" s="290" t="s">
        <v>1027</v>
      </c>
      <c r="C1244" s="291" t="s">
        <v>4344</v>
      </c>
      <c r="D1244" s="474">
        <v>241.81</v>
      </c>
      <c r="E1244" s="406"/>
      <c r="F1244" s="431">
        <f t="shared" si="29"/>
        <v>19158506.14999998</v>
      </c>
    </row>
    <row r="1245" spans="1:6" ht="15.75">
      <c r="A1245" s="383">
        <v>40851</v>
      </c>
      <c r="B1245" s="178" t="s">
        <v>1027</v>
      </c>
      <c r="C1245" s="291" t="s">
        <v>4345</v>
      </c>
      <c r="D1245" s="214">
        <v>3171.2</v>
      </c>
      <c r="E1245" s="406"/>
      <c r="F1245" s="431">
        <f t="shared" si="29"/>
        <v>19161677.349999979</v>
      </c>
    </row>
    <row r="1246" spans="1:6" ht="42.75">
      <c r="A1246" s="388">
        <v>40854</v>
      </c>
      <c r="B1246" s="290">
        <v>10447</v>
      </c>
      <c r="C1246" s="164" t="s">
        <v>4350</v>
      </c>
      <c r="D1246" s="463"/>
      <c r="E1246" s="406">
        <v>10000</v>
      </c>
      <c r="F1246" s="431">
        <f t="shared" si="29"/>
        <v>19151677.349999979</v>
      </c>
    </row>
    <row r="1247" spans="1:6" ht="57">
      <c r="A1247" s="388">
        <v>40854</v>
      </c>
      <c r="B1247" s="290">
        <v>10448</v>
      </c>
      <c r="C1247" s="164" t="s">
        <v>4351</v>
      </c>
      <c r="D1247" s="348"/>
      <c r="E1247" s="432">
        <v>46116</v>
      </c>
      <c r="F1247" s="431">
        <f t="shared" si="29"/>
        <v>19105561.349999979</v>
      </c>
    </row>
    <row r="1248" spans="1:6" ht="28.5">
      <c r="A1248" s="383">
        <v>40854</v>
      </c>
      <c r="B1248" s="178">
        <v>10449</v>
      </c>
      <c r="C1248" s="164" t="s">
        <v>4352</v>
      </c>
      <c r="D1248" s="214"/>
      <c r="E1248" s="432">
        <v>2641.2</v>
      </c>
      <c r="F1248" s="431">
        <f t="shared" si="29"/>
        <v>19102920.14999998</v>
      </c>
    </row>
    <row r="1249" spans="1:6" ht="15.75">
      <c r="A1249" s="383">
        <v>40854</v>
      </c>
      <c r="B1249" s="178">
        <v>10450</v>
      </c>
      <c r="C1249" s="164" t="s">
        <v>1804</v>
      </c>
      <c r="D1249" s="214"/>
      <c r="E1249" s="415">
        <v>0.01</v>
      </c>
      <c r="F1249" s="431">
        <f t="shared" si="29"/>
        <v>19102920.139999978</v>
      </c>
    </row>
    <row r="1250" spans="1:6" ht="42.75">
      <c r="A1250" s="388">
        <v>40854</v>
      </c>
      <c r="B1250" s="290">
        <v>10451</v>
      </c>
      <c r="C1250" s="164" t="s">
        <v>4353</v>
      </c>
      <c r="D1250" s="214"/>
      <c r="E1250" s="432">
        <v>29224.14</v>
      </c>
      <c r="F1250" s="431">
        <f t="shared" si="29"/>
        <v>19073695.999999978</v>
      </c>
    </row>
    <row r="1251" spans="1:6">
      <c r="A1251" s="383">
        <v>40854</v>
      </c>
      <c r="B1251" s="178">
        <v>10452</v>
      </c>
      <c r="C1251" s="400" t="s">
        <v>4354</v>
      </c>
      <c r="D1251" s="2"/>
      <c r="E1251" s="432">
        <v>8000.8</v>
      </c>
      <c r="F1251" s="431">
        <f t="shared" si="29"/>
        <v>19065695.199999977</v>
      </c>
    </row>
    <row r="1252" spans="1:6" ht="28.5">
      <c r="A1252" s="383">
        <v>40854</v>
      </c>
      <c r="B1252" s="178">
        <v>10453</v>
      </c>
      <c r="C1252" s="164" t="s">
        <v>4355</v>
      </c>
      <c r="E1252" s="432">
        <v>33648</v>
      </c>
      <c r="F1252" s="431">
        <f t="shared" si="29"/>
        <v>19032047.199999977</v>
      </c>
    </row>
    <row r="1253" spans="1:6" ht="28.5">
      <c r="A1253" s="383">
        <v>40855</v>
      </c>
      <c r="B1253" s="178">
        <v>10454</v>
      </c>
      <c r="C1253" s="251" t="s">
        <v>4356</v>
      </c>
      <c r="D1253" s="348"/>
      <c r="E1253" s="406">
        <v>50841.62</v>
      </c>
      <c r="F1253" s="431">
        <f t="shared" si="29"/>
        <v>18981205.579999976</v>
      </c>
    </row>
    <row r="1254" spans="1:6" ht="42.75">
      <c r="A1254" s="383">
        <v>40855</v>
      </c>
      <c r="B1254" s="178">
        <v>10455</v>
      </c>
      <c r="C1254" s="114" t="s">
        <v>4357</v>
      </c>
      <c r="D1254" s="348"/>
      <c r="E1254" s="406">
        <v>1131</v>
      </c>
      <c r="F1254" s="431">
        <f t="shared" si="29"/>
        <v>18980074.579999976</v>
      </c>
    </row>
    <row r="1255" spans="1:6" ht="42.75">
      <c r="A1255" s="383">
        <v>40855</v>
      </c>
      <c r="B1255" s="178">
        <v>10456</v>
      </c>
      <c r="C1255" s="114" t="s">
        <v>4358</v>
      </c>
      <c r="D1255" s="348"/>
      <c r="E1255" s="406">
        <v>1101</v>
      </c>
      <c r="F1255" s="431">
        <f t="shared" si="29"/>
        <v>18978973.579999976</v>
      </c>
    </row>
    <row r="1256" spans="1:6" ht="42.75">
      <c r="A1256" s="383">
        <v>40855</v>
      </c>
      <c r="B1256" s="178">
        <v>10457</v>
      </c>
      <c r="C1256" s="164" t="s">
        <v>4359</v>
      </c>
      <c r="D1256" s="348"/>
      <c r="E1256" s="406">
        <v>1131</v>
      </c>
      <c r="F1256" s="431">
        <f t="shared" si="29"/>
        <v>18977842.579999976</v>
      </c>
    </row>
    <row r="1257" spans="1:6" ht="28.5">
      <c r="A1257" s="388">
        <v>40855</v>
      </c>
      <c r="B1257" s="290">
        <v>10458</v>
      </c>
      <c r="C1257" s="164" t="s">
        <v>4360</v>
      </c>
      <c r="D1257" s="348"/>
      <c r="E1257" s="406">
        <v>1000172.25</v>
      </c>
      <c r="F1257" s="431">
        <f t="shared" si="29"/>
        <v>17977670.329999976</v>
      </c>
    </row>
    <row r="1258" spans="1:6" ht="28.5">
      <c r="A1258" s="388">
        <v>40855</v>
      </c>
      <c r="B1258" s="290">
        <v>10459</v>
      </c>
      <c r="C1258" s="164" t="s">
        <v>4361</v>
      </c>
      <c r="D1258" s="339"/>
      <c r="E1258" s="216">
        <v>1100972.25</v>
      </c>
      <c r="F1258" s="431">
        <f t="shared" si="29"/>
        <v>16876698.079999976</v>
      </c>
    </row>
    <row r="1259" spans="1:6" ht="15.75">
      <c r="A1259" s="388">
        <v>40856</v>
      </c>
      <c r="B1259" s="178">
        <v>10460</v>
      </c>
      <c r="C1259" s="164" t="s">
        <v>4363</v>
      </c>
      <c r="D1259" s="348"/>
      <c r="E1259" s="406">
        <v>58200</v>
      </c>
      <c r="F1259" s="431">
        <f t="shared" si="29"/>
        <v>16818498.079999976</v>
      </c>
    </row>
    <row r="1260" spans="1:6" ht="28.5">
      <c r="A1260" s="388">
        <v>40856</v>
      </c>
      <c r="B1260" s="178">
        <v>10461</v>
      </c>
      <c r="C1260" s="164" t="s">
        <v>4362</v>
      </c>
      <c r="D1260" s="348"/>
      <c r="E1260" s="406">
        <v>10983.6</v>
      </c>
      <c r="F1260" s="431">
        <f t="shared" si="29"/>
        <v>16807514.479999974</v>
      </c>
    </row>
    <row r="1261" spans="1:6" ht="42.75">
      <c r="A1261" s="388">
        <v>40856</v>
      </c>
      <c r="B1261" s="290">
        <v>10462</v>
      </c>
      <c r="C1261" s="164" t="s">
        <v>4364</v>
      </c>
      <c r="D1261" s="348"/>
      <c r="E1261" s="406">
        <v>5000</v>
      </c>
      <c r="F1261" s="431">
        <f t="shared" si="29"/>
        <v>16802514.479999974</v>
      </c>
    </row>
    <row r="1262" spans="1:6" ht="42.75">
      <c r="A1262" s="388">
        <v>40856</v>
      </c>
      <c r="B1262" s="290">
        <v>10463</v>
      </c>
      <c r="C1262" s="164" t="s">
        <v>4375</v>
      </c>
      <c r="D1262" s="348"/>
      <c r="E1262" s="406">
        <v>5000</v>
      </c>
      <c r="F1262" s="431">
        <f t="shared" si="29"/>
        <v>16797514.479999974</v>
      </c>
    </row>
    <row r="1263" spans="1:6" ht="15.75">
      <c r="A1263" s="388">
        <v>40856</v>
      </c>
      <c r="B1263" s="290">
        <v>10464</v>
      </c>
      <c r="C1263" s="164" t="s">
        <v>1804</v>
      </c>
      <c r="D1263" s="348"/>
      <c r="E1263" s="415">
        <v>0.01</v>
      </c>
      <c r="F1263" s="359">
        <f t="shared" si="29"/>
        <v>16797514.469999973</v>
      </c>
    </row>
    <row r="1264" spans="1:6" ht="42.75">
      <c r="A1264" s="388">
        <v>40856</v>
      </c>
      <c r="B1264" s="290">
        <v>10465</v>
      </c>
      <c r="C1264" s="164" t="s">
        <v>4374</v>
      </c>
      <c r="D1264" s="214"/>
      <c r="E1264" s="170">
        <v>5000</v>
      </c>
      <c r="F1264" s="431">
        <f t="shared" si="29"/>
        <v>16792514.469999973</v>
      </c>
    </row>
    <row r="1265" spans="1:6" ht="42.75">
      <c r="A1265" s="388">
        <v>40856</v>
      </c>
      <c r="B1265" s="290">
        <v>10466</v>
      </c>
      <c r="C1265" s="164" t="s">
        <v>4373</v>
      </c>
      <c r="D1265" s="214"/>
      <c r="E1265" s="406">
        <v>5000</v>
      </c>
      <c r="F1265" s="431">
        <f t="shared" si="29"/>
        <v>16787514.469999973</v>
      </c>
    </row>
    <row r="1266" spans="1:6" ht="42.75">
      <c r="A1266" s="388">
        <v>40856</v>
      </c>
      <c r="B1266" s="290">
        <v>10467</v>
      </c>
      <c r="C1266" s="164" t="s">
        <v>4372</v>
      </c>
      <c r="D1266" s="214"/>
      <c r="E1266" s="406">
        <v>1900</v>
      </c>
      <c r="F1266" s="431">
        <f t="shared" si="29"/>
        <v>16785614.469999973</v>
      </c>
    </row>
    <row r="1267" spans="1:6" ht="42.75">
      <c r="A1267" s="388">
        <v>40856</v>
      </c>
      <c r="B1267" s="290">
        <v>10468</v>
      </c>
      <c r="C1267" s="164" t="s">
        <v>4371</v>
      </c>
      <c r="D1267" s="184"/>
      <c r="E1267" s="406">
        <v>1900</v>
      </c>
      <c r="F1267" s="431">
        <f t="shared" si="29"/>
        <v>16783714.469999973</v>
      </c>
    </row>
    <row r="1268" spans="1:6" ht="42.75">
      <c r="A1268" s="388">
        <v>40856</v>
      </c>
      <c r="B1268" s="290">
        <v>10469</v>
      </c>
      <c r="C1268" s="164" t="s">
        <v>4370</v>
      </c>
      <c r="D1268" s="214"/>
      <c r="E1268" s="406">
        <v>1900</v>
      </c>
      <c r="F1268" s="431">
        <f t="shared" si="29"/>
        <v>16781814.469999973</v>
      </c>
    </row>
    <row r="1269" spans="1:6" ht="42.75">
      <c r="A1269" s="388">
        <v>40856</v>
      </c>
      <c r="B1269" s="290">
        <v>10470</v>
      </c>
      <c r="C1269" s="164" t="s">
        <v>4369</v>
      </c>
      <c r="D1269" s="348"/>
      <c r="E1269" s="406">
        <v>1900</v>
      </c>
      <c r="F1269" s="431">
        <f t="shared" si="29"/>
        <v>16779914.469999973</v>
      </c>
    </row>
    <row r="1270" spans="1:6" ht="42.75">
      <c r="A1270" s="388">
        <v>40856</v>
      </c>
      <c r="B1270" s="290">
        <v>10471</v>
      </c>
      <c r="C1270" s="164" t="s">
        <v>4368</v>
      </c>
      <c r="D1270" s="348"/>
      <c r="E1270" s="406">
        <v>1900</v>
      </c>
      <c r="F1270" s="431">
        <f t="shared" si="29"/>
        <v>16778014.469999973</v>
      </c>
    </row>
    <row r="1271" spans="1:6" ht="42.75">
      <c r="A1271" s="388">
        <v>40856</v>
      </c>
      <c r="B1271" s="290">
        <v>10472</v>
      </c>
      <c r="C1271" s="164" t="s">
        <v>4367</v>
      </c>
      <c r="D1271" s="184"/>
      <c r="E1271" s="406">
        <v>1900</v>
      </c>
      <c r="F1271" s="431">
        <f t="shared" si="29"/>
        <v>16776114.469999973</v>
      </c>
    </row>
    <row r="1272" spans="1:6">
      <c r="A1272" s="388">
        <v>40856</v>
      </c>
      <c r="B1272" s="178">
        <v>10473</v>
      </c>
      <c r="C1272" s="251" t="s">
        <v>1804</v>
      </c>
      <c r="D1272" s="162"/>
      <c r="E1272" s="415">
        <v>0.01</v>
      </c>
      <c r="F1272" s="431">
        <f t="shared" si="29"/>
        <v>16776114.459999973</v>
      </c>
    </row>
    <row r="1273" spans="1:6" ht="44.25" customHeight="1">
      <c r="A1273" s="388">
        <v>40856</v>
      </c>
      <c r="B1273" s="290">
        <v>10474</v>
      </c>
      <c r="C1273" s="164" t="s">
        <v>4366</v>
      </c>
      <c r="D1273" s="162"/>
      <c r="E1273" s="406">
        <v>1900</v>
      </c>
      <c r="F1273" s="431">
        <f t="shared" si="29"/>
        <v>16774214.459999973</v>
      </c>
    </row>
    <row r="1274" spans="1:6" ht="28.5">
      <c r="A1274" s="388">
        <v>40856</v>
      </c>
      <c r="B1274" s="290">
        <v>10475</v>
      </c>
      <c r="C1274" s="164" t="s">
        <v>4365</v>
      </c>
      <c r="D1274" s="323"/>
      <c r="E1274" s="406">
        <v>1900</v>
      </c>
      <c r="F1274" s="431">
        <f t="shared" si="29"/>
        <v>16772314.459999973</v>
      </c>
    </row>
    <row r="1275" spans="1:6" ht="28.5">
      <c r="A1275" s="388">
        <v>40857</v>
      </c>
      <c r="B1275" s="178">
        <v>10476</v>
      </c>
      <c r="C1275" s="251" t="s">
        <v>4379</v>
      </c>
      <c r="D1275" s="449"/>
      <c r="E1275" s="406">
        <v>108729.54</v>
      </c>
      <c r="F1275" s="431">
        <f t="shared" si="29"/>
        <v>16663584.919999974</v>
      </c>
    </row>
    <row r="1276" spans="1:6" ht="28.5">
      <c r="A1276" s="388">
        <v>40857</v>
      </c>
      <c r="B1276" s="178">
        <v>10477</v>
      </c>
      <c r="C1276" s="164" t="s">
        <v>4380</v>
      </c>
      <c r="D1276" s="214"/>
      <c r="E1276" s="406">
        <v>104900</v>
      </c>
      <c r="F1276" s="431">
        <f t="shared" si="29"/>
        <v>16558684.919999974</v>
      </c>
    </row>
    <row r="1277" spans="1:6" ht="42.75">
      <c r="A1277" s="388">
        <v>40857</v>
      </c>
      <c r="B1277" s="290">
        <v>10478</v>
      </c>
      <c r="C1277" s="164" t="s">
        <v>4381</v>
      </c>
      <c r="D1277" s="348"/>
      <c r="E1277" s="406">
        <v>16650</v>
      </c>
      <c r="F1277" s="431">
        <f t="shared" si="29"/>
        <v>16542034.919999974</v>
      </c>
    </row>
    <row r="1278" spans="1:6" ht="28.5">
      <c r="A1278" s="388">
        <v>40858</v>
      </c>
      <c r="B1278" s="178">
        <v>10479</v>
      </c>
      <c r="C1278" s="164" t="s">
        <v>4382</v>
      </c>
      <c r="D1278" s="214"/>
      <c r="E1278" s="406">
        <v>2000</v>
      </c>
      <c r="F1278" s="431">
        <f t="shared" si="29"/>
        <v>16540034.919999974</v>
      </c>
    </row>
    <row r="1279" spans="1:6" ht="42.75">
      <c r="A1279" s="388">
        <v>40858</v>
      </c>
      <c r="B1279" s="290">
        <v>10480</v>
      </c>
      <c r="C1279" s="164" t="s">
        <v>4383</v>
      </c>
      <c r="D1279" s="365"/>
      <c r="E1279" s="406">
        <v>3360</v>
      </c>
      <c r="F1279" s="431">
        <f t="shared" si="29"/>
        <v>16536674.919999974</v>
      </c>
    </row>
    <row r="1280" spans="1:6" ht="15.75">
      <c r="A1280" s="388">
        <v>40861</v>
      </c>
      <c r="B1280" s="178">
        <v>10481</v>
      </c>
      <c r="C1280" s="461" t="s">
        <v>1804</v>
      </c>
      <c r="D1280" s="214"/>
      <c r="E1280" s="415">
        <v>0.01</v>
      </c>
      <c r="F1280" s="431">
        <f t="shared" si="29"/>
        <v>16536674.909999974</v>
      </c>
    </row>
    <row r="1281" spans="1:6" ht="57.75">
      <c r="A1281" s="388">
        <v>40861</v>
      </c>
      <c r="B1281" s="178">
        <v>10482</v>
      </c>
      <c r="C1281" s="161" t="s">
        <v>4384</v>
      </c>
      <c r="D1281" s="214"/>
      <c r="E1281" s="406">
        <v>13458.3</v>
      </c>
      <c r="F1281" s="431">
        <f t="shared" si="29"/>
        <v>16523216.609999973</v>
      </c>
    </row>
    <row r="1282" spans="1:6" ht="28.5">
      <c r="A1282" s="388">
        <v>40861</v>
      </c>
      <c r="B1282" s="290">
        <v>10483</v>
      </c>
      <c r="C1282" s="164" t="s">
        <v>4385</v>
      </c>
      <c r="D1282" s="323"/>
      <c r="E1282" s="406">
        <v>4026.55</v>
      </c>
      <c r="F1282" s="431">
        <f t="shared" si="29"/>
        <v>16519190.059999973</v>
      </c>
    </row>
    <row r="1283" spans="1:6" ht="15.75">
      <c r="A1283" s="388">
        <v>40861</v>
      </c>
      <c r="B1283" s="178">
        <v>10484</v>
      </c>
      <c r="C1283" s="164" t="s">
        <v>4386</v>
      </c>
      <c r="D1283" s="348"/>
      <c r="E1283" s="406">
        <v>612</v>
      </c>
      <c r="F1283" s="431">
        <f t="shared" si="29"/>
        <v>16518578.059999973</v>
      </c>
    </row>
    <row r="1284" spans="1:6" ht="30">
      <c r="A1284" s="388">
        <v>40861</v>
      </c>
      <c r="B1284" s="73" t="s">
        <v>3096</v>
      </c>
      <c r="C1284" s="446" t="s">
        <v>4388</v>
      </c>
      <c r="D1284" s="214"/>
      <c r="E1284" s="415">
        <v>211005.1</v>
      </c>
      <c r="F1284" s="431">
        <f t="shared" si="29"/>
        <v>16307572.959999973</v>
      </c>
    </row>
    <row r="1285" spans="1:6" ht="29.25">
      <c r="A1285" s="388">
        <v>40861</v>
      </c>
      <c r="B1285" s="178">
        <v>10485</v>
      </c>
      <c r="C1285" s="350" t="s">
        <v>4389</v>
      </c>
      <c r="D1285" s="348"/>
      <c r="E1285" s="406">
        <v>4113.2</v>
      </c>
      <c r="F1285" s="431">
        <f t="shared" si="29"/>
        <v>16303459.759999974</v>
      </c>
    </row>
    <row r="1286" spans="1:6" ht="28.5">
      <c r="A1286" s="388">
        <v>40863</v>
      </c>
      <c r="B1286" s="178">
        <v>10486</v>
      </c>
      <c r="C1286" s="164" t="s">
        <v>4390</v>
      </c>
      <c r="D1286" s="348"/>
      <c r="E1286" s="406">
        <v>4038</v>
      </c>
      <c r="F1286" s="431">
        <f t="shared" ref="F1286:F1352" si="30">F1285+D1286-E1286</f>
        <v>16299421.759999974</v>
      </c>
    </row>
    <row r="1287" spans="1:6" ht="28.5">
      <c r="A1287" s="388">
        <v>40863</v>
      </c>
      <c r="B1287" s="178">
        <v>10487</v>
      </c>
      <c r="C1287" s="164" t="s">
        <v>4391</v>
      </c>
      <c r="D1287" s="348"/>
      <c r="E1287" s="406">
        <v>4038</v>
      </c>
      <c r="F1287" s="431">
        <f t="shared" si="30"/>
        <v>16295383.759999974</v>
      </c>
    </row>
    <row r="1288" spans="1:6" ht="28.5">
      <c r="A1288" s="388">
        <v>40863</v>
      </c>
      <c r="B1288" s="178">
        <v>10488</v>
      </c>
      <c r="C1288" s="164" t="s">
        <v>4392</v>
      </c>
      <c r="D1288" s="348"/>
      <c r="E1288" s="216">
        <v>4068</v>
      </c>
      <c r="F1288" s="431">
        <f t="shared" si="30"/>
        <v>16291315.759999974</v>
      </c>
    </row>
    <row r="1289" spans="1:6">
      <c r="A1289" s="388">
        <v>40863</v>
      </c>
      <c r="B1289" s="178">
        <v>10489</v>
      </c>
      <c r="C1289" s="164" t="s">
        <v>4393</v>
      </c>
      <c r="D1289" s="460"/>
      <c r="E1289" s="406">
        <v>1490</v>
      </c>
      <c r="F1289" s="431">
        <f t="shared" si="30"/>
        <v>16289825.759999974</v>
      </c>
    </row>
    <row r="1290" spans="1:6" ht="57">
      <c r="A1290" s="388">
        <v>40863</v>
      </c>
      <c r="B1290" s="290">
        <v>10490</v>
      </c>
      <c r="C1290" s="164" t="s">
        <v>4394</v>
      </c>
      <c r="D1290" s="214"/>
      <c r="E1290" s="406">
        <v>15805.5</v>
      </c>
      <c r="F1290" s="431">
        <f t="shared" si="30"/>
        <v>16274020.259999974</v>
      </c>
    </row>
    <row r="1291" spans="1:6" ht="42.75">
      <c r="A1291" s="388">
        <v>40863</v>
      </c>
      <c r="B1291" s="178">
        <v>10491</v>
      </c>
      <c r="C1291" s="114" t="s">
        <v>4395</v>
      </c>
      <c r="D1291" s="2"/>
      <c r="E1291" s="406">
        <v>96400.22</v>
      </c>
      <c r="F1291" s="431">
        <f t="shared" si="30"/>
        <v>16177620.039999973</v>
      </c>
    </row>
    <row r="1292" spans="1:6" ht="15.75">
      <c r="A1292" s="388">
        <v>40863</v>
      </c>
      <c r="B1292" s="178">
        <v>10492</v>
      </c>
      <c r="C1292" s="164" t="s">
        <v>1512</v>
      </c>
      <c r="D1292" s="348"/>
      <c r="E1292" s="415">
        <v>0.01</v>
      </c>
      <c r="F1292" s="431">
        <f t="shared" si="30"/>
        <v>16177620.029999973</v>
      </c>
    </row>
    <row r="1293" spans="1:6" ht="15.75">
      <c r="A1293" s="388">
        <v>40863</v>
      </c>
      <c r="B1293" s="73" t="s">
        <v>3096</v>
      </c>
      <c r="C1293" s="347" t="s">
        <v>4396</v>
      </c>
      <c r="D1293" s="348">
        <v>3595535</v>
      </c>
      <c r="E1293" s="406"/>
      <c r="F1293" s="431">
        <f t="shared" si="30"/>
        <v>19773155.029999971</v>
      </c>
    </row>
    <row r="1294" spans="1:6" ht="42.75">
      <c r="A1294" s="388">
        <v>40863</v>
      </c>
      <c r="B1294" s="375" t="s">
        <v>3096</v>
      </c>
      <c r="C1294" s="318" t="s">
        <v>4397</v>
      </c>
      <c r="D1294" s="348"/>
      <c r="E1294" s="415">
        <v>46296</v>
      </c>
      <c r="F1294" s="431">
        <f t="shared" si="30"/>
        <v>19726859.029999971</v>
      </c>
    </row>
    <row r="1295" spans="1:6" ht="42.75">
      <c r="A1295" s="388">
        <v>40863</v>
      </c>
      <c r="B1295" s="290">
        <v>10493</v>
      </c>
      <c r="C1295" s="350" t="s">
        <v>4398</v>
      </c>
      <c r="D1295" s="323"/>
      <c r="E1295" s="406">
        <v>39785.35</v>
      </c>
      <c r="F1295" s="431">
        <f t="shared" si="30"/>
        <v>19687073.67999997</v>
      </c>
    </row>
    <row r="1296" spans="1:6" ht="42.75">
      <c r="A1296" s="388">
        <v>40864</v>
      </c>
      <c r="B1296" s="290">
        <v>10494</v>
      </c>
      <c r="C1296" s="164" t="s">
        <v>4399</v>
      </c>
      <c r="D1296" s="323"/>
      <c r="E1296" s="406">
        <v>24236.86</v>
      </c>
      <c r="F1296" s="431">
        <f t="shared" si="30"/>
        <v>19662836.81999997</v>
      </c>
    </row>
    <row r="1297" spans="1:6" ht="42.75">
      <c r="A1297" s="388">
        <v>40864</v>
      </c>
      <c r="B1297" s="290">
        <v>10495</v>
      </c>
      <c r="C1297" s="164" t="s">
        <v>4400</v>
      </c>
      <c r="D1297" s="323"/>
      <c r="E1297" s="406">
        <v>8500</v>
      </c>
      <c r="F1297" s="431">
        <f t="shared" si="30"/>
        <v>19654336.81999997</v>
      </c>
    </row>
    <row r="1298" spans="1:6" ht="42.75">
      <c r="A1298" s="388">
        <v>40864</v>
      </c>
      <c r="B1298" s="290">
        <v>10496</v>
      </c>
      <c r="C1298" s="164" t="s">
        <v>4401</v>
      </c>
      <c r="D1298" s="323"/>
      <c r="E1298" s="406">
        <v>3900</v>
      </c>
      <c r="F1298" s="431">
        <f t="shared" si="30"/>
        <v>19650436.81999997</v>
      </c>
    </row>
    <row r="1299" spans="1:6" ht="28.5">
      <c r="A1299" s="388">
        <v>40864</v>
      </c>
      <c r="B1299" s="290">
        <v>10497</v>
      </c>
      <c r="C1299" s="164" t="s">
        <v>4402</v>
      </c>
      <c r="D1299" s="323"/>
      <c r="E1299" s="406">
        <v>7500</v>
      </c>
      <c r="F1299" s="431">
        <f t="shared" si="30"/>
        <v>19642936.81999997</v>
      </c>
    </row>
    <row r="1300" spans="1:6" ht="28.5">
      <c r="A1300" s="388">
        <v>40864</v>
      </c>
      <c r="B1300" s="290">
        <v>10498</v>
      </c>
      <c r="C1300" s="164" t="s">
        <v>4403</v>
      </c>
      <c r="D1300" s="323"/>
      <c r="E1300" s="406">
        <v>7500</v>
      </c>
      <c r="F1300" s="431">
        <f t="shared" si="30"/>
        <v>19635436.81999997</v>
      </c>
    </row>
    <row r="1301" spans="1:6">
      <c r="A1301" s="388">
        <v>40864</v>
      </c>
      <c r="B1301" s="290">
        <v>10499</v>
      </c>
      <c r="C1301" s="164" t="s">
        <v>1804</v>
      </c>
      <c r="D1301" s="323"/>
      <c r="E1301" s="415">
        <v>0.01</v>
      </c>
      <c r="F1301" s="431">
        <f t="shared" si="30"/>
        <v>19635436.809999969</v>
      </c>
    </row>
    <row r="1302" spans="1:6" ht="28.5">
      <c r="A1302" s="388">
        <v>40864</v>
      </c>
      <c r="B1302" s="290">
        <v>10500</v>
      </c>
      <c r="C1302" s="291" t="s">
        <v>4404</v>
      </c>
      <c r="D1302" s="323"/>
      <c r="E1302" s="406">
        <v>9000</v>
      </c>
      <c r="F1302" s="431">
        <f t="shared" si="30"/>
        <v>19626436.809999969</v>
      </c>
    </row>
    <row r="1303" spans="1:6">
      <c r="A1303" s="388">
        <v>40864</v>
      </c>
      <c r="B1303" s="290">
        <v>10501</v>
      </c>
      <c r="C1303" s="164" t="s">
        <v>1804</v>
      </c>
      <c r="D1303" s="323"/>
      <c r="E1303" s="415">
        <v>0.01</v>
      </c>
      <c r="F1303" s="431">
        <f t="shared" si="30"/>
        <v>19626436.799999967</v>
      </c>
    </row>
    <row r="1304" spans="1:6" ht="71.25">
      <c r="A1304" s="388">
        <v>40864</v>
      </c>
      <c r="B1304" s="290">
        <v>10502</v>
      </c>
      <c r="C1304" s="164" t="s">
        <v>4405</v>
      </c>
      <c r="D1304" s="323"/>
      <c r="E1304" s="406">
        <v>40500</v>
      </c>
      <c r="F1304" s="431">
        <f t="shared" si="30"/>
        <v>19585936.799999967</v>
      </c>
    </row>
    <row r="1305" spans="1:6" ht="71.25">
      <c r="A1305" s="388">
        <v>40864</v>
      </c>
      <c r="B1305" s="290">
        <v>10503</v>
      </c>
      <c r="C1305" s="164" t="s">
        <v>4406</v>
      </c>
      <c r="D1305" s="323"/>
      <c r="E1305" s="406">
        <v>36000</v>
      </c>
      <c r="F1305" s="431">
        <f t="shared" si="30"/>
        <v>19549936.799999967</v>
      </c>
    </row>
    <row r="1306" spans="1:6">
      <c r="A1306" s="388">
        <v>40864</v>
      </c>
      <c r="B1306" s="290">
        <v>10504</v>
      </c>
      <c r="C1306" s="164" t="s">
        <v>1804</v>
      </c>
      <c r="D1306" s="323"/>
      <c r="E1306" s="415">
        <v>0.01</v>
      </c>
      <c r="F1306" s="431">
        <f t="shared" si="30"/>
        <v>19549936.789999966</v>
      </c>
    </row>
    <row r="1307" spans="1:6" ht="71.25">
      <c r="A1307" s="388">
        <v>40864</v>
      </c>
      <c r="B1307" s="290">
        <v>10505</v>
      </c>
      <c r="C1307" s="164" t="s">
        <v>4407</v>
      </c>
      <c r="D1307" s="323"/>
      <c r="E1307" s="406">
        <v>9990</v>
      </c>
      <c r="F1307" s="431">
        <f t="shared" si="30"/>
        <v>19539946.789999966</v>
      </c>
    </row>
    <row r="1308" spans="1:6">
      <c r="A1308" s="388">
        <v>40864</v>
      </c>
      <c r="B1308" s="290">
        <v>10506</v>
      </c>
      <c r="C1308" s="164" t="s">
        <v>1804</v>
      </c>
      <c r="D1308" s="323"/>
      <c r="E1308" s="415">
        <v>0.01</v>
      </c>
      <c r="F1308" s="431">
        <f t="shared" si="30"/>
        <v>19539946.779999964</v>
      </c>
    </row>
    <row r="1309" spans="1:6">
      <c r="A1309" s="388">
        <v>40864</v>
      </c>
      <c r="B1309" s="290">
        <v>10507</v>
      </c>
      <c r="C1309" s="164" t="s">
        <v>1804</v>
      </c>
      <c r="D1309" s="323"/>
      <c r="E1309" s="415">
        <v>0.01</v>
      </c>
      <c r="F1309" s="431">
        <f t="shared" si="30"/>
        <v>19539946.769999962</v>
      </c>
    </row>
    <row r="1310" spans="1:6" ht="57">
      <c r="A1310" s="388">
        <v>40865</v>
      </c>
      <c r="B1310" s="290">
        <v>10508</v>
      </c>
      <c r="C1310" s="164" t="s">
        <v>4408</v>
      </c>
      <c r="D1310" s="323"/>
      <c r="E1310" s="406">
        <v>10208</v>
      </c>
      <c r="F1310" s="431">
        <f t="shared" si="30"/>
        <v>19529738.769999962</v>
      </c>
    </row>
    <row r="1311" spans="1:6" ht="42.75">
      <c r="A1311" s="388">
        <v>40865</v>
      </c>
      <c r="B1311" s="290">
        <v>10509</v>
      </c>
      <c r="C1311" s="164" t="s">
        <v>4409</v>
      </c>
      <c r="D1311" s="323"/>
      <c r="E1311" s="406">
        <v>74501.02</v>
      </c>
      <c r="F1311" s="431">
        <f t="shared" si="30"/>
        <v>19455237.749999963</v>
      </c>
    </row>
    <row r="1312" spans="1:6" ht="28.5">
      <c r="A1312" s="388">
        <v>40865</v>
      </c>
      <c r="B1312" s="290">
        <v>10510</v>
      </c>
      <c r="C1312" s="164" t="s">
        <v>4410</v>
      </c>
      <c r="D1312" s="323"/>
      <c r="E1312" s="406">
        <v>31581.16</v>
      </c>
      <c r="F1312" s="431">
        <f t="shared" si="30"/>
        <v>19423656.589999963</v>
      </c>
    </row>
    <row r="1313" spans="1:6">
      <c r="A1313" s="388">
        <v>40865</v>
      </c>
      <c r="B1313" s="290">
        <v>10511</v>
      </c>
      <c r="C1313" s="164" t="s">
        <v>4411</v>
      </c>
      <c r="D1313" s="323"/>
      <c r="E1313" s="406">
        <v>3454.98</v>
      </c>
      <c r="F1313" s="431">
        <f t="shared" si="30"/>
        <v>19420201.609999962</v>
      </c>
    </row>
    <row r="1314" spans="1:6" ht="42.75">
      <c r="A1314" s="388">
        <v>40865</v>
      </c>
      <c r="B1314" s="290">
        <v>10512</v>
      </c>
      <c r="C1314" s="164" t="s">
        <v>4412</v>
      </c>
      <c r="D1314" s="323"/>
      <c r="E1314" s="406">
        <v>1131</v>
      </c>
      <c r="F1314" s="431">
        <f t="shared" si="30"/>
        <v>19419070.609999962</v>
      </c>
    </row>
    <row r="1315" spans="1:6" ht="57">
      <c r="A1315" s="388">
        <v>40865</v>
      </c>
      <c r="B1315" s="290">
        <v>10513</v>
      </c>
      <c r="C1315" s="164" t="s">
        <v>4413</v>
      </c>
      <c r="D1315" s="323"/>
      <c r="E1315" s="406">
        <v>520775.16</v>
      </c>
      <c r="F1315" s="431">
        <f t="shared" si="30"/>
        <v>18898295.449999962</v>
      </c>
    </row>
    <row r="1316" spans="1:6" ht="28.5">
      <c r="A1316" s="388">
        <v>40865</v>
      </c>
      <c r="B1316" s="290">
        <v>10514</v>
      </c>
      <c r="C1316" s="164" t="s">
        <v>4414</v>
      </c>
      <c r="D1316" s="323"/>
      <c r="E1316" s="406">
        <v>612</v>
      </c>
      <c r="F1316" s="431">
        <f t="shared" si="30"/>
        <v>18897683.449999962</v>
      </c>
    </row>
    <row r="1317" spans="1:6">
      <c r="A1317" s="388">
        <v>40868</v>
      </c>
      <c r="B1317" s="290">
        <v>10515</v>
      </c>
      <c r="C1317" s="164" t="s">
        <v>1804</v>
      </c>
      <c r="D1317" s="323"/>
      <c r="E1317" s="415">
        <v>0.01</v>
      </c>
      <c r="F1317" s="431">
        <f t="shared" si="30"/>
        <v>18897683.43999996</v>
      </c>
    </row>
    <row r="1318" spans="1:6">
      <c r="A1318" s="388">
        <v>40868</v>
      </c>
      <c r="B1318" s="290">
        <v>10516</v>
      </c>
      <c r="C1318" s="351" t="s">
        <v>4416</v>
      </c>
      <c r="D1318" s="323"/>
      <c r="E1318" s="406">
        <v>27000</v>
      </c>
      <c r="F1318" s="431">
        <f t="shared" si="30"/>
        <v>18870683.43999996</v>
      </c>
    </row>
    <row r="1319" spans="1:6" ht="15.75">
      <c r="A1319" s="388">
        <v>40868</v>
      </c>
      <c r="B1319" s="73" t="s">
        <v>3096</v>
      </c>
      <c r="C1319" s="180" t="s">
        <v>4535</v>
      </c>
      <c r="D1319" s="323"/>
      <c r="E1319" s="415">
        <v>786164.18</v>
      </c>
      <c r="F1319" s="431">
        <f t="shared" si="30"/>
        <v>18084519.259999961</v>
      </c>
    </row>
    <row r="1320" spans="1:6">
      <c r="A1320" s="388">
        <v>40869</v>
      </c>
      <c r="B1320" s="290">
        <v>10517</v>
      </c>
      <c r="C1320" s="164" t="s">
        <v>3679</v>
      </c>
      <c r="D1320" s="323"/>
      <c r="E1320" s="406">
        <v>13987.07</v>
      </c>
      <c r="F1320" s="431">
        <f t="shared" si="30"/>
        <v>18070532.18999996</v>
      </c>
    </row>
    <row r="1321" spans="1:6" ht="28.5">
      <c r="A1321" s="388">
        <v>40869</v>
      </c>
      <c r="B1321" s="290">
        <v>10518</v>
      </c>
      <c r="C1321" s="164" t="s">
        <v>4418</v>
      </c>
      <c r="D1321" s="323"/>
      <c r="E1321" s="406">
        <v>1101</v>
      </c>
      <c r="F1321" s="431">
        <f t="shared" si="30"/>
        <v>18069431.18999996</v>
      </c>
    </row>
    <row r="1322" spans="1:6" ht="28.5">
      <c r="A1322" s="388">
        <v>40869</v>
      </c>
      <c r="B1322" s="290">
        <v>10519</v>
      </c>
      <c r="C1322" s="164" t="s">
        <v>4417</v>
      </c>
      <c r="D1322" s="323"/>
      <c r="E1322" s="406">
        <v>1131</v>
      </c>
      <c r="F1322" s="431">
        <f t="shared" si="30"/>
        <v>18068300.18999996</v>
      </c>
    </row>
    <row r="1323" spans="1:6" ht="42.75">
      <c r="A1323" s="383">
        <v>40869</v>
      </c>
      <c r="B1323" s="290">
        <v>10520</v>
      </c>
      <c r="C1323" s="114" t="s">
        <v>4419</v>
      </c>
      <c r="D1323" s="469"/>
      <c r="E1323" s="406">
        <v>9000</v>
      </c>
      <c r="F1323" s="431">
        <f t="shared" si="30"/>
        <v>18059300.18999996</v>
      </c>
    </row>
    <row r="1324" spans="1:6" ht="42.75">
      <c r="A1324" s="388">
        <v>40870</v>
      </c>
      <c r="B1324" s="290">
        <v>10521</v>
      </c>
      <c r="C1324" s="164" t="s">
        <v>4431</v>
      </c>
      <c r="D1324" s="323"/>
      <c r="E1324" s="406">
        <v>45000</v>
      </c>
      <c r="F1324" s="431">
        <f t="shared" si="30"/>
        <v>18014300.18999996</v>
      </c>
    </row>
    <row r="1325" spans="1:6" ht="28.5">
      <c r="A1325" s="388">
        <v>40870</v>
      </c>
      <c r="B1325" s="290">
        <v>10522</v>
      </c>
      <c r="C1325" s="291" t="s">
        <v>4430</v>
      </c>
      <c r="D1325" s="323"/>
      <c r="E1325" s="406">
        <v>4500</v>
      </c>
      <c r="F1325" s="431">
        <f t="shared" si="30"/>
        <v>18009800.18999996</v>
      </c>
    </row>
    <row r="1326" spans="1:6" ht="28.5">
      <c r="A1326" s="383">
        <v>40870</v>
      </c>
      <c r="B1326" s="290">
        <v>10523</v>
      </c>
      <c r="C1326" s="114" t="s">
        <v>4429</v>
      </c>
      <c r="D1326" s="323"/>
      <c r="E1326" s="406">
        <v>28603</v>
      </c>
      <c r="F1326" s="431">
        <f t="shared" si="30"/>
        <v>17981197.18999996</v>
      </c>
    </row>
    <row r="1327" spans="1:6" ht="28.5">
      <c r="A1327" s="383">
        <v>40870</v>
      </c>
      <c r="B1327" s="290">
        <v>10524</v>
      </c>
      <c r="C1327" s="114" t="s">
        <v>4428</v>
      </c>
      <c r="D1327" s="323"/>
      <c r="E1327" s="451">
        <v>47878.11</v>
      </c>
      <c r="F1327" s="431">
        <f t="shared" si="30"/>
        <v>17933319.079999961</v>
      </c>
    </row>
    <row r="1328" spans="1:6" ht="28.5">
      <c r="A1328" s="383">
        <v>40870</v>
      </c>
      <c r="B1328" s="290">
        <v>10525</v>
      </c>
      <c r="C1328" s="164" t="s">
        <v>4432</v>
      </c>
      <c r="D1328" s="323"/>
      <c r="E1328" s="406">
        <v>1224</v>
      </c>
      <c r="F1328" s="431">
        <f t="shared" si="30"/>
        <v>17932095.079999961</v>
      </c>
    </row>
    <row r="1329" spans="1:8" ht="28.5">
      <c r="A1329" s="383">
        <v>40870</v>
      </c>
      <c r="B1329" s="290">
        <v>10526</v>
      </c>
      <c r="C1329" s="164" t="s">
        <v>4433</v>
      </c>
      <c r="D1329" s="323"/>
      <c r="E1329" s="406">
        <v>612</v>
      </c>
      <c r="F1329" s="431">
        <f t="shared" si="30"/>
        <v>17931483.079999961</v>
      </c>
    </row>
    <row r="1330" spans="1:8" ht="15.75">
      <c r="A1330" s="388">
        <v>40871</v>
      </c>
      <c r="B1330" s="290">
        <v>10527</v>
      </c>
      <c r="C1330" s="164" t="s">
        <v>4420</v>
      </c>
      <c r="D1330" s="469"/>
      <c r="E1330" s="406">
        <v>58200</v>
      </c>
      <c r="F1330" s="359">
        <f t="shared" si="30"/>
        <v>17873283.079999961</v>
      </c>
    </row>
    <row r="1331" spans="1:8">
      <c r="A1331" s="383">
        <v>40871</v>
      </c>
      <c r="B1331" s="290">
        <v>10528</v>
      </c>
      <c r="C1331" s="164" t="s">
        <v>4421</v>
      </c>
      <c r="D1331" s="323"/>
      <c r="E1331" s="406">
        <v>3600</v>
      </c>
      <c r="F1331" s="431">
        <f t="shared" si="30"/>
        <v>17869683.079999961</v>
      </c>
    </row>
    <row r="1332" spans="1:8" ht="57">
      <c r="A1332" s="388">
        <v>40871</v>
      </c>
      <c r="B1332" s="290">
        <v>10529</v>
      </c>
      <c r="C1332" s="164" t="s">
        <v>4422</v>
      </c>
      <c r="D1332" s="496"/>
      <c r="E1332" s="406">
        <v>12897.27</v>
      </c>
      <c r="F1332" s="431">
        <f t="shared" si="30"/>
        <v>17856785.809999961</v>
      </c>
    </row>
    <row r="1333" spans="1:8">
      <c r="A1333" s="383">
        <v>40871</v>
      </c>
      <c r="B1333" s="290">
        <v>10530</v>
      </c>
      <c r="C1333" s="164" t="s">
        <v>4423</v>
      </c>
      <c r="D1333" s="174"/>
      <c r="E1333" s="406">
        <v>2444.8000000000002</v>
      </c>
      <c r="F1333" s="431">
        <f t="shared" si="30"/>
        <v>17854341.009999961</v>
      </c>
    </row>
    <row r="1334" spans="1:8" ht="57">
      <c r="A1334" s="388">
        <v>40871</v>
      </c>
      <c r="B1334" s="290">
        <v>10531</v>
      </c>
      <c r="C1334" s="164" t="s">
        <v>4424</v>
      </c>
      <c r="D1334" s="496"/>
      <c r="E1334" s="406">
        <v>29718.98</v>
      </c>
      <c r="F1334" s="431">
        <f t="shared" si="30"/>
        <v>17824622.02999996</v>
      </c>
    </row>
    <row r="1335" spans="1:8" ht="28.5">
      <c r="A1335" s="383">
        <v>40871</v>
      </c>
      <c r="B1335" s="290">
        <v>10532</v>
      </c>
      <c r="C1335" s="164" t="s">
        <v>4425</v>
      </c>
      <c r="D1335" s="174"/>
      <c r="E1335" s="406">
        <v>2000</v>
      </c>
      <c r="F1335" s="431">
        <f t="shared" si="30"/>
        <v>17822622.02999996</v>
      </c>
    </row>
    <row r="1336" spans="1:8" ht="28.5">
      <c r="A1336" s="383">
        <v>40871</v>
      </c>
      <c r="B1336" s="290">
        <v>10533</v>
      </c>
      <c r="C1336" s="164" t="s">
        <v>4426</v>
      </c>
      <c r="D1336" s="174"/>
      <c r="E1336" s="406">
        <v>2000</v>
      </c>
      <c r="F1336" s="431">
        <f t="shared" si="30"/>
        <v>17820622.02999996</v>
      </c>
    </row>
    <row r="1337" spans="1:8" ht="15.75">
      <c r="A1337" s="383">
        <v>40872</v>
      </c>
      <c r="B1337" s="375" t="s">
        <v>4427</v>
      </c>
      <c r="C1337" s="180" t="s">
        <v>4440</v>
      </c>
      <c r="D1337" s="469">
        <v>886873</v>
      </c>
      <c r="E1337" s="406"/>
      <c r="F1337" s="431">
        <f t="shared" si="30"/>
        <v>18707495.02999996</v>
      </c>
    </row>
    <row r="1338" spans="1:8">
      <c r="A1338" s="383">
        <v>37220</v>
      </c>
      <c r="B1338" s="290">
        <v>10534</v>
      </c>
      <c r="C1338" s="114" t="s">
        <v>1804</v>
      </c>
      <c r="D1338" s="174"/>
      <c r="E1338" s="415">
        <v>0.01</v>
      </c>
      <c r="F1338" s="431">
        <f t="shared" si="30"/>
        <v>18707495.019999959</v>
      </c>
    </row>
    <row r="1339" spans="1:8" ht="71.25">
      <c r="A1339" s="388">
        <v>40872</v>
      </c>
      <c r="B1339" s="290">
        <v>10535</v>
      </c>
      <c r="C1339" s="164" t="s">
        <v>4434</v>
      </c>
      <c r="D1339" s="496"/>
      <c r="E1339" s="406">
        <v>37237</v>
      </c>
      <c r="F1339" s="431">
        <f t="shared" si="30"/>
        <v>18670258.019999959</v>
      </c>
    </row>
    <row r="1340" spans="1:8" ht="57">
      <c r="A1340" s="383">
        <v>40872</v>
      </c>
      <c r="B1340" s="290">
        <v>10536</v>
      </c>
      <c r="C1340" s="164" t="s">
        <v>4435</v>
      </c>
      <c r="D1340" s="174"/>
      <c r="E1340" s="406">
        <v>9259.2000000000007</v>
      </c>
      <c r="F1340" s="431">
        <f t="shared" si="30"/>
        <v>18660998.819999959</v>
      </c>
    </row>
    <row r="1341" spans="1:8" ht="28.5">
      <c r="A1341" s="388">
        <v>40872</v>
      </c>
      <c r="B1341" s="290">
        <v>10537</v>
      </c>
      <c r="C1341" s="164" t="s">
        <v>4436</v>
      </c>
      <c r="D1341" s="496"/>
      <c r="E1341" s="406">
        <v>10000</v>
      </c>
      <c r="F1341" s="431">
        <f t="shared" si="30"/>
        <v>18650998.819999959</v>
      </c>
    </row>
    <row r="1342" spans="1:8">
      <c r="A1342" s="388">
        <v>40872</v>
      </c>
      <c r="B1342" s="290">
        <v>10538</v>
      </c>
      <c r="C1342" s="164" t="s">
        <v>4437</v>
      </c>
      <c r="D1342" s="4"/>
      <c r="E1342" s="406">
        <v>600</v>
      </c>
      <c r="F1342" s="431">
        <f t="shared" si="30"/>
        <v>18650398.819999959</v>
      </c>
      <c r="H1342" s="493"/>
    </row>
    <row r="1343" spans="1:8">
      <c r="A1343" s="388">
        <v>40872</v>
      </c>
      <c r="B1343" s="290">
        <v>10539</v>
      </c>
      <c r="C1343" s="164" t="s">
        <v>4438</v>
      </c>
      <c r="D1343" s="497"/>
      <c r="E1343" s="467">
        <v>600</v>
      </c>
      <c r="F1343" s="431">
        <f t="shared" si="30"/>
        <v>18649798.819999959</v>
      </c>
    </row>
    <row r="1344" spans="1:8" ht="42.75">
      <c r="A1344" s="388">
        <v>40875</v>
      </c>
      <c r="B1344" s="290">
        <v>10540</v>
      </c>
      <c r="C1344" s="291" t="s">
        <v>4441</v>
      </c>
      <c r="D1344" s="498"/>
      <c r="E1344" s="467">
        <v>22183.5</v>
      </c>
      <c r="F1344" s="359">
        <f t="shared" si="30"/>
        <v>18627615.319999959</v>
      </c>
    </row>
    <row r="1345" spans="1:11" ht="57">
      <c r="A1345" s="388">
        <v>40875</v>
      </c>
      <c r="B1345" s="290">
        <v>10541</v>
      </c>
      <c r="C1345" s="164" t="s">
        <v>4442</v>
      </c>
      <c r="D1345" s="496"/>
      <c r="E1345" s="406">
        <v>40000</v>
      </c>
      <c r="F1345" s="431">
        <f t="shared" si="30"/>
        <v>18587615.319999959</v>
      </c>
    </row>
    <row r="1346" spans="1:11" ht="28.5">
      <c r="A1346" s="388">
        <v>40876</v>
      </c>
      <c r="B1346" s="290">
        <v>10542</v>
      </c>
      <c r="C1346" s="291" t="s">
        <v>4443</v>
      </c>
      <c r="D1346" s="496"/>
      <c r="E1346" s="406">
        <v>186620.33</v>
      </c>
      <c r="F1346" s="431">
        <f t="shared" si="30"/>
        <v>18400994.989999961</v>
      </c>
    </row>
    <row r="1347" spans="1:11" ht="28.5">
      <c r="A1347" s="388">
        <v>40876</v>
      </c>
      <c r="B1347" s="290">
        <v>10543</v>
      </c>
      <c r="C1347" s="291" t="s">
        <v>4444</v>
      </c>
      <c r="D1347" s="496"/>
      <c r="E1347" s="406">
        <v>108257</v>
      </c>
      <c r="F1347" s="431">
        <f t="shared" si="30"/>
        <v>18292737.989999961</v>
      </c>
    </row>
    <row r="1348" spans="1:11" ht="42.75">
      <c r="A1348" s="388">
        <v>40876</v>
      </c>
      <c r="B1348" s="290">
        <v>10544</v>
      </c>
      <c r="C1348" s="291" t="s">
        <v>4445</v>
      </c>
      <c r="D1348" s="496"/>
      <c r="E1348" s="406">
        <v>10000</v>
      </c>
      <c r="F1348" s="431">
        <f t="shared" si="30"/>
        <v>18282737.989999961</v>
      </c>
    </row>
    <row r="1349" spans="1:11">
      <c r="A1349" s="388">
        <v>40877</v>
      </c>
      <c r="B1349" s="290">
        <v>10545</v>
      </c>
      <c r="C1349" s="291" t="s">
        <v>4446</v>
      </c>
      <c r="D1349" s="496"/>
      <c r="E1349" s="406">
        <v>1800</v>
      </c>
      <c r="F1349" s="431">
        <f t="shared" si="30"/>
        <v>18280937.989999961</v>
      </c>
    </row>
    <row r="1350" spans="1:11" ht="42.75">
      <c r="A1350" s="388">
        <v>40877</v>
      </c>
      <c r="B1350" s="290">
        <v>10546</v>
      </c>
      <c r="C1350" s="164" t="s">
        <v>4447</v>
      </c>
      <c r="D1350" s="496"/>
      <c r="E1350" s="406">
        <v>100000</v>
      </c>
      <c r="F1350" s="431">
        <f t="shared" si="30"/>
        <v>18180937.989999961</v>
      </c>
    </row>
    <row r="1351" spans="1:11" ht="42.75">
      <c r="A1351" s="388">
        <v>40877</v>
      </c>
      <c r="B1351" s="290">
        <v>10547</v>
      </c>
      <c r="C1351" s="164" t="s">
        <v>4448</v>
      </c>
      <c r="D1351" s="496"/>
      <c r="E1351" s="406">
        <v>23275.86</v>
      </c>
      <c r="F1351" s="431">
        <f>F1350+D1351-E1351</f>
        <v>18157662.129999962</v>
      </c>
    </row>
    <row r="1352" spans="1:11" ht="71.25">
      <c r="A1352" s="388">
        <v>40877</v>
      </c>
      <c r="B1352" s="290">
        <v>10548</v>
      </c>
      <c r="C1352" s="164" t="s">
        <v>4449</v>
      </c>
      <c r="D1352" s="496"/>
      <c r="E1352" s="406">
        <v>6206.9</v>
      </c>
      <c r="F1352" s="431">
        <f t="shared" si="30"/>
        <v>18151455.229999963</v>
      </c>
    </row>
    <row r="1353" spans="1:11" ht="15.75">
      <c r="A1353" s="383">
        <v>40877</v>
      </c>
      <c r="B1353" s="290">
        <v>10549</v>
      </c>
      <c r="C1353" s="158" t="s">
        <v>1804</v>
      </c>
      <c r="D1353" s="464"/>
      <c r="E1353" s="415">
        <v>0.01</v>
      </c>
      <c r="F1353" s="431">
        <f>F1352+D1353-E1353</f>
        <v>18151455.219999962</v>
      </c>
      <c r="H1353" s="51"/>
    </row>
    <row r="1354" spans="1:11" ht="15.75">
      <c r="A1354" s="383">
        <v>40877</v>
      </c>
      <c r="B1354" s="375" t="s">
        <v>1823</v>
      </c>
      <c r="C1354" s="158" t="s">
        <v>4450</v>
      </c>
      <c r="D1354" s="464">
        <f>13541.67+20000+8125+9562.5+10000+27083.33+12500+13541.67+79166.67+8125+9062.5+17500+14000+13541.67+16666.67+66246.55</f>
        <v>338663.23</v>
      </c>
      <c r="E1354" s="415"/>
      <c r="F1354" s="431">
        <f>F1353+D1354-E1354</f>
        <v>18490118.449999962</v>
      </c>
      <c r="H1354" s="51"/>
    </row>
    <row r="1355" spans="1:11" ht="15.75">
      <c r="A1355" s="383"/>
      <c r="B1355" s="375"/>
      <c r="C1355" s="158" t="s">
        <v>4573</v>
      </c>
      <c r="D1355" s="464">
        <v>0.6</v>
      </c>
      <c r="E1355" s="415"/>
      <c r="F1355" s="431">
        <f>F1354+D1355-E1355</f>
        <v>18490119.049999963</v>
      </c>
      <c r="H1355" s="51"/>
    </row>
    <row r="1356" spans="1:11" ht="15.75">
      <c r="A1356" s="383">
        <v>40877</v>
      </c>
      <c r="B1356" s="73" t="s">
        <v>1823</v>
      </c>
      <c r="C1356" s="115" t="s">
        <v>3340</v>
      </c>
      <c r="D1356" s="179"/>
      <c r="E1356" s="386">
        <f>11897.68-E1353-E1338-E1317-E1309-E1308-E1306-E1303-E1301-E1292-E1280-E1272-E1263-E1249-E1240</f>
        <v>11897.539999999997</v>
      </c>
      <c r="F1356" s="431">
        <f>F1355+D1356-E1356</f>
        <v>18478221.509999964</v>
      </c>
    </row>
    <row r="1357" spans="1:11" ht="15.75">
      <c r="A1357" s="190"/>
      <c r="B1357" s="87"/>
      <c r="C1357" s="191" t="s">
        <v>1983</v>
      </c>
      <c r="D1357" s="192">
        <f>SUM(D1220:D1356)</f>
        <v>4825768.7899999991</v>
      </c>
      <c r="E1357" s="193">
        <f>SUM(E1220:E1356)</f>
        <v>6441697.8799999999</v>
      </c>
      <c r="F1357" s="194">
        <f>F1219+D1357-E1357</f>
        <v>18478221.509999979</v>
      </c>
      <c r="H1357" s="51"/>
    </row>
    <row r="1358" spans="1:11" ht="15.75">
      <c r="A1358" s="195"/>
      <c r="B1358" s="85"/>
      <c r="C1358" s="196"/>
      <c r="D1358" s="197"/>
      <c r="E1358" s="198"/>
      <c r="F1358" s="452"/>
    </row>
    <row r="1359" spans="1:11" ht="15.75">
      <c r="A1359" s="195"/>
      <c r="B1359" s="196" t="s">
        <v>1224</v>
      </c>
      <c r="C1359" s="200" t="s">
        <v>781</v>
      </c>
      <c r="D1359" s="201"/>
      <c r="E1359" s="202">
        <f>SUM(E1220:E1356)</f>
        <v>6441697.8799999999</v>
      </c>
      <c r="F1359" s="452"/>
    </row>
    <row r="1360" spans="1:11" ht="15.75">
      <c r="A1360" s="195"/>
      <c r="B1360" s="196"/>
      <c r="C1360" s="200" t="s">
        <v>2058</v>
      </c>
      <c r="D1360" s="201"/>
      <c r="E1360" s="202">
        <f>E1357-E1356-E1319-E1294-E1284-E1225</f>
        <v>5375574.6600000001</v>
      </c>
      <c r="F1360" s="452"/>
      <c r="H1360" s="51"/>
      <c r="I1360" s="51"/>
      <c r="J1360" s="51"/>
      <c r="K1360" s="51"/>
    </row>
    <row r="1361" spans="1:11">
      <c r="E1361" s="491"/>
      <c r="H1361" s="51"/>
      <c r="I1361" s="51"/>
      <c r="J1361" s="51"/>
      <c r="K1361" s="51"/>
    </row>
    <row r="1362" spans="1:11">
      <c r="E1362" s="492"/>
      <c r="H1362" s="51"/>
      <c r="I1362" s="51"/>
      <c r="J1362" s="51"/>
      <c r="K1362" s="51"/>
    </row>
    <row r="1363" spans="1:11">
      <c r="H1363" s="51"/>
      <c r="I1363" s="51"/>
      <c r="J1363" s="51"/>
      <c r="K1363" s="51"/>
    </row>
    <row r="1364" spans="1:11" ht="15.75">
      <c r="A1364" s="402"/>
      <c r="B1364" s="453"/>
      <c r="C1364" s="454" t="s">
        <v>4451</v>
      </c>
      <c r="D1364" s="402"/>
      <c r="E1364" s="363"/>
      <c r="F1364" s="402"/>
      <c r="H1364" s="51"/>
      <c r="I1364" s="51"/>
      <c r="J1364" s="51"/>
      <c r="K1364" s="51"/>
    </row>
    <row r="1365" spans="1:11" ht="15.75">
      <c r="A1365" s="958" t="s">
        <v>2520</v>
      </c>
      <c r="B1365" s="269" t="s">
        <v>1831</v>
      </c>
      <c r="C1365" s="948" t="s">
        <v>1981</v>
      </c>
      <c r="D1365" s="950" t="s">
        <v>1827</v>
      </c>
      <c r="E1365" s="952" t="s">
        <v>1828</v>
      </c>
      <c r="F1365" s="944" t="s">
        <v>1829</v>
      </c>
      <c r="H1365" s="51"/>
      <c r="I1365" s="51"/>
      <c r="J1365" s="51"/>
      <c r="K1365" s="51"/>
    </row>
    <row r="1366" spans="1:11" ht="15.75">
      <c r="A1366" s="959"/>
      <c r="B1366" s="272" t="s">
        <v>1832</v>
      </c>
      <c r="C1366" s="949"/>
      <c r="D1366" s="951"/>
      <c r="E1366" s="953"/>
      <c r="F1366" s="945"/>
      <c r="H1366" s="51"/>
      <c r="I1366" s="51"/>
      <c r="J1366" s="51"/>
      <c r="K1366" s="51"/>
    </row>
    <row r="1367" spans="1:11" ht="15.75">
      <c r="A1367" s="335"/>
      <c r="B1367" s="402"/>
      <c r="C1367" s="211" t="s">
        <v>4452</v>
      </c>
      <c r="D1367" s="455"/>
      <c r="E1367" s="456"/>
      <c r="F1367" s="457">
        <f>F1356</f>
        <v>18478221.509999964</v>
      </c>
      <c r="H1367" s="51"/>
      <c r="I1367" s="51"/>
      <c r="J1367" s="51"/>
      <c r="K1367" s="51"/>
    </row>
    <row r="1368" spans="1:11" ht="28.5">
      <c r="A1368" s="383">
        <v>40878</v>
      </c>
      <c r="B1368" s="178">
        <v>10550</v>
      </c>
      <c r="C1368" s="114" t="s">
        <v>4453</v>
      </c>
      <c r="D1368" s="184"/>
      <c r="E1368" s="406">
        <v>33375</v>
      </c>
      <c r="F1368" s="431">
        <f>F1367+D1368-E1368</f>
        <v>18444846.509999964</v>
      </c>
      <c r="H1368" s="51"/>
      <c r="I1368" s="51"/>
      <c r="J1368" s="51"/>
      <c r="K1368" s="51"/>
    </row>
    <row r="1369" spans="1:11">
      <c r="A1369" s="383">
        <v>40878</v>
      </c>
      <c r="B1369" s="178">
        <v>10551</v>
      </c>
      <c r="C1369" s="114" t="s">
        <v>4454</v>
      </c>
      <c r="D1369" s="184"/>
      <c r="E1369" s="406">
        <v>1600</v>
      </c>
      <c r="F1369" s="431">
        <f t="shared" ref="F1369:F1434" si="31">F1368+D1369-E1369</f>
        <v>18443246.509999964</v>
      </c>
      <c r="H1369" s="51"/>
      <c r="I1369" s="51"/>
      <c r="J1369" s="51"/>
      <c r="K1369" s="51"/>
    </row>
    <row r="1370" spans="1:11">
      <c r="A1370" s="383">
        <v>40878</v>
      </c>
      <c r="B1370" s="178">
        <v>10552</v>
      </c>
      <c r="C1370" s="114" t="s">
        <v>4455</v>
      </c>
      <c r="D1370" s="184"/>
      <c r="E1370" s="170">
        <v>1600</v>
      </c>
      <c r="F1370" s="431">
        <f t="shared" si="31"/>
        <v>18441646.509999964</v>
      </c>
      <c r="H1370" s="51"/>
      <c r="I1370" s="51"/>
      <c r="J1370" s="51"/>
      <c r="K1370" s="51"/>
    </row>
    <row r="1371" spans="1:11" ht="28.5">
      <c r="A1371" s="383">
        <v>40878</v>
      </c>
      <c r="B1371" s="178">
        <v>10553</v>
      </c>
      <c r="C1371" s="114" t="s">
        <v>4456</v>
      </c>
      <c r="D1371" s="184"/>
      <c r="E1371" s="406">
        <v>34378.17</v>
      </c>
      <c r="F1371" s="431">
        <f t="shared" si="31"/>
        <v>18407268.339999963</v>
      </c>
      <c r="H1371" s="51"/>
      <c r="I1371" s="51"/>
      <c r="J1371" s="51"/>
      <c r="K1371" s="51"/>
    </row>
    <row r="1372" spans="1:11">
      <c r="A1372" s="383">
        <v>40878</v>
      </c>
      <c r="B1372" s="178">
        <v>10554</v>
      </c>
      <c r="C1372" s="164" t="s">
        <v>4457</v>
      </c>
      <c r="D1372" s="184"/>
      <c r="E1372" s="406">
        <v>3671.66</v>
      </c>
      <c r="F1372" s="431">
        <f t="shared" si="31"/>
        <v>18403596.679999962</v>
      </c>
      <c r="H1372" s="51"/>
      <c r="I1372" s="51"/>
      <c r="J1372" s="51"/>
      <c r="K1372" s="51"/>
    </row>
    <row r="1373" spans="1:11" ht="28.5">
      <c r="A1373" s="383">
        <v>40878</v>
      </c>
      <c r="B1373" s="178">
        <v>10555</v>
      </c>
      <c r="C1373" s="164" t="s">
        <v>4458</v>
      </c>
      <c r="D1373" s="184"/>
      <c r="E1373" s="406">
        <v>139444.88</v>
      </c>
      <c r="F1373" s="431">
        <f t="shared" si="31"/>
        <v>18264151.799999963</v>
      </c>
      <c r="H1373" s="51"/>
      <c r="I1373" s="51"/>
      <c r="J1373" s="51"/>
      <c r="K1373" s="51"/>
    </row>
    <row r="1374" spans="1:11" ht="25.5">
      <c r="A1374" s="383">
        <v>40878</v>
      </c>
      <c r="B1374" s="178">
        <v>10556</v>
      </c>
      <c r="C1374" s="400" t="s">
        <v>4459</v>
      </c>
      <c r="D1374" s="184"/>
      <c r="E1374" s="170">
        <v>125850.82</v>
      </c>
      <c r="F1374" s="431">
        <f t="shared" si="31"/>
        <v>18138300.979999963</v>
      </c>
      <c r="H1374" s="51"/>
      <c r="I1374" s="51"/>
      <c r="J1374" s="51"/>
      <c r="K1374" s="51"/>
    </row>
    <row r="1375" spans="1:11">
      <c r="A1375" s="383">
        <v>40878</v>
      </c>
      <c r="B1375" s="178">
        <v>10557</v>
      </c>
      <c r="C1375" s="400" t="s">
        <v>4460</v>
      </c>
      <c r="D1375" s="184"/>
      <c r="E1375" s="170">
        <v>6201.39</v>
      </c>
      <c r="F1375" s="431">
        <f t="shared" si="31"/>
        <v>18132099.589999963</v>
      </c>
      <c r="H1375" s="51"/>
      <c r="I1375" s="51"/>
      <c r="J1375" s="51"/>
      <c r="K1375" s="51"/>
    </row>
    <row r="1376" spans="1:11" ht="42.75">
      <c r="A1376" s="388">
        <v>40878</v>
      </c>
      <c r="B1376" s="290">
        <v>10558</v>
      </c>
      <c r="C1376" s="164" t="s">
        <v>4534</v>
      </c>
      <c r="D1376" s="339"/>
      <c r="E1376" s="406">
        <v>619014</v>
      </c>
      <c r="F1376" s="431">
        <f t="shared" si="31"/>
        <v>17513085.589999963</v>
      </c>
      <c r="H1376" s="51"/>
      <c r="I1376" s="51"/>
      <c r="J1376" s="51"/>
      <c r="K1376" s="51"/>
    </row>
    <row r="1377" spans="1:11" ht="28.5">
      <c r="A1377" s="388">
        <v>40878</v>
      </c>
      <c r="B1377" s="290">
        <v>10559</v>
      </c>
      <c r="C1377" s="164" t="s">
        <v>4462</v>
      </c>
      <c r="D1377" s="339"/>
      <c r="E1377" s="216">
        <v>928200</v>
      </c>
      <c r="F1377" s="431">
        <f t="shared" si="31"/>
        <v>16584885.589999963</v>
      </c>
      <c r="H1377" s="51"/>
      <c r="I1377" s="51"/>
      <c r="J1377" s="51"/>
      <c r="K1377" s="51"/>
    </row>
    <row r="1378" spans="1:11" ht="42.75">
      <c r="A1378" s="388">
        <v>40878</v>
      </c>
      <c r="B1378" s="290">
        <v>10560</v>
      </c>
      <c r="C1378" s="291" t="s">
        <v>4463</v>
      </c>
      <c r="D1378" s="339"/>
      <c r="E1378" s="406">
        <v>979373.4</v>
      </c>
      <c r="F1378" s="431">
        <f t="shared" si="31"/>
        <v>15605512.189999962</v>
      </c>
      <c r="H1378" s="51"/>
      <c r="I1378" s="51"/>
      <c r="J1378" s="51"/>
      <c r="K1378" s="51"/>
    </row>
    <row r="1379" spans="1:11" ht="28.5">
      <c r="A1379" s="383">
        <v>40878</v>
      </c>
      <c r="B1379" s="178">
        <v>10561</v>
      </c>
      <c r="C1379" s="350" t="s">
        <v>4466</v>
      </c>
      <c r="D1379" s="339"/>
      <c r="E1379" s="406">
        <v>43056.08</v>
      </c>
      <c r="F1379" s="431">
        <f t="shared" si="31"/>
        <v>15562456.109999962</v>
      </c>
      <c r="H1379" s="51"/>
      <c r="I1379" s="51"/>
      <c r="J1379" s="51"/>
      <c r="K1379" s="51"/>
    </row>
    <row r="1380" spans="1:11" ht="28.5">
      <c r="A1380" s="383">
        <v>40878</v>
      </c>
      <c r="B1380" s="178">
        <v>10562</v>
      </c>
      <c r="C1380" s="164" t="s">
        <v>4467</v>
      </c>
      <c r="D1380" s="339"/>
      <c r="E1380" s="216">
        <v>31116.67</v>
      </c>
      <c r="F1380" s="431">
        <f t="shared" si="31"/>
        <v>15531339.439999962</v>
      </c>
      <c r="H1380" s="480"/>
      <c r="I1380" s="51"/>
      <c r="J1380" s="51"/>
      <c r="K1380" s="51"/>
    </row>
    <row r="1381" spans="1:11" ht="28.5">
      <c r="A1381" s="388">
        <v>40878</v>
      </c>
      <c r="B1381" s="178">
        <v>10563</v>
      </c>
      <c r="C1381" s="164" t="s">
        <v>4464</v>
      </c>
      <c r="D1381" s="471"/>
      <c r="E1381" s="216">
        <v>7075</v>
      </c>
      <c r="F1381" s="431">
        <f>F1380+D1381-E1381</f>
        <v>15524264.439999962</v>
      </c>
      <c r="H1381" s="51"/>
      <c r="I1381" s="51"/>
      <c r="J1381" s="51"/>
      <c r="K1381" s="51"/>
    </row>
    <row r="1382" spans="1:11" ht="28.5">
      <c r="A1382" s="383">
        <v>40878</v>
      </c>
      <c r="B1382" s="178">
        <v>10564</v>
      </c>
      <c r="C1382" s="164" t="s">
        <v>4465</v>
      </c>
      <c r="D1382" s="339"/>
      <c r="E1382" s="216">
        <v>7075</v>
      </c>
      <c r="F1382" s="431">
        <f t="shared" si="31"/>
        <v>15517189.439999962</v>
      </c>
      <c r="H1382" s="51"/>
      <c r="I1382" s="51"/>
      <c r="J1382" s="51"/>
      <c r="K1382" s="51"/>
    </row>
    <row r="1383" spans="1:11">
      <c r="A1383" s="383">
        <v>40878</v>
      </c>
      <c r="B1383" s="178">
        <v>10565</v>
      </c>
      <c r="C1383" s="164" t="s">
        <v>1804</v>
      </c>
      <c r="D1383" s="468"/>
      <c r="E1383" s="360">
        <v>0.01</v>
      </c>
      <c r="F1383" s="431">
        <f t="shared" si="31"/>
        <v>15517189.429999962</v>
      </c>
      <c r="H1383" s="51"/>
      <c r="I1383" s="51"/>
      <c r="J1383" s="51"/>
      <c r="K1383" s="51"/>
    </row>
    <row r="1384" spans="1:11">
      <c r="A1384" s="383">
        <v>40878</v>
      </c>
      <c r="B1384" s="178">
        <v>10566</v>
      </c>
      <c r="C1384" s="164" t="s">
        <v>1804</v>
      </c>
      <c r="D1384" s="184"/>
      <c r="E1384" s="360">
        <v>0.01</v>
      </c>
      <c r="F1384" s="431">
        <f t="shared" si="31"/>
        <v>15517189.419999963</v>
      </c>
      <c r="H1384" s="51"/>
      <c r="I1384" s="51"/>
      <c r="J1384" s="51"/>
      <c r="K1384" s="51"/>
    </row>
    <row r="1385" spans="1:11">
      <c r="A1385" s="388">
        <v>40878</v>
      </c>
      <c r="B1385" s="178">
        <v>10567</v>
      </c>
      <c r="C1385" s="164" t="s">
        <v>4468</v>
      </c>
      <c r="D1385" s="339"/>
      <c r="E1385" s="216">
        <v>1469</v>
      </c>
      <c r="F1385" s="431">
        <f t="shared" si="31"/>
        <v>15515720.419999963</v>
      </c>
      <c r="H1385" s="51"/>
      <c r="I1385" s="51"/>
      <c r="J1385" s="481"/>
      <c r="K1385" s="51"/>
    </row>
    <row r="1386" spans="1:11" ht="57">
      <c r="A1386" s="383">
        <v>40879</v>
      </c>
      <c r="B1386" s="178">
        <v>10568</v>
      </c>
      <c r="C1386" s="114" t="s">
        <v>4469</v>
      </c>
      <c r="D1386" s="162"/>
      <c r="E1386" s="406">
        <v>49879</v>
      </c>
      <c r="F1386" s="431">
        <f t="shared" si="31"/>
        <v>15465841.419999963</v>
      </c>
      <c r="H1386" s="51"/>
      <c r="I1386" s="481"/>
      <c r="J1386" s="51"/>
      <c r="K1386" s="51"/>
    </row>
    <row r="1387" spans="1:11" ht="42.75">
      <c r="A1387" s="383">
        <v>40879</v>
      </c>
      <c r="B1387" s="178">
        <v>10569</v>
      </c>
      <c r="C1387" s="164" t="s">
        <v>4470</v>
      </c>
      <c r="E1387" s="406">
        <v>5000</v>
      </c>
      <c r="F1387" s="431">
        <f t="shared" si="31"/>
        <v>15460841.419999963</v>
      </c>
      <c r="H1387" s="51"/>
      <c r="K1387" s="51"/>
    </row>
    <row r="1388" spans="1:11" ht="42.75">
      <c r="A1388" s="383">
        <v>40879</v>
      </c>
      <c r="B1388" s="178">
        <v>10570</v>
      </c>
      <c r="C1388" s="164" t="s">
        <v>4471</v>
      </c>
      <c r="D1388" s="162"/>
      <c r="E1388" s="216">
        <v>5000</v>
      </c>
      <c r="F1388" s="431">
        <f>F1387+D1388-E1388</f>
        <v>15455841.419999963</v>
      </c>
      <c r="H1388" s="51"/>
      <c r="K1388" s="51"/>
    </row>
    <row r="1389" spans="1:11" ht="42.75">
      <c r="A1389" s="383">
        <v>40879</v>
      </c>
      <c r="B1389" s="178">
        <v>10571</v>
      </c>
      <c r="C1389" s="164" t="s">
        <v>4472</v>
      </c>
      <c r="D1389" s="162"/>
      <c r="E1389" s="406">
        <v>5000</v>
      </c>
      <c r="F1389" s="431">
        <f t="shared" si="31"/>
        <v>15450841.419999963</v>
      </c>
      <c r="H1389" s="51"/>
      <c r="K1389" s="51"/>
    </row>
    <row r="1390" spans="1:11" ht="42.75">
      <c r="A1390" s="388">
        <v>40879</v>
      </c>
      <c r="B1390" s="178">
        <v>10572</v>
      </c>
      <c r="C1390" s="164" t="s">
        <v>4473</v>
      </c>
      <c r="D1390" s="463"/>
      <c r="E1390" s="406">
        <v>5000</v>
      </c>
      <c r="F1390" s="431">
        <f t="shared" si="31"/>
        <v>15445841.419999963</v>
      </c>
      <c r="H1390" s="51"/>
    </row>
    <row r="1391" spans="1:11" ht="42.75">
      <c r="A1391" s="383">
        <v>40879</v>
      </c>
      <c r="B1391" s="178">
        <v>10573</v>
      </c>
      <c r="C1391" s="164" t="s">
        <v>4474</v>
      </c>
      <c r="D1391" s="348"/>
      <c r="E1391" s="432">
        <v>5000</v>
      </c>
      <c r="F1391" s="431">
        <f t="shared" si="31"/>
        <v>15440841.419999963</v>
      </c>
      <c r="H1391" s="51"/>
    </row>
    <row r="1392" spans="1:11" ht="42.75">
      <c r="A1392" s="383">
        <v>40879</v>
      </c>
      <c r="B1392" s="178">
        <v>10574</v>
      </c>
      <c r="C1392" s="164" t="s">
        <v>4574</v>
      </c>
      <c r="D1392" s="214"/>
      <c r="E1392" s="432">
        <v>1900</v>
      </c>
      <c r="F1392" s="431">
        <f t="shared" si="31"/>
        <v>15438941.419999963</v>
      </c>
      <c r="H1392" s="51"/>
    </row>
    <row r="1393" spans="1:8" ht="42.75">
      <c r="A1393" s="383">
        <v>40879</v>
      </c>
      <c r="B1393" s="178">
        <v>10575</v>
      </c>
      <c r="C1393" s="164" t="s">
        <v>4475</v>
      </c>
      <c r="D1393" s="214"/>
      <c r="E1393" s="406">
        <v>1900</v>
      </c>
      <c r="F1393" s="431">
        <f t="shared" si="31"/>
        <v>15437041.419999963</v>
      </c>
      <c r="H1393" s="51"/>
    </row>
    <row r="1394" spans="1:8" ht="42.75">
      <c r="A1394" s="383">
        <v>40879</v>
      </c>
      <c r="B1394" s="178">
        <v>10576</v>
      </c>
      <c r="C1394" s="164" t="s">
        <v>4476</v>
      </c>
      <c r="D1394" s="214"/>
      <c r="E1394" s="432">
        <v>1900</v>
      </c>
      <c r="F1394" s="431">
        <f t="shared" si="31"/>
        <v>15435141.419999963</v>
      </c>
    </row>
    <row r="1395" spans="1:8" ht="42.75">
      <c r="A1395" s="383">
        <v>40879</v>
      </c>
      <c r="B1395" s="178">
        <v>10577</v>
      </c>
      <c r="C1395" s="164" t="s">
        <v>4477</v>
      </c>
      <c r="D1395" s="2"/>
      <c r="E1395" s="432">
        <v>1900</v>
      </c>
      <c r="F1395" s="431">
        <f>F1394+D1395-E1395</f>
        <v>15433241.419999963</v>
      </c>
    </row>
    <row r="1396" spans="1:8" ht="42.75">
      <c r="A1396" s="383">
        <v>40879</v>
      </c>
      <c r="B1396" s="178">
        <v>10578</v>
      </c>
      <c r="C1396" s="164" t="s">
        <v>4478</v>
      </c>
      <c r="E1396" s="432">
        <v>1900</v>
      </c>
      <c r="F1396" s="431">
        <f t="shared" si="31"/>
        <v>15431341.419999963</v>
      </c>
      <c r="H1396" s="51"/>
    </row>
    <row r="1397" spans="1:8" ht="42.75">
      <c r="A1397" s="383">
        <v>40879</v>
      </c>
      <c r="B1397" s="178">
        <v>10579</v>
      </c>
      <c r="C1397" s="164" t="s">
        <v>4479</v>
      </c>
      <c r="D1397" s="348"/>
      <c r="E1397" s="406">
        <v>1900</v>
      </c>
      <c r="F1397" s="431">
        <f t="shared" si="31"/>
        <v>15429441.419999963</v>
      </c>
    </row>
    <row r="1398" spans="1:8" ht="42.75">
      <c r="A1398" s="383">
        <v>40879</v>
      </c>
      <c r="B1398" s="178">
        <v>10580</v>
      </c>
      <c r="C1398" s="164" t="s">
        <v>4480</v>
      </c>
      <c r="D1398" s="348"/>
      <c r="E1398" s="406">
        <v>1900</v>
      </c>
      <c r="F1398" s="431">
        <f t="shared" si="31"/>
        <v>15427541.419999963</v>
      </c>
    </row>
    <row r="1399" spans="1:8" ht="41.25" customHeight="1">
      <c r="A1399" s="383">
        <v>40879</v>
      </c>
      <c r="B1399" s="178">
        <v>10581</v>
      </c>
      <c r="C1399" s="164" t="s">
        <v>4481</v>
      </c>
      <c r="D1399" s="348"/>
      <c r="E1399" s="406">
        <v>1900</v>
      </c>
      <c r="F1399" s="431">
        <f t="shared" si="31"/>
        <v>15425641.419999963</v>
      </c>
    </row>
    <row r="1400" spans="1:8" ht="42.75">
      <c r="A1400" s="383">
        <v>40882</v>
      </c>
      <c r="B1400" s="178">
        <v>10582</v>
      </c>
      <c r="C1400" s="251" t="s">
        <v>4483</v>
      </c>
      <c r="D1400" s="348"/>
      <c r="E1400" s="406">
        <v>4068</v>
      </c>
      <c r="F1400" s="431">
        <f t="shared" si="31"/>
        <v>15421573.419999963</v>
      </c>
    </row>
    <row r="1401" spans="1:8" ht="15.75">
      <c r="A1401" s="388">
        <v>40882</v>
      </c>
      <c r="B1401" s="178">
        <v>10583</v>
      </c>
      <c r="C1401" s="164" t="s">
        <v>4482</v>
      </c>
      <c r="D1401" s="348"/>
      <c r="E1401" s="406">
        <v>39738.47</v>
      </c>
      <c r="F1401" s="431">
        <f t="shared" si="31"/>
        <v>15381834.949999962</v>
      </c>
    </row>
    <row r="1402" spans="1:8" ht="42.75">
      <c r="A1402" s="388">
        <v>40882</v>
      </c>
      <c r="B1402" s="178">
        <v>10584</v>
      </c>
      <c r="C1402" s="164" t="s">
        <v>4484</v>
      </c>
      <c r="D1402" s="339"/>
      <c r="E1402" s="216">
        <v>4038</v>
      </c>
      <c r="F1402" s="431">
        <f>F1401+D1402-E1402</f>
        <v>15377796.949999962</v>
      </c>
    </row>
    <row r="1403" spans="1:8" ht="15.75">
      <c r="A1403" s="388">
        <v>40852</v>
      </c>
      <c r="B1403" s="73" t="s">
        <v>3096</v>
      </c>
      <c r="C1403" s="476" t="s">
        <v>4485</v>
      </c>
      <c r="D1403" s="339"/>
      <c r="E1403" s="360">
        <f>811388.84+98441.67+12480</f>
        <v>922310.51</v>
      </c>
      <c r="F1403" s="431">
        <f t="shared" si="31"/>
        <v>14455486.439999962</v>
      </c>
    </row>
    <row r="1404" spans="1:8" ht="15.75">
      <c r="A1404" s="388">
        <v>40882</v>
      </c>
      <c r="B1404" s="178">
        <v>10585</v>
      </c>
      <c r="C1404" s="164" t="s">
        <v>1804</v>
      </c>
      <c r="D1404" s="348"/>
      <c r="E1404" s="415">
        <v>0.01</v>
      </c>
      <c r="F1404" s="431">
        <f t="shared" si="31"/>
        <v>14455486.429999962</v>
      </c>
    </row>
    <row r="1405" spans="1:8" ht="15.75">
      <c r="A1405" s="388">
        <v>40882</v>
      </c>
      <c r="B1405" s="178">
        <v>10586</v>
      </c>
      <c r="C1405" s="164" t="s">
        <v>1804</v>
      </c>
      <c r="D1405" s="348"/>
      <c r="E1405" s="415">
        <v>0.01</v>
      </c>
      <c r="F1405" s="431">
        <f t="shared" si="31"/>
        <v>14455486.419999963</v>
      </c>
    </row>
    <row r="1406" spans="1:8" ht="71.25">
      <c r="A1406" s="388" t="s">
        <v>4486</v>
      </c>
      <c r="B1406" s="178">
        <v>10587</v>
      </c>
      <c r="C1406" s="164" t="s">
        <v>4525</v>
      </c>
      <c r="D1406" s="348"/>
      <c r="E1406" s="406">
        <v>39564.49</v>
      </c>
      <c r="F1406" s="431">
        <f t="shared" si="31"/>
        <v>14415921.929999962</v>
      </c>
    </row>
    <row r="1407" spans="1:8" ht="15.75">
      <c r="A1407" s="388" t="s">
        <v>4486</v>
      </c>
      <c r="B1407" s="178">
        <v>10588</v>
      </c>
      <c r="C1407" s="164" t="s">
        <v>1804</v>
      </c>
      <c r="D1407" s="348"/>
      <c r="E1407" s="415">
        <v>0.01</v>
      </c>
      <c r="F1407" s="431">
        <f t="shared" si="31"/>
        <v>14415921.919999963</v>
      </c>
    </row>
    <row r="1408" spans="1:8" ht="28.5">
      <c r="A1408" s="388" t="s">
        <v>4486</v>
      </c>
      <c r="B1408" s="178">
        <v>10589</v>
      </c>
      <c r="C1408" s="164" t="s">
        <v>4487</v>
      </c>
      <c r="D1408" s="348"/>
      <c r="E1408" s="406">
        <v>58200</v>
      </c>
      <c r="F1408" s="431">
        <f t="shared" si="31"/>
        <v>14357721.919999963</v>
      </c>
    </row>
    <row r="1409" spans="1:6" ht="42.75">
      <c r="A1409" s="388" t="s">
        <v>4486</v>
      </c>
      <c r="B1409" s="178">
        <v>10590</v>
      </c>
      <c r="C1409" s="164" t="s">
        <v>4500</v>
      </c>
      <c r="D1409" s="214"/>
      <c r="E1409" s="170">
        <v>37800</v>
      </c>
      <c r="F1409" s="431">
        <f t="shared" si="31"/>
        <v>14319921.919999963</v>
      </c>
    </row>
    <row r="1410" spans="1:6" ht="42.75">
      <c r="A1410" s="388" t="s">
        <v>4486</v>
      </c>
      <c r="B1410" s="178">
        <v>10591</v>
      </c>
      <c r="C1410" s="164" t="s">
        <v>4488</v>
      </c>
      <c r="D1410" s="348"/>
      <c r="E1410" s="406">
        <v>433.92</v>
      </c>
      <c r="F1410" s="431">
        <f>F1409+D1410-E1410</f>
        <v>14319487.999999963</v>
      </c>
    </row>
    <row r="1411" spans="1:6" ht="42.75">
      <c r="A1411" s="388">
        <v>40883</v>
      </c>
      <c r="B1411" s="178">
        <v>10592</v>
      </c>
      <c r="C1411" s="164" t="s">
        <v>4490</v>
      </c>
      <c r="D1411" s="214"/>
      <c r="E1411" s="406">
        <v>2500</v>
      </c>
      <c r="F1411" s="431">
        <f t="shared" si="31"/>
        <v>14316987.999999963</v>
      </c>
    </row>
    <row r="1412" spans="1:6" ht="28.5">
      <c r="A1412" s="388">
        <v>40883</v>
      </c>
      <c r="B1412" s="178">
        <v>10593</v>
      </c>
      <c r="C1412" s="164" t="s">
        <v>4491</v>
      </c>
      <c r="D1412" s="184"/>
      <c r="E1412" s="406">
        <v>7005</v>
      </c>
      <c r="F1412" s="431">
        <f t="shared" si="31"/>
        <v>14309982.999999963</v>
      </c>
    </row>
    <row r="1413" spans="1:6" ht="15.75">
      <c r="A1413" s="388">
        <v>40883</v>
      </c>
      <c r="B1413" s="178">
        <v>10594</v>
      </c>
      <c r="C1413" s="164" t="s">
        <v>1804</v>
      </c>
      <c r="D1413" s="214"/>
      <c r="E1413" s="415">
        <v>0.01</v>
      </c>
      <c r="F1413" s="431">
        <f t="shared" si="31"/>
        <v>14309982.989999963</v>
      </c>
    </row>
    <row r="1414" spans="1:6" ht="27.75" customHeight="1">
      <c r="A1414" s="388">
        <v>40883</v>
      </c>
      <c r="B1414" s="178">
        <v>10595</v>
      </c>
      <c r="C1414" s="164" t="s">
        <v>4492</v>
      </c>
      <c r="D1414" s="214"/>
      <c r="E1414" s="406">
        <v>10710.65</v>
      </c>
      <c r="F1414" s="431">
        <f t="shared" si="31"/>
        <v>14299272.339999963</v>
      </c>
    </row>
    <row r="1415" spans="1:6" ht="42.75">
      <c r="A1415" s="388">
        <v>40883</v>
      </c>
      <c r="B1415" s="178">
        <v>10596</v>
      </c>
      <c r="C1415" s="164" t="s">
        <v>4493</v>
      </c>
      <c r="D1415" s="214"/>
      <c r="E1415" s="406">
        <v>6984</v>
      </c>
      <c r="F1415" s="431">
        <f t="shared" si="31"/>
        <v>14292288.339999963</v>
      </c>
    </row>
    <row r="1416" spans="1:6" ht="42.75">
      <c r="A1416" s="388">
        <v>40884</v>
      </c>
      <c r="B1416" s="178">
        <v>10597</v>
      </c>
      <c r="C1416" s="164" t="s">
        <v>4494</v>
      </c>
      <c r="D1416" s="184"/>
      <c r="E1416" s="406">
        <v>36045.769999999997</v>
      </c>
      <c r="F1416" s="431">
        <f>F1415+D1416-E1416</f>
        <v>14256242.569999963</v>
      </c>
    </row>
    <row r="1417" spans="1:6" ht="57">
      <c r="A1417" s="388">
        <v>40884</v>
      </c>
      <c r="B1417" s="178">
        <v>10598</v>
      </c>
      <c r="C1417" s="164" t="s">
        <v>4495</v>
      </c>
      <c r="D1417" s="184"/>
      <c r="E1417" s="406">
        <v>5000</v>
      </c>
      <c r="F1417" s="431">
        <f t="shared" si="31"/>
        <v>14251242.569999963</v>
      </c>
    </row>
    <row r="1418" spans="1:6" ht="30">
      <c r="A1418" s="388">
        <v>40884</v>
      </c>
      <c r="B1418" s="73" t="s">
        <v>3096</v>
      </c>
      <c r="C1418" s="446" t="s">
        <v>4461</v>
      </c>
      <c r="D1418" s="184"/>
      <c r="E1418" s="415">
        <v>211005.1</v>
      </c>
      <c r="F1418" s="431">
        <f t="shared" si="31"/>
        <v>14040237.469999963</v>
      </c>
    </row>
    <row r="1419" spans="1:6" ht="28.5">
      <c r="A1419" s="388">
        <v>40884</v>
      </c>
      <c r="B1419" s="178">
        <v>10599</v>
      </c>
      <c r="C1419" s="164" t="s">
        <v>4496</v>
      </c>
      <c r="D1419" s="162"/>
      <c r="E1419" s="406">
        <v>8500</v>
      </c>
      <c r="F1419" s="431">
        <f t="shared" si="31"/>
        <v>14031737.469999963</v>
      </c>
    </row>
    <row r="1420" spans="1:6" ht="28.5">
      <c r="A1420" s="388">
        <v>40884</v>
      </c>
      <c r="B1420" s="178">
        <v>10600</v>
      </c>
      <c r="C1420" s="251" t="s">
        <v>4497</v>
      </c>
      <c r="D1420" s="162"/>
      <c r="E1420" s="406">
        <v>3900</v>
      </c>
      <c r="F1420" s="431">
        <f t="shared" si="31"/>
        <v>14027837.469999963</v>
      </c>
    </row>
    <row r="1421" spans="1:6" ht="57">
      <c r="A1421" s="388">
        <v>40885</v>
      </c>
      <c r="B1421" s="178">
        <v>10601</v>
      </c>
      <c r="C1421" s="161" t="s">
        <v>4498</v>
      </c>
      <c r="D1421" s="162"/>
      <c r="E1421" s="406">
        <v>15440</v>
      </c>
      <c r="F1421" s="431">
        <f t="shared" si="31"/>
        <v>14012397.469999963</v>
      </c>
    </row>
    <row r="1422" spans="1:6" ht="42.75">
      <c r="A1422" s="388">
        <v>40885</v>
      </c>
      <c r="B1422" s="178">
        <v>10602</v>
      </c>
      <c r="C1422" s="164" t="s">
        <v>4502</v>
      </c>
      <c r="D1422" s="449"/>
      <c r="E1422" s="406">
        <v>40950</v>
      </c>
      <c r="F1422" s="431">
        <f>F1421+D1422-E1422</f>
        <v>13971447.469999963</v>
      </c>
    </row>
    <row r="1423" spans="1:6" ht="42.75">
      <c r="A1423" s="388">
        <v>40885</v>
      </c>
      <c r="B1423" s="178">
        <v>10603</v>
      </c>
      <c r="C1423" s="164" t="s">
        <v>4503</v>
      </c>
      <c r="D1423" s="348"/>
      <c r="E1423" s="406">
        <v>40500</v>
      </c>
      <c r="F1423" s="431">
        <f t="shared" si="31"/>
        <v>13930947.469999963</v>
      </c>
    </row>
    <row r="1424" spans="1:6" ht="42.75">
      <c r="A1424" s="388">
        <v>40885</v>
      </c>
      <c r="B1424" s="178">
        <v>10604</v>
      </c>
      <c r="C1424" s="164" t="s">
        <v>4504</v>
      </c>
      <c r="D1424" s="348"/>
      <c r="E1424" s="406">
        <v>36000</v>
      </c>
      <c r="F1424" s="431">
        <f t="shared" si="31"/>
        <v>13894947.469999963</v>
      </c>
    </row>
    <row r="1425" spans="1:6" ht="28.5">
      <c r="A1425" s="388">
        <v>40885</v>
      </c>
      <c r="B1425" s="178">
        <v>10605</v>
      </c>
      <c r="C1425" s="291" t="s">
        <v>4505</v>
      </c>
      <c r="D1425" s="214"/>
      <c r="E1425" s="406">
        <v>4500</v>
      </c>
      <c r="F1425" s="431">
        <f t="shared" si="31"/>
        <v>13890447.469999963</v>
      </c>
    </row>
    <row r="1426" spans="1:6" ht="42.75">
      <c r="A1426" s="388">
        <v>40885</v>
      </c>
      <c r="B1426" s="178">
        <v>10606</v>
      </c>
      <c r="C1426" s="114" t="s">
        <v>4499</v>
      </c>
      <c r="E1426" s="406">
        <v>11637.93</v>
      </c>
      <c r="F1426" s="431">
        <f t="shared" si="31"/>
        <v>13878809.539999964</v>
      </c>
    </row>
    <row r="1427" spans="1:6" ht="42.75">
      <c r="A1427" s="388">
        <v>40885</v>
      </c>
      <c r="B1427" s="178">
        <v>10607</v>
      </c>
      <c r="C1427" s="164" t="s">
        <v>4501</v>
      </c>
      <c r="D1427" s="214"/>
      <c r="E1427" s="406">
        <v>37800</v>
      </c>
      <c r="F1427" s="431">
        <f t="shared" si="31"/>
        <v>13841009.539999964</v>
      </c>
    </row>
    <row r="1428" spans="1:6" ht="42.75">
      <c r="A1428" s="388">
        <v>40885</v>
      </c>
      <c r="B1428" s="178">
        <v>10608</v>
      </c>
      <c r="C1428" s="251" t="s">
        <v>4506</v>
      </c>
      <c r="D1428" s="214"/>
      <c r="E1428" s="406">
        <v>4068</v>
      </c>
      <c r="F1428" s="431">
        <f t="shared" si="31"/>
        <v>13836941.539999964</v>
      </c>
    </row>
    <row r="1429" spans="1:6" ht="42.75">
      <c r="A1429" s="388">
        <v>40885</v>
      </c>
      <c r="B1429" s="178">
        <v>10609</v>
      </c>
      <c r="C1429" s="164" t="s">
        <v>4507</v>
      </c>
      <c r="D1429" s="323"/>
      <c r="E1429" s="406">
        <v>4038</v>
      </c>
      <c r="F1429" s="431">
        <f>F1428+D1429-E1429</f>
        <v>13832903.539999964</v>
      </c>
    </row>
    <row r="1430" spans="1:6" ht="42.75">
      <c r="A1430" s="388">
        <v>40885</v>
      </c>
      <c r="B1430" s="178">
        <v>10610</v>
      </c>
      <c r="C1430" s="164" t="s">
        <v>4575</v>
      </c>
      <c r="D1430" s="348"/>
      <c r="E1430" s="406">
        <v>2244</v>
      </c>
      <c r="F1430" s="431">
        <f t="shared" si="31"/>
        <v>13830659.539999964</v>
      </c>
    </row>
    <row r="1431" spans="1:6" ht="15.75">
      <c r="A1431" s="388">
        <v>40885</v>
      </c>
      <c r="B1431" s="178">
        <v>10611</v>
      </c>
      <c r="C1431" s="251" t="s">
        <v>4508</v>
      </c>
      <c r="D1431" s="214"/>
      <c r="E1431" s="406">
        <v>1490</v>
      </c>
      <c r="F1431" s="431">
        <f t="shared" si="31"/>
        <v>13829169.539999964</v>
      </c>
    </row>
    <row r="1432" spans="1:6" ht="29.25">
      <c r="A1432" s="388">
        <v>40885</v>
      </c>
      <c r="B1432" s="178">
        <v>10612</v>
      </c>
      <c r="C1432" s="350" t="s">
        <v>4509</v>
      </c>
      <c r="D1432" s="348"/>
      <c r="E1432" s="406">
        <v>22961.599999999999</v>
      </c>
      <c r="F1432" s="431">
        <f t="shared" si="31"/>
        <v>13806207.939999964</v>
      </c>
    </row>
    <row r="1433" spans="1:6" ht="15.75">
      <c r="A1433" s="388">
        <v>40886</v>
      </c>
      <c r="B1433" s="178">
        <v>10613</v>
      </c>
      <c r="C1433" s="164" t="s">
        <v>1804</v>
      </c>
      <c r="D1433" s="348"/>
      <c r="E1433" s="415">
        <v>0.01</v>
      </c>
      <c r="F1433" s="431">
        <f>F1432+D1433-E1433</f>
        <v>13806207.929999964</v>
      </c>
    </row>
    <row r="1434" spans="1:6" ht="42.75">
      <c r="A1434" s="388">
        <v>40886</v>
      </c>
      <c r="B1434" s="178">
        <v>10614</v>
      </c>
      <c r="C1434" s="164" t="s">
        <v>4512</v>
      </c>
      <c r="D1434" s="348"/>
      <c r="E1434" s="406">
        <v>3181.68</v>
      </c>
      <c r="F1434" s="431">
        <f t="shared" si="31"/>
        <v>13803026.249999965</v>
      </c>
    </row>
    <row r="1435" spans="1:6" ht="42.75">
      <c r="A1435" s="388">
        <v>40886</v>
      </c>
      <c r="B1435" s="178">
        <v>10615</v>
      </c>
      <c r="C1435" s="251" t="s">
        <v>4513</v>
      </c>
      <c r="D1435" s="348"/>
      <c r="E1435" s="484">
        <v>139704</v>
      </c>
      <c r="F1435" s="431">
        <f t="shared" ref="F1435:F1444" si="32">F1434+D1435-E1435</f>
        <v>13663322.249999965</v>
      </c>
    </row>
    <row r="1436" spans="1:6">
      <c r="A1436" s="388">
        <v>40886</v>
      </c>
      <c r="B1436" s="178">
        <v>10616</v>
      </c>
      <c r="C1436" s="164" t="s">
        <v>1804</v>
      </c>
      <c r="D1436" s="460"/>
      <c r="E1436" s="415">
        <v>0.01</v>
      </c>
      <c r="F1436" s="431">
        <f t="shared" si="32"/>
        <v>13663322.239999965</v>
      </c>
    </row>
    <row r="1437" spans="1:6" ht="28.5">
      <c r="A1437" s="388">
        <v>40886</v>
      </c>
      <c r="B1437" s="178">
        <v>10617</v>
      </c>
      <c r="C1437" s="251" t="s">
        <v>4514</v>
      </c>
      <c r="D1437" s="214"/>
      <c r="E1437" s="406">
        <v>10280.74</v>
      </c>
      <c r="F1437" s="431">
        <f t="shared" si="32"/>
        <v>13653041.499999965</v>
      </c>
    </row>
    <row r="1438" spans="1:6" ht="42.75">
      <c r="A1438" s="388">
        <v>40886</v>
      </c>
      <c r="B1438" s="178">
        <v>10618</v>
      </c>
      <c r="C1438" s="164" t="s">
        <v>4511</v>
      </c>
      <c r="D1438" s="214"/>
      <c r="E1438" s="216">
        <v>15694.8</v>
      </c>
      <c r="F1438" s="431">
        <f t="shared" si="32"/>
        <v>13637346.699999964</v>
      </c>
    </row>
    <row r="1439" spans="1:6" ht="28.5">
      <c r="A1439" s="388">
        <v>40886</v>
      </c>
      <c r="B1439" s="178">
        <v>10619</v>
      </c>
      <c r="C1439" s="114" t="s">
        <v>4515</v>
      </c>
      <c r="D1439" s="2"/>
      <c r="E1439" s="406">
        <v>1957.44</v>
      </c>
      <c r="F1439" s="431">
        <f t="shared" si="32"/>
        <v>13635389.259999964</v>
      </c>
    </row>
    <row r="1440" spans="1:6" ht="15.75">
      <c r="A1440" s="388">
        <v>40886</v>
      </c>
      <c r="B1440" s="73" t="s">
        <v>3096</v>
      </c>
      <c r="C1440" s="347" t="s">
        <v>4510</v>
      </c>
      <c r="D1440" s="214">
        <v>796689.5</v>
      </c>
      <c r="F1440" s="431">
        <f t="shared" si="32"/>
        <v>14432078.759999964</v>
      </c>
    </row>
    <row r="1441" spans="1:8" ht="28.5">
      <c r="A1441" s="388">
        <v>40886</v>
      </c>
      <c r="B1441" s="178">
        <v>10620</v>
      </c>
      <c r="C1441" s="318" t="s">
        <v>4516</v>
      </c>
      <c r="D1441" s="348"/>
      <c r="E1441" s="406">
        <v>9990</v>
      </c>
      <c r="F1441" s="431">
        <f t="shared" si="32"/>
        <v>14422088.759999964</v>
      </c>
    </row>
    <row r="1442" spans="1:8" ht="28.5">
      <c r="A1442" s="388">
        <v>40886</v>
      </c>
      <c r="B1442" s="178">
        <v>10621</v>
      </c>
      <c r="C1442" s="114" t="s">
        <v>4517</v>
      </c>
      <c r="D1442" s="348"/>
      <c r="E1442" s="406">
        <v>47192.11</v>
      </c>
      <c r="F1442" s="431">
        <f t="shared" si="32"/>
        <v>14374896.649999965</v>
      </c>
    </row>
    <row r="1443" spans="1:8" ht="28.5">
      <c r="A1443" s="388">
        <v>40886</v>
      </c>
      <c r="B1443" s="178">
        <v>10622</v>
      </c>
      <c r="C1443" s="114" t="s">
        <v>4518</v>
      </c>
      <c r="D1443" s="348"/>
      <c r="E1443" s="406">
        <v>26740</v>
      </c>
      <c r="F1443" s="431">
        <f t="shared" si="32"/>
        <v>14348156.649999965</v>
      </c>
    </row>
    <row r="1444" spans="1:8" ht="15.75">
      <c r="A1444" s="388">
        <v>40886</v>
      </c>
      <c r="B1444" s="73" t="s">
        <v>1027</v>
      </c>
      <c r="C1444" s="356" t="s">
        <v>4576</v>
      </c>
      <c r="D1444" s="348">
        <v>9207</v>
      </c>
      <c r="E1444" s="406"/>
      <c r="F1444" s="431">
        <f t="shared" si="32"/>
        <v>14357363.649999965</v>
      </c>
    </row>
    <row r="1445" spans="1:8" ht="15.75">
      <c r="A1445" s="388">
        <v>40889</v>
      </c>
      <c r="B1445" s="178">
        <v>10623</v>
      </c>
      <c r="C1445" s="318" t="s">
        <v>4519</v>
      </c>
      <c r="D1445" s="348"/>
      <c r="E1445" s="406">
        <v>27000</v>
      </c>
      <c r="F1445" s="431">
        <f>F1444+D1445-E1445</f>
        <v>14330363.649999965</v>
      </c>
    </row>
    <row r="1446" spans="1:8" ht="15.75">
      <c r="A1446" s="388">
        <v>40889</v>
      </c>
      <c r="B1446" s="178">
        <v>10624</v>
      </c>
      <c r="C1446" s="114" t="s">
        <v>1804</v>
      </c>
      <c r="D1446" s="348"/>
      <c r="E1446" s="415">
        <v>0.01</v>
      </c>
      <c r="F1446" s="431">
        <f t="shared" ref="F1446:F1454" si="33">F1445+D1446-E1446</f>
        <v>14330363.639999965</v>
      </c>
    </row>
    <row r="1447" spans="1:8" ht="28.5">
      <c r="A1447" s="388">
        <v>40889</v>
      </c>
      <c r="B1447" s="178">
        <v>10625</v>
      </c>
      <c r="C1447" s="318" t="s">
        <v>4520</v>
      </c>
      <c r="D1447" s="348"/>
      <c r="E1447" s="406">
        <v>1131</v>
      </c>
      <c r="F1447" s="431">
        <f t="shared" si="33"/>
        <v>14329232.639999965</v>
      </c>
    </row>
    <row r="1448" spans="1:8" ht="42.75">
      <c r="A1448" s="388">
        <v>40889</v>
      </c>
      <c r="B1448" s="178">
        <v>10626</v>
      </c>
      <c r="C1448" s="485" t="s">
        <v>4522</v>
      </c>
      <c r="D1448" s="348"/>
      <c r="E1448" s="406">
        <v>6767.25</v>
      </c>
      <c r="F1448" s="431">
        <f t="shared" si="33"/>
        <v>14322465.389999965</v>
      </c>
    </row>
    <row r="1449" spans="1:8" ht="28.5">
      <c r="A1449" s="388">
        <v>40889</v>
      </c>
      <c r="B1449" s="178">
        <v>10627</v>
      </c>
      <c r="C1449" s="318" t="s">
        <v>4521</v>
      </c>
      <c r="D1449" s="348"/>
      <c r="E1449" s="406">
        <v>3000</v>
      </c>
      <c r="F1449" s="431">
        <f t="shared" si="33"/>
        <v>14319465.389999965</v>
      </c>
    </row>
    <row r="1450" spans="1:8" ht="15.75">
      <c r="A1450" s="388">
        <v>40889</v>
      </c>
      <c r="B1450" s="178">
        <v>10628</v>
      </c>
      <c r="C1450" s="164" t="s">
        <v>1804</v>
      </c>
      <c r="D1450" s="348"/>
      <c r="E1450" s="415">
        <v>0.01</v>
      </c>
      <c r="F1450" s="431">
        <f t="shared" si="33"/>
        <v>14319465.379999965</v>
      </c>
    </row>
    <row r="1451" spans="1:8" ht="15.75">
      <c r="A1451" s="388">
        <v>40889</v>
      </c>
      <c r="B1451" s="178">
        <v>10629</v>
      </c>
      <c r="C1451" s="164" t="s">
        <v>1804</v>
      </c>
      <c r="D1451" s="348"/>
      <c r="E1451" s="415">
        <v>0.01</v>
      </c>
      <c r="F1451" s="431">
        <f t="shared" si="33"/>
        <v>14319465.369999966</v>
      </c>
      <c r="H1451" s="51"/>
    </row>
    <row r="1452" spans="1:8" ht="15.75">
      <c r="A1452" s="388">
        <v>40889</v>
      </c>
      <c r="B1452" s="178">
        <v>10630</v>
      </c>
      <c r="C1452" s="164" t="s">
        <v>1804</v>
      </c>
      <c r="D1452" s="348"/>
      <c r="E1452" s="415">
        <v>0.01</v>
      </c>
      <c r="F1452" s="431">
        <f t="shared" si="33"/>
        <v>14319465.359999966</v>
      </c>
    </row>
    <row r="1453" spans="1:8" ht="44.25" customHeight="1">
      <c r="A1453" s="388">
        <v>40889</v>
      </c>
      <c r="B1453" s="290">
        <v>10631</v>
      </c>
      <c r="C1453" s="164" t="s">
        <v>4523</v>
      </c>
      <c r="D1453" s="348"/>
      <c r="E1453" s="406">
        <v>161192.26999999999</v>
      </c>
      <c r="F1453" s="431">
        <f t="shared" si="33"/>
        <v>14158273.089999966</v>
      </c>
    </row>
    <row r="1454" spans="1:8" ht="57">
      <c r="A1454" s="388">
        <v>40889</v>
      </c>
      <c r="B1454" s="178">
        <v>10632</v>
      </c>
      <c r="C1454" s="164" t="s">
        <v>4524</v>
      </c>
      <c r="D1454" s="348"/>
      <c r="E1454" s="406">
        <v>6206.9</v>
      </c>
      <c r="F1454" s="431">
        <f t="shared" si="33"/>
        <v>14152066.189999966</v>
      </c>
    </row>
    <row r="1455" spans="1:8" ht="42.75">
      <c r="A1455" s="388">
        <v>40890</v>
      </c>
      <c r="B1455" s="178">
        <v>10633</v>
      </c>
      <c r="C1455" s="387" t="s">
        <v>4526</v>
      </c>
      <c r="D1455" s="348"/>
      <c r="E1455" s="406">
        <v>5904</v>
      </c>
      <c r="F1455" s="431">
        <f>F1454+D1455-E1455</f>
        <v>14146162.189999966</v>
      </c>
    </row>
    <row r="1456" spans="1:8" ht="30">
      <c r="A1456" s="388">
        <v>40890</v>
      </c>
      <c r="B1456" s="73" t="s">
        <v>3096</v>
      </c>
      <c r="C1456" s="356" t="s">
        <v>4528</v>
      </c>
      <c r="D1456" s="339"/>
      <c r="E1456" s="360">
        <v>3558.18</v>
      </c>
      <c r="F1456" s="431">
        <f t="shared" ref="F1456:F1461" si="34">F1455+D1456-E1456</f>
        <v>14142604.009999966</v>
      </c>
      <c r="H1456" s="51"/>
    </row>
    <row r="1457" spans="1:8" ht="28.5">
      <c r="A1457" s="388">
        <v>40890</v>
      </c>
      <c r="B1457" s="178">
        <v>10634</v>
      </c>
      <c r="C1457" s="387" t="s">
        <v>4527</v>
      </c>
      <c r="D1457" s="348"/>
      <c r="E1457" s="406">
        <v>58200</v>
      </c>
      <c r="F1457" s="431">
        <f t="shared" si="34"/>
        <v>14084404.009999966</v>
      </c>
    </row>
    <row r="1458" spans="1:8" ht="42.75">
      <c r="A1458" s="388">
        <v>40890</v>
      </c>
      <c r="B1458" s="178">
        <v>10635</v>
      </c>
      <c r="C1458" s="164" t="s">
        <v>4529</v>
      </c>
      <c r="D1458" s="323"/>
      <c r="E1458" s="406">
        <v>8500</v>
      </c>
      <c r="F1458" s="431">
        <f t="shared" si="34"/>
        <v>14075904.009999966</v>
      </c>
    </row>
    <row r="1459" spans="1:8" ht="28.5">
      <c r="A1459" s="388">
        <v>40890</v>
      </c>
      <c r="B1459" s="178">
        <v>10636</v>
      </c>
      <c r="C1459" s="164" t="s">
        <v>4530</v>
      </c>
      <c r="D1459" s="323"/>
      <c r="E1459" s="406">
        <v>3900</v>
      </c>
      <c r="F1459" s="431">
        <f t="shared" si="34"/>
        <v>14072004.009999966</v>
      </c>
    </row>
    <row r="1460" spans="1:8" ht="28.5">
      <c r="A1460" s="388">
        <v>40890</v>
      </c>
      <c r="B1460" s="178">
        <v>10637</v>
      </c>
      <c r="C1460" s="164" t="s">
        <v>4531</v>
      </c>
      <c r="D1460" s="323"/>
      <c r="E1460" s="406">
        <v>7500</v>
      </c>
      <c r="F1460" s="431">
        <f t="shared" si="34"/>
        <v>14064504.009999966</v>
      </c>
    </row>
    <row r="1461" spans="1:8" ht="28.5">
      <c r="A1461" s="388">
        <v>40890</v>
      </c>
      <c r="B1461" s="178">
        <v>10638</v>
      </c>
      <c r="C1461" s="164" t="s">
        <v>4532</v>
      </c>
      <c r="D1461" s="323"/>
      <c r="E1461" s="406">
        <v>7500</v>
      </c>
      <c r="F1461" s="431">
        <f t="shared" si="34"/>
        <v>14057004.009999966</v>
      </c>
    </row>
    <row r="1462" spans="1:8" ht="28.5">
      <c r="A1462" s="388">
        <v>40890</v>
      </c>
      <c r="B1462" s="178">
        <v>10639</v>
      </c>
      <c r="C1462" s="291" t="s">
        <v>4533</v>
      </c>
      <c r="D1462" s="323"/>
      <c r="E1462" s="406">
        <v>9000</v>
      </c>
      <c r="F1462" s="431">
        <f>F1461+D1462-E1462</f>
        <v>14048004.009999966</v>
      </c>
      <c r="H1462" s="51"/>
    </row>
    <row r="1463" spans="1:8" ht="15.75">
      <c r="A1463" s="388">
        <v>40890</v>
      </c>
      <c r="B1463" s="178">
        <v>10640</v>
      </c>
      <c r="C1463" s="251" t="s">
        <v>1804</v>
      </c>
      <c r="D1463" s="348"/>
      <c r="E1463" s="415">
        <v>0.01</v>
      </c>
      <c r="F1463" s="431">
        <f t="shared" ref="F1463:F1471" si="35">F1462+D1463-E1463</f>
        <v>14048003.999999966</v>
      </c>
    </row>
    <row r="1464" spans="1:8" ht="15.75">
      <c r="A1464" s="388">
        <v>40891</v>
      </c>
      <c r="B1464" s="73" t="s">
        <v>3096</v>
      </c>
      <c r="C1464" s="180" t="s">
        <v>4536</v>
      </c>
      <c r="D1464" s="348"/>
      <c r="E1464" s="415">
        <v>776926.98</v>
      </c>
      <c r="F1464" s="431">
        <f t="shared" si="35"/>
        <v>13271077.019999966</v>
      </c>
      <c r="H1464" s="51"/>
    </row>
    <row r="1465" spans="1:8" ht="42.75">
      <c r="A1465" s="388">
        <v>40891</v>
      </c>
      <c r="B1465" s="178">
        <v>10641</v>
      </c>
      <c r="C1465" s="164" t="s">
        <v>4537</v>
      </c>
      <c r="D1465" s="348"/>
      <c r="E1465" s="406">
        <v>15694.8</v>
      </c>
      <c r="F1465" s="431">
        <f t="shared" si="35"/>
        <v>13255382.219999965</v>
      </c>
    </row>
    <row r="1466" spans="1:8" ht="15.75">
      <c r="A1466" s="388">
        <v>40891</v>
      </c>
      <c r="B1466" s="178">
        <v>10642</v>
      </c>
      <c r="C1466" s="318" t="s">
        <v>1804</v>
      </c>
      <c r="D1466" s="348"/>
      <c r="E1466" s="415">
        <v>0.01</v>
      </c>
      <c r="F1466" s="431">
        <f t="shared" si="35"/>
        <v>13255382.209999966</v>
      </c>
    </row>
    <row r="1467" spans="1:8" ht="15.75">
      <c r="A1467" s="388">
        <v>40891</v>
      </c>
      <c r="B1467" s="290">
        <v>10643</v>
      </c>
      <c r="C1467" s="318" t="s">
        <v>4538</v>
      </c>
      <c r="D1467" s="348"/>
      <c r="E1467" s="406">
        <v>18560</v>
      </c>
      <c r="F1467" s="431">
        <f t="shared" si="35"/>
        <v>13236822.209999966</v>
      </c>
    </row>
    <row r="1468" spans="1:8" ht="15.75">
      <c r="A1468" s="388">
        <v>40891</v>
      </c>
      <c r="B1468" s="290">
        <v>10644</v>
      </c>
      <c r="C1468" s="318" t="s">
        <v>4539</v>
      </c>
      <c r="D1468" s="348"/>
      <c r="E1468" s="406">
        <v>28800</v>
      </c>
      <c r="F1468" s="431">
        <f t="shared" si="35"/>
        <v>13208022.209999966</v>
      </c>
    </row>
    <row r="1469" spans="1:8" ht="15.75">
      <c r="A1469" s="388">
        <v>40891</v>
      </c>
      <c r="B1469" s="290">
        <v>10645</v>
      </c>
      <c r="C1469" s="318" t="s">
        <v>4540</v>
      </c>
      <c r="D1469" s="348"/>
      <c r="E1469" s="406">
        <v>20560</v>
      </c>
      <c r="F1469" s="431">
        <f t="shared" si="35"/>
        <v>13187462.209999966</v>
      </c>
    </row>
    <row r="1470" spans="1:8" ht="28.5">
      <c r="A1470" s="388">
        <v>40891</v>
      </c>
      <c r="B1470" s="290">
        <v>10646</v>
      </c>
      <c r="C1470" s="318" t="s">
        <v>4541</v>
      </c>
      <c r="D1470" s="348"/>
      <c r="E1470" s="406">
        <v>25000</v>
      </c>
      <c r="F1470" s="431">
        <f t="shared" si="35"/>
        <v>13162462.209999966</v>
      </c>
    </row>
    <row r="1471" spans="1:8" ht="42.75">
      <c r="A1471" s="388">
        <v>40891</v>
      </c>
      <c r="B1471" s="178">
        <v>10647</v>
      </c>
      <c r="C1471" s="164" t="s">
        <v>4542</v>
      </c>
      <c r="D1471" s="348"/>
      <c r="E1471" s="406">
        <v>4038</v>
      </c>
      <c r="F1471" s="431">
        <f t="shared" si="35"/>
        <v>13158424.209999966</v>
      </c>
    </row>
    <row r="1472" spans="1:8" ht="57">
      <c r="A1472" s="388">
        <v>40891</v>
      </c>
      <c r="B1472" s="178">
        <v>10648</v>
      </c>
      <c r="C1472" s="318" t="s">
        <v>4543</v>
      </c>
      <c r="D1472" s="348"/>
      <c r="E1472" s="406">
        <v>47693.99</v>
      </c>
      <c r="F1472" s="431">
        <f>F1471+D1472-E1472</f>
        <v>13110730.219999965</v>
      </c>
    </row>
    <row r="1473" spans="1:9" ht="28.5">
      <c r="A1473" s="388">
        <v>40896</v>
      </c>
      <c r="B1473" s="290">
        <v>10649</v>
      </c>
      <c r="C1473" s="318" t="s">
        <v>4544</v>
      </c>
      <c r="D1473" s="348"/>
      <c r="E1473" s="406">
        <v>21381.35</v>
      </c>
      <c r="F1473" s="431">
        <f t="shared" ref="F1473:F1504" si="36">F1472+D1473-E1473</f>
        <v>13089348.869999966</v>
      </c>
    </row>
    <row r="1474" spans="1:9" ht="28.5">
      <c r="A1474" s="388">
        <v>40896</v>
      </c>
      <c r="B1474" s="178">
        <v>10650</v>
      </c>
      <c r="C1474" s="318" t="s">
        <v>4545</v>
      </c>
      <c r="D1474" s="348"/>
      <c r="E1474" s="406">
        <v>7537.1</v>
      </c>
      <c r="F1474" s="431">
        <f t="shared" si="36"/>
        <v>13081811.769999966</v>
      </c>
    </row>
    <row r="1475" spans="1:9" ht="15.75">
      <c r="A1475" s="388">
        <v>40896</v>
      </c>
      <c r="B1475" s="73" t="s">
        <v>3096</v>
      </c>
      <c r="C1475" s="347" t="s">
        <v>4489</v>
      </c>
      <c r="D1475" s="348">
        <v>2798845.5</v>
      </c>
      <c r="E1475" s="406"/>
      <c r="F1475" s="431">
        <f t="shared" si="36"/>
        <v>15880657.269999966</v>
      </c>
    </row>
    <row r="1476" spans="1:9" ht="15.75">
      <c r="A1476" s="388">
        <v>40896</v>
      </c>
      <c r="B1476" s="375" t="s">
        <v>3096</v>
      </c>
      <c r="C1476" s="180" t="s">
        <v>4571</v>
      </c>
      <c r="D1476" s="348">
        <v>886873</v>
      </c>
      <c r="E1476" s="406"/>
      <c r="F1476" s="431">
        <f t="shared" si="36"/>
        <v>16767530.269999966</v>
      </c>
    </row>
    <row r="1477" spans="1:9" ht="42" customHeight="1">
      <c r="A1477" s="388">
        <v>40898</v>
      </c>
      <c r="B1477" s="290">
        <v>10651</v>
      </c>
      <c r="C1477" s="318" t="s">
        <v>4548</v>
      </c>
      <c r="D1477" s="348"/>
      <c r="E1477" s="406">
        <v>1131</v>
      </c>
      <c r="F1477" s="431">
        <f t="shared" si="36"/>
        <v>16766399.269999966</v>
      </c>
      <c r="H1477" s="487"/>
    </row>
    <row r="1478" spans="1:9" ht="41.25" customHeight="1">
      <c r="A1478" s="388">
        <v>40898</v>
      </c>
      <c r="B1478" s="290">
        <v>10652</v>
      </c>
      <c r="C1478" s="318" t="s">
        <v>4549</v>
      </c>
      <c r="D1478" s="323"/>
      <c r="E1478" s="406">
        <v>612</v>
      </c>
      <c r="F1478" s="431">
        <f t="shared" si="36"/>
        <v>16765787.269999966</v>
      </c>
      <c r="H1478" s="487"/>
    </row>
    <row r="1479" spans="1:9">
      <c r="A1479" s="388">
        <v>40899</v>
      </c>
      <c r="B1479" s="290">
        <v>10653</v>
      </c>
      <c r="C1479" s="164" t="s">
        <v>3985</v>
      </c>
      <c r="D1479" s="323"/>
      <c r="E1479" s="406">
        <v>14671.35</v>
      </c>
      <c r="F1479" s="431">
        <f t="shared" si="36"/>
        <v>16751115.919999966</v>
      </c>
    </row>
    <row r="1480" spans="1:9">
      <c r="A1480" s="388">
        <v>40899</v>
      </c>
      <c r="B1480" s="290">
        <v>10654</v>
      </c>
      <c r="C1480" s="164" t="s">
        <v>4546</v>
      </c>
      <c r="D1480" s="323"/>
      <c r="E1480" s="406">
        <v>600</v>
      </c>
      <c r="F1480" s="431">
        <f t="shared" si="36"/>
        <v>16750515.919999966</v>
      </c>
      <c r="I1480" s="494"/>
    </row>
    <row r="1481" spans="1:9">
      <c r="A1481" s="388">
        <v>40899</v>
      </c>
      <c r="B1481" s="290">
        <v>10655</v>
      </c>
      <c r="C1481" s="164" t="s">
        <v>4547</v>
      </c>
      <c r="D1481" s="323"/>
      <c r="E1481" s="406">
        <v>600</v>
      </c>
      <c r="F1481" s="431">
        <f t="shared" si="36"/>
        <v>16749915.919999966</v>
      </c>
      <c r="I1481" s="494"/>
    </row>
    <row r="1482" spans="1:9" ht="28.5">
      <c r="A1482" s="388">
        <v>40899</v>
      </c>
      <c r="B1482" s="290">
        <v>10656</v>
      </c>
      <c r="C1482" s="164" t="s">
        <v>4551</v>
      </c>
      <c r="D1482" s="323"/>
      <c r="E1482" s="406">
        <v>2000</v>
      </c>
      <c r="F1482" s="431">
        <f t="shared" si="36"/>
        <v>16747915.919999966</v>
      </c>
      <c r="I1482" s="495"/>
    </row>
    <row r="1483" spans="1:9" ht="28.5">
      <c r="A1483" s="388">
        <v>40899</v>
      </c>
      <c r="B1483" s="290">
        <v>10657</v>
      </c>
      <c r="C1483" s="164" t="s">
        <v>4552</v>
      </c>
      <c r="D1483" s="323"/>
      <c r="E1483" s="406">
        <v>2000</v>
      </c>
      <c r="F1483" s="431">
        <f t="shared" si="36"/>
        <v>16745915.919999966</v>
      </c>
      <c r="I1483" s="495"/>
    </row>
    <row r="1484" spans="1:9" ht="28.5">
      <c r="A1484" s="388">
        <v>40899</v>
      </c>
      <c r="B1484" s="290">
        <v>10658</v>
      </c>
      <c r="C1484" s="164" t="s">
        <v>4550</v>
      </c>
      <c r="D1484" s="323"/>
      <c r="E1484" s="406">
        <v>2457.6</v>
      </c>
      <c r="F1484" s="431">
        <f t="shared" si="36"/>
        <v>16743458.319999967</v>
      </c>
      <c r="I1484" s="495"/>
    </row>
    <row r="1485" spans="1:9" ht="42.75">
      <c r="A1485" s="388">
        <v>40899</v>
      </c>
      <c r="B1485" s="290">
        <v>10659</v>
      </c>
      <c r="C1485" s="114" t="s">
        <v>4553</v>
      </c>
      <c r="D1485" s="323"/>
      <c r="E1485" s="406">
        <v>18000</v>
      </c>
      <c r="F1485" s="431">
        <f t="shared" si="36"/>
        <v>16725458.319999967</v>
      </c>
      <c r="I1485" s="495"/>
    </row>
    <row r="1486" spans="1:9" ht="28.5">
      <c r="A1486" s="388">
        <v>40899</v>
      </c>
      <c r="B1486" s="290">
        <v>10660</v>
      </c>
      <c r="C1486" s="164" t="s">
        <v>4555</v>
      </c>
      <c r="D1486" s="323"/>
      <c r="E1486" s="406">
        <v>39785.35</v>
      </c>
      <c r="F1486" s="431">
        <f t="shared" si="36"/>
        <v>16685672.969999967</v>
      </c>
      <c r="I1486" s="495"/>
    </row>
    <row r="1487" spans="1:9" ht="28.5">
      <c r="A1487" s="388">
        <v>40899</v>
      </c>
      <c r="B1487" s="290">
        <v>10661</v>
      </c>
      <c r="C1487" s="164" t="s">
        <v>4554</v>
      </c>
      <c r="D1487" s="323"/>
      <c r="E1487" s="406">
        <v>24236.86</v>
      </c>
      <c r="F1487" s="431">
        <f t="shared" si="36"/>
        <v>16661436.109999968</v>
      </c>
      <c r="I1487" s="495"/>
    </row>
    <row r="1488" spans="1:9" ht="42.75">
      <c r="A1488" s="388" t="s">
        <v>4556</v>
      </c>
      <c r="B1488" s="290">
        <v>10662</v>
      </c>
      <c r="C1488" s="164" t="s">
        <v>4557</v>
      </c>
      <c r="D1488" s="323"/>
      <c r="E1488" s="406">
        <v>186620.33</v>
      </c>
      <c r="F1488" s="431">
        <f t="shared" si="36"/>
        <v>16474815.779999968</v>
      </c>
      <c r="I1488" s="495"/>
    </row>
    <row r="1489" spans="1:9" ht="45" customHeight="1">
      <c r="A1489" s="388" t="s">
        <v>4556</v>
      </c>
      <c r="B1489" s="290">
        <v>10663</v>
      </c>
      <c r="C1489" s="503" t="s">
        <v>4558</v>
      </c>
      <c r="D1489" s="323"/>
      <c r="E1489" s="406">
        <v>108257</v>
      </c>
      <c r="F1489" s="431">
        <f t="shared" si="36"/>
        <v>16366558.779999968</v>
      </c>
      <c r="I1489" s="495"/>
    </row>
    <row r="1490" spans="1:9" ht="28.5">
      <c r="A1490" s="388" t="s">
        <v>4556</v>
      </c>
      <c r="B1490" s="290">
        <v>10664</v>
      </c>
      <c r="C1490" s="164" t="s">
        <v>4559</v>
      </c>
      <c r="D1490" s="323"/>
      <c r="E1490" s="406">
        <v>58200</v>
      </c>
      <c r="F1490" s="431">
        <f t="shared" si="36"/>
        <v>16308358.779999968</v>
      </c>
      <c r="I1490" s="495"/>
    </row>
    <row r="1491" spans="1:9" ht="28.5">
      <c r="A1491" s="388" t="s">
        <v>4556</v>
      </c>
      <c r="B1491" s="290">
        <v>10665</v>
      </c>
      <c r="C1491" s="164" t="s">
        <v>4560</v>
      </c>
      <c r="D1491" s="323"/>
      <c r="E1491" s="451">
        <v>15894.8</v>
      </c>
      <c r="F1491" s="431">
        <f t="shared" si="36"/>
        <v>16292463.979999967</v>
      </c>
      <c r="I1491" s="495"/>
    </row>
    <row r="1492" spans="1:9" ht="42.75">
      <c r="A1492" s="388" t="s">
        <v>4556</v>
      </c>
      <c r="B1492" s="290">
        <v>10666</v>
      </c>
      <c r="C1492" s="164" t="s">
        <v>4561</v>
      </c>
      <c r="D1492" s="323"/>
      <c r="E1492" s="451">
        <v>612</v>
      </c>
      <c r="F1492" s="431">
        <f t="shared" si="36"/>
        <v>16291851.979999967</v>
      </c>
      <c r="I1492" s="495"/>
    </row>
    <row r="1493" spans="1:9" ht="28.5">
      <c r="A1493" s="388" t="s">
        <v>4556</v>
      </c>
      <c r="B1493" s="290">
        <v>10667</v>
      </c>
      <c r="C1493" s="164" t="s">
        <v>4562</v>
      </c>
      <c r="D1493" s="323"/>
      <c r="E1493" s="406">
        <v>900</v>
      </c>
      <c r="F1493" s="431">
        <f t="shared" si="36"/>
        <v>16290951.979999967</v>
      </c>
      <c r="I1493" s="495"/>
    </row>
    <row r="1494" spans="1:9">
      <c r="A1494" s="388" t="s">
        <v>4564</v>
      </c>
      <c r="B1494" s="290">
        <v>10668</v>
      </c>
      <c r="C1494" s="164" t="s">
        <v>1804</v>
      </c>
      <c r="D1494" s="323"/>
      <c r="E1494" s="415">
        <v>0.01</v>
      </c>
      <c r="F1494" s="431">
        <f t="shared" si="36"/>
        <v>16290951.969999967</v>
      </c>
      <c r="I1494" s="495"/>
    </row>
    <row r="1495" spans="1:9">
      <c r="A1495" s="388" t="s">
        <v>4564</v>
      </c>
      <c r="B1495" s="290">
        <v>10669</v>
      </c>
      <c r="C1495" s="164" t="s">
        <v>1804</v>
      </c>
      <c r="D1495" s="323"/>
      <c r="E1495" s="415">
        <v>0.01</v>
      </c>
      <c r="F1495" s="431">
        <f t="shared" si="36"/>
        <v>16290951.959999967</v>
      </c>
      <c r="I1495" s="495"/>
    </row>
    <row r="1496" spans="1:9" ht="42.75">
      <c r="A1496" s="388" t="s">
        <v>4564</v>
      </c>
      <c r="B1496" s="290">
        <v>10670</v>
      </c>
      <c r="C1496" s="164" t="s">
        <v>4563</v>
      </c>
      <c r="D1496" s="323"/>
      <c r="E1496" s="406">
        <v>2824.96</v>
      </c>
      <c r="F1496" s="431">
        <f t="shared" si="36"/>
        <v>16288126.999999966</v>
      </c>
      <c r="I1496" s="495"/>
    </row>
    <row r="1497" spans="1:9">
      <c r="A1497" s="388" t="s">
        <v>4566</v>
      </c>
      <c r="B1497" s="290">
        <v>10671</v>
      </c>
      <c r="C1497" s="164" t="s">
        <v>1804</v>
      </c>
      <c r="D1497" s="323"/>
      <c r="E1497" s="415">
        <v>0.01</v>
      </c>
      <c r="F1497" s="431">
        <f t="shared" si="36"/>
        <v>16288126.989999967</v>
      </c>
      <c r="I1497" s="495"/>
    </row>
    <row r="1498" spans="1:9">
      <c r="A1498" s="388" t="s">
        <v>4566</v>
      </c>
      <c r="B1498" s="290">
        <v>10672</v>
      </c>
      <c r="C1498" s="164" t="s">
        <v>1804</v>
      </c>
      <c r="D1498" s="323"/>
      <c r="E1498" s="415">
        <v>0.01</v>
      </c>
      <c r="F1498" s="431">
        <f t="shared" si="36"/>
        <v>16288126.979999967</v>
      </c>
      <c r="I1498" s="495"/>
    </row>
    <row r="1499" spans="1:9">
      <c r="A1499" s="388" t="s">
        <v>4566</v>
      </c>
      <c r="B1499" s="290">
        <v>10673</v>
      </c>
      <c r="C1499" s="164" t="s">
        <v>1804</v>
      </c>
      <c r="D1499" s="323"/>
      <c r="E1499" s="415">
        <v>0.01</v>
      </c>
      <c r="F1499" s="431">
        <f t="shared" si="36"/>
        <v>16288126.969999967</v>
      </c>
      <c r="H1499" s="51"/>
      <c r="I1499" s="142"/>
    </row>
    <row r="1500" spans="1:9" ht="28.5">
      <c r="A1500" s="388" t="s">
        <v>4566</v>
      </c>
      <c r="B1500" s="290">
        <v>10674</v>
      </c>
      <c r="C1500" s="164" t="s">
        <v>4565</v>
      </c>
      <c r="D1500" s="323"/>
      <c r="E1500" s="451">
        <v>3000.82</v>
      </c>
      <c r="F1500" s="431">
        <f t="shared" si="36"/>
        <v>16285126.149999967</v>
      </c>
    </row>
    <row r="1501" spans="1:9" ht="42.75">
      <c r="A1501" s="388" t="s">
        <v>4567</v>
      </c>
      <c r="B1501" s="290">
        <v>10675</v>
      </c>
      <c r="C1501" s="350" t="s">
        <v>4568</v>
      </c>
      <c r="D1501" s="323"/>
      <c r="E1501" s="406">
        <v>157018.75</v>
      </c>
      <c r="F1501" s="431">
        <f t="shared" si="36"/>
        <v>16128107.399999967</v>
      </c>
      <c r="H1501" s="51"/>
    </row>
    <row r="1502" spans="1:9" ht="71.25">
      <c r="A1502" s="388" t="s">
        <v>4566</v>
      </c>
      <c r="B1502" s="290">
        <v>10676</v>
      </c>
      <c r="C1502" s="503" t="s">
        <v>4569</v>
      </c>
      <c r="D1502" s="323"/>
      <c r="E1502" s="406">
        <v>213400</v>
      </c>
      <c r="F1502" s="431">
        <f t="shared" si="36"/>
        <v>15914707.399999967</v>
      </c>
    </row>
    <row r="1503" spans="1:9" ht="15.75">
      <c r="A1503" s="388">
        <v>40907</v>
      </c>
      <c r="B1503" s="375" t="s">
        <v>1823</v>
      </c>
      <c r="C1503" s="158" t="s">
        <v>4570</v>
      </c>
      <c r="D1503" s="464">
        <f>64109.6+79166.67+13541.66+27083.33+13541.66+17500+20000+14000+9062.5+13541.67+10000+9562.5+12500+8125+8125+16666.67</f>
        <v>336526.26</v>
      </c>
      <c r="E1503" s="406"/>
      <c r="F1503" s="431">
        <f t="shared" si="36"/>
        <v>16251233.659999967</v>
      </c>
    </row>
    <row r="1504" spans="1:9" ht="15.75">
      <c r="A1504" s="383">
        <v>40907</v>
      </c>
      <c r="B1504" s="73" t="s">
        <v>1823</v>
      </c>
      <c r="C1504" s="158" t="s">
        <v>3340</v>
      </c>
      <c r="D1504" s="179"/>
      <c r="E1504" s="386">
        <f>(87.3+19.35+44.58+111.75+15+279.93+55.86+162.39+50.06+2.4+15.31+2.7+34.91+2.85+54+36.36+2.85+51.57+2.4+200+6.75+188.78+5.18+9.3+60+6.1+59.35+10.61+74.82+1469.06+56.7+6.04+3.75+209.17+24.98+6.06+64.58+200+23.16+0.9+87.3+150+16.07+10.51+5.51+928.52+1392.3+47.37+6.06+6.1+59.61+209.56+5.85+9.31+12.75+2.94+2.85+7.5+2.24+10.15+4.5+2.85+1.7+23.54+2.85+7.5+2.85+2.85+7.5+7.5+8.86+6.75+2.85+7.5+17.46+2.85+13.5+61.43+241.79+34.44+59.68+3+14.99+70.79+11.25+27+46.68+87.3+1.7+10.48+0.92+23.54+32.07+15.42+54.07+3+40.5+2.85+2.85+10.61+0.92+6.06+11.25+5.85+12.75+3.69+200+4.5+56.7+23.84+40.11+0.9+150)-0.19</f>
        <v>8185.5100000000029</v>
      </c>
      <c r="F1504" s="431">
        <f t="shared" si="36"/>
        <v>16243048.149999967</v>
      </c>
    </row>
    <row r="1505" spans="1:6" ht="15.75">
      <c r="A1505" s="190"/>
      <c r="B1505" s="87"/>
      <c r="C1505" s="191" t="s">
        <v>1983</v>
      </c>
      <c r="D1505" s="192">
        <f>SUM(D1368:D1504)</f>
        <v>4828141.26</v>
      </c>
      <c r="E1505" s="193">
        <f>SUM(E1368:E1504)</f>
        <v>7063314.6199999936</v>
      </c>
      <c r="F1505" s="193">
        <f>F1367+D1505-E1505</f>
        <v>16243048.149999972</v>
      </c>
    </row>
    <row r="1506" spans="1:6" ht="15.75">
      <c r="A1506" s="195"/>
      <c r="B1506" s="85"/>
      <c r="C1506" s="196"/>
      <c r="D1506" s="197"/>
      <c r="E1506" s="198"/>
      <c r="F1506" s="452"/>
    </row>
    <row r="1507" spans="1:6" ht="15.75">
      <c r="A1507" s="195"/>
      <c r="B1507" s="196" t="s">
        <v>1224</v>
      </c>
      <c r="C1507" s="200" t="s">
        <v>781</v>
      </c>
      <c r="D1507" s="201"/>
      <c r="E1507" s="202">
        <f>SUM(E1368:E1504)</f>
        <v>7063314.6199999936</v>
      </c>
      <c r="F1507" s="452"/>
    </row>
    <row r="1508" spans="1:6" ht="15.75">
      <c r="A1508" s="195"/>
      <c r="B1508" s="196"/>
      <c r="C1508" s="200" t="s">
        <v>2058</v>
      </c>
      <c r="D1508" s="201"/>
      <c r="E1508" s="202">
        <f>E1505-E1504-E1464-E1456-E1418-E1403</f>
        <v>5141328.3399999943</v>
      </c>
      <c r="F1508" s="452"/>
    </row>
    <row r="1510" spans="1:6">
      <c r="E1510" s="492"/>
      <c r="F1510" s="51"/>
    </row>
    <row r="1513" spans="1:6">
      <c r="E1513" s="486"/>
    </row>
    <row r="1514" spans="1:6">
      <c r="E1514" s="486"/>
    </row>
    <row r="1515" spans="1:6">
      <c r="E1515" s="486"/>
    </row>
    <row r="1516" spans="1:6">
      <c r="E1516" s="486"/>
    </row>
    <row r="1517" spans="1:6">
      <c r="D1517" s="372"/>
      <c r="E1517" s="486"/>
    </row>
  </sheetData>
  <customSheetViews>
    <customSheetView guid="{42CC8B4D-7DBB-4762-B1E5-9831FAA8E6A5}" scale="80" topLeftCell="A355">
      <selection activeCell="J359" sqref="J359"/>
      <pageMargins left="0.51181102362204722" right="0.51181102362204722" top="0.39370078740157483" bottom="0.39370078740157483" header="0.31496062992125984" footer="0.31496062992125984"/>
      <printOptions horizontalCentered="1"/>
      <pageSetup scale="90" orientation="landscape" r:id="rId1"/>
      <headerFooter alignWithMargins="0"/>
    </customSheetView>
    <customSheetView guid="{3AD04F25-0401-40F4-BEB1-FA5D2010A9EC}" scale="80" topLeftCell="A355">
      <selection activeCell="C340" sqref="C340"/>
      <pageMargins left="0.51181102362204722" right="0.51181102362204722" top="0.39370078740157483" bottom="0.39370078740157483" header="0.31496062992125984" footer="0.31496062992125984"/>
      <printOptions horizontalCentered="1"/>
      <pageSetup scale="90" orientation="landscape" r:id="rId2"/>
      <headerFooter alignWithMargins="0"/>
    </customSheetView>
    <customSheetView guid="{9C102F72-2586-42AA-B639-CD434244B713}" scale="80" topLeftCell="A355">
      <selection activeCell="C340" sqref="C340"/>
      <pageMargins left="0.51181102362204722" right="0.51181102362204722" top="0.39370078740157483" bottom="0.39370078740157483" header="0.31496062992125984" footer="0.31496062992125984"/>
      <printOptions horizontalCentered="1"/>
      <pageSetup scale="90" orientation="landscape" r:id="rId3"/>
      <headerFooter alignWithMargins="0"/>
    </customSheetView>
    <customSheetView guid="{4603374C-56D0-489F-A7EE-1A7D5CAB52B0}" scale="80" topLeftCell="A355">
      <selection activeCell="C340" sqref="C340"/>
      <pageMargins left="0.51181102362204722" right="0.51181102362204722" top="0.39370078740157483" bottom="0.39370078740157483" header="0.31496062992125984" footer="0.31496062992125984"/>
      <printOptions horizontalCentered="1"/>
      <pageSetup scale="90" orientation="landscape" r:id="rId4"/>
      <headerFooter alignWithMargins="0"/>
    </customSheetView>
    <customSheetView guid="{755B8643-CC0C-497F-9A39-A5CD7923C58E}" scale="80" topLeftCell="A355">
      <selection activeCell="J359" sqref="J359"/>
      <pageMargins left="0.51181102362204722" right="0.51181102362204722" top="0.39370078740157483" bottom="0.39370078740157483" header="0.31496062992125984" footer="0.31496062992125984"/>
      <printOptions horizontalCentered="1"/>
      <pageSetup scale="90" orientation="landscape" r:id="rId5"/>
      <headerFooter alignWithMargins="0"/>
    </customSheetView>
    <customSheetView guid="{71907C94-7E7B-469B-BBCE-CF77FF0C4324}" scale="80" topLeftCell="A355">
      <selection activeCell="J359" sqref="J359"/>
      <pageMargins left="0.51181102362204722" right="0.51181102362204722" top="0.39370078740157483" bottom="0.39370078740157483" header="0.31496062992125984" footer="0.31496062992125984"/>
      <printOptions horizontalCentered="1"/>
      <pageSetup scale="90" orientation="landscape" r:id="rId6"/>
      <headerFooter alignWithMargins="0"/>
    </customSheetView>
    <customSheetView guid="{5EBE4193-7345-4348-8FA0-5B4E92B2210A}" scale="80" state="hidden" topLeftCell="A355">
      <selection activeCell="J359" sqref="J359"/>
      <pageMargins left="0.51181102362204722" right="0.51181102362204722" top="0.39370078740157483" bottom="0.39370078740157483" header="0.31496062992125984" footer="0.31496062992125984"/>
      <printOptions horizontalCentered="1"/>
      <pageSetup scale="90" orientation="landscape" r:id="rId7"/>
      <headerFooter alignWithMargins="0"/>
    </customSheetView>
    <customSheetView guid="{A4F024A0-B144-4722-804A-716CE18877E5}" scale="80" topLeftCell="A355">
      <selection activeCell="J359" sqref="J359"/>
      <pageMargins left="0.51181102362204722" right="0.51181102362204722" top="0.39370078740157483" bottom="0.39370078740157483" header="0.31496062992125984" footer="0.31496062992125984"/>
      <printOptions horizontalCentered="1"/>
      <pageSetup scale="90" orientation="landscape" r:id="rId8"/>
      <headerFooter alignWithMargins="0"/>
    </customSheetView>
  </customSheetViews>
  <mergeCells count="61">
    <mergeCell ref="A1365:A1366"/>
    <mergeCell ref="C1365:C1366"/>
    <mergeCell ref="D1365:D1366"/>
    <mergeCell ref="E1365:E1366"/>
    <mergeCell ref="F1365:F1366"/>
    <mergeCell ref="A1217:A1218"/>
    <mergeCell ref="C1217:C1218"/>
    <mergeCell ref="D1217:D1218"/>
    <mergeCell ref="E1217:E1218"/>
    <mergeCell ref="F1217:F1218"/>
    <mergeCell ref="A1082:A1083"/>
    <mergeCell ref="C1082:C1083"/>
    <mergeCell ref="D1082:D1083"/>
    <mergeCell ref="E1082:E1083"/>
    <mergeCell ref="F1082:F1083"/>
    <mergeCell ref="F963:F964"/>
    <mergeCell ref="F862:F863"/>
    <mergeCell ref="A862:A863"/>
    <mergeCell ref="C862:C863"/>
    <mergeCell ref="E862:E863"/>
    <mergeCell ref="D862:D863"/>
    <mergeCell ref="A963:A964"/>
    <mergeCell ref="C963:C964"/>
    <mergeCell ref="D963:D964"/>
    <mergeCell ref="E963:E964"/>
    <mergeCell ref="A1:F1"/>
    <mergeCell ref="A3:A4"/>
    <mergeCell ref="C3:C4"/>
    <mergeCell ref="D3:D4"/>
    <mergeCell ref="E3:E4"/>
    <mergeCell ref="F3:F4"/>
    <mergeCell ref="F93:F94"/>
    <mergeCell ref="A330:A331"/>
    <mergeCell ref="E93:E94"/>
    <mergeCell ref="E214:E215"/>
    <mergeCell ref="D214:D215"/>
    <mergeCell ref="F330:F331"/>
    <mergeCell ref="C330:C331"/>
    <mergeCell ref="C214:C215"/>
    <mergeCell ref="A214:A215"/>
    <mergeCell ref="F214:F215"/>
    <mergeCell ref="C93:C94"/>
    <mergeCell ref="A93:A94"/>
    <mergeCell ref="D93:D94"/>
    <mergeCell ref="D330:D331"/>
    <mergeCell ref="E330:E331"/>
    <mergeCell ref="F739:F740"/>
    <mergeCell ref="A475:A476"/>
    <mergeCell ref="A638:A639"/>
    <mergeCell ref="F638:F639"/>
    <mergeCell ref="C638:C639"/>
    <mergeCell ref="F475:F476"/>
    <mergeCell ref="E638:E639"/>
    <mergeCell ref="A739:A740"/>
    <mergeCell ref="C475:C476"/>
    <mergeCell ref="D739:D740"/>
    <mergeCell ref="C739:C740"/>
    <mergeCell ref="E475:E476"/>
    <mergeCell ref="D475:D476"/>
    <mergeCell ref="E739:E740"/>
    <mergeCell ref="D638:D639"/>
  </mergeCells>
  <printOptions horizontalCentered="1"/>
  <pageMargins left="0.51181102362204722" right="0.51181102362204722" top="0.39370078740157483" bottom="0.39370078740157483" header="0.31496062992125984" footer="0.31496062992125984"/>
  <pageSetup scale="90" orientation="landscape" r:id="rId9"/>
  <headerFooter alignWithMargins="0"/>
</worksheet>
</file>

<file path=xl/worksheets/sheet6.xml><?xml version="1.0" encoding="utf-8"?>
<worksheet xmlns="http://schemas.openxmlformats.org/spreadsheetml/2006/main" xmlns:r="http://schemas.openxmlformats.org/officeDocument/2006/relationships">
  <sheetPr>
    <outlinePr summaryBelow="0" summaryRight="0"/>
    <pageSetUpPr autoPageBreaks="0"/>
  </sheetPr>
  <dimension ref="A1:FM1317"/>
  <sheetViews>
    <sheetView topLeftCell="A131" zoomScaleNormal="110" workbookViewId="0">
      <selection activeCell="A137" sqref="A137:F166"/>
    </sheetView>
  </sheetViews>
  <sheetFormatPr baseColWidth="10" defaultColWidth="11.19921875" defaultRowHeight="15"/>
  <cols>
    <col min="1" max="2" width="13.3984375" customWidth="1"/>
    <col min="3" max="3" width="45.8984375" customWidth="1"/>
    <col min="4" max="4" width="12.09765625" customWidth="1"/>
    <col min="5" max="5" width="12.19921875" style="678" customWidth="1"/>
    <col min="6" max="6" width="13.5" style="373" customWidth="1"/>
  </cols>
  <sheetData>
    <row r="1" spans="1:8" ht="28.5" customHeight="1">
      <c r="A1" s="788"/>
      <c r="B1" s="788"/>
      <c r="C1" s="788"/>
      <c r="D1" s="788"/>
      <c r="E1" s="682"/>
      <c r="F1" s="901"/>
      <c r="G1" s="561"/>
      <c r="H1" s="507"/>
    </row>
    <row r="2" spans="1:8" ht="28.5" customHeight="1">
      <c r="A2" s="835" t="s">
        <v>4582</v>
      </c>
      <c r="B2" s="824" t="s">
        <v>4580</v>
      </c>
      <c r="C2" s="752"/>
      <c r="D2" s="836"/>
      <c r="E2" s="751"/>
      <c r="F2" s="837"/>
      <c r="G2" s="561"/>
      <c r="H2" s="507"/>
    </row>
    <row r="3" spans="1:8" ht="21" customHeight="1">
      <c r="A3" s="832" t="s">
        <v>2520</v>
      </c>
      <c r="B3" s="828" t="s">
        <v>1831</v>
      </c>
      <c r="C3" s="829" t="s">
        <v>1981</v>
      </c>
      <c r="D3" s="583" t="s">
        <v>1828</v>
      </c>
      <c r="E3" s="585" t="s">
        <v>1827</v>
      </c>
      <c r="F3" s="830" t="s">
        <v>1829</v>
      </c>
      <c r="G3" s="561"/>
      <c r="H3" s="507"/>
    </row>
    <row r="4" spans="1:8" ht="18" customHeight="1">
      <c r="A4" s="582"/>
      <c r="B4" s="831" t="s">
        <v>1832</v>
      </c>
      <c r="C4" s="831"/>
      <c r="D4" s="740"/>
      <c r="E4" s="586"/>
      <c r="F4" s="833"/>
      <c r="G4" s="561"/>
      <c r="H4" s="507"/>
    </row>
    <row r="5" spans="1:8" ht="24.75" customHeight="1">
      <c r="A5" s="595">
        <v>42737</v>
      </c>
      <c r="B5" s="524"/>
      <c r="C5" s="825" t="s">
        <v>4581</v>
      </c>
      <c r="D5" s="762"/>
      <c r="E5" s="677"/>
      <c r="F5" s="747">
        <v>2809034.52</v>
      </c>
      <c r="G5" s="561"/>
      <c r="H5" s="507"/>
    </row>
    <row r="6" spans="1:8" ht="45.75" customHeight="1">
      <c r="A6" s="595">
        <v>42737</v>
      </c>
      <c r="B6" s="826">
        <v>14583</v>
      </c>
      <c r="C6" s="521" t="s">
        <v>4583</v>
      </c>
      <c r="D6" s="576"/>
      <c r="E6" s="669">
        <v>5000</v>
      </c>
      <c r="F6" s="747">
        <f>F5+D6-E6</f>
        <v>2804034.52</v>
      </c>
      <c r="G6" s="561"/>
      <c r="H6" s="507"/>
    </row>
    <row r="7" spans="1:8" ht="21.75" customHeight="1">
      <c r="A7" s="595">
        <v>42737</v>
      </c>
      <c r="B7" s="839" t="s">
        <v>1351</v>
      </c>
      <c r="C7" s="518" t="s">
        <v>4584</v>
      </c>
      <c r="D7" s="838">
        <v>2207.85</v>
      </c>
      <c r="E7" s="840"/>
      <c r="F7" s="747">
        <f t="shared" ref="F7:F36" si="0">F6+D7-E7</f>
        <v>2806242.37</v>
      </c>
      <c r="G7" s="561"/>
      <c r="H7" s="507"/>
    </row>
    <row r="8" spans="1:8" ht="23.25" customHeight="1">
      <c r="A8" s="595">
        <v>42739</v>
      </c>
      <c r="B8" s="839" t="s">
        <v>1351</v>
      </c>
      <c r="C8" s="518" t="s">
        <v>4585</v>
      </c>
      <c r="D8" s="838">
        <v>2207.85</v>
      </c>
      <c r="E8" s="669"/>
      <c r="F8" s="747">
        <f t="shared" si="0"/>
        <v>2808450.22</v>
      </c>
      <c r="G8" s="561"/>
      <c r="H8" s="507"/>
    </row>
    <row r="9" spans="1:8" ht="21" customHeight="1">
      <c r="A9" s="595">
        <v>42739</v>
      </c>
      <c r="B9" s="826">
        <v>14584</v>
      </c>
      <c r="C9" s="823" t="s">
        <v>1804</v>
      </c>
      <c r="D9" s="827"/>
      <c r="E9" s="691">
        <v>0.01</v>
      </c>
      <c r="F9" s="747">
        <f t="shared" si="0"/>
        <v>2808450.2100000004</v>
      </c>
      <c r="G9" s="561"/>
      <c r="H9" s="507"/>
    </row>
    <row r="10" spans="1:8" ht="18.75" customHeight="1">
      <c r="A10" s="595">
        <v>42739</v>
      </c>
      <c r="B10" s="826">
        <v>14585</v>
      </c>
      <c r="C10" s="823" t="s">
        <v>1804</v>
      </c>
      <c r="D10" s="515"/>
      <c r="E10" s="691">
        <v>0.01</v>
      </c>
      <c r="F10" s="747">
        <f t="shared" si="0"/>
        <v>2808450.2000000007</v>
      </c>
      <c r="G10" s="561"/>
      <c r="H10" s="507"/>
    </row>
    <row r="11" spans="1:8" ht="19.5" customHeight="1">
      <c r="A11" s="595">
        <v>42739</v>
      </c>
      <c r="B11" s="826">
        <v>14586</v>
      </c>
      <c r="C11" s="823" t="s">
        <v>1804</v>
      </c>
      <c r="D11" s="515"/>
      <c r="E11" s="691">
        <v>0.01</v>
      </c>
      <c r="F11" s="747">
        <f t="shared" si="0"/>
        <v>2808450.1900000009</v>
      </c>
      <c r="G11" s="561"/>
      <c r="H11" s="507"/>
    </row>
    <row r="12" spans="1:8" ht="18" customHeight="1">
      <c r="A12" s="595">
        <v>42739</v>
      </c>
      <c r="B12" s="826">
        <v>14587</v>
      </c>
      <c r="C12" s="823" t="s">
        <v>1804</v>
      </c>
      <c r="D12" s="515"/>
      <c r="E12" s="691">
        <v>0.01</v>
      </c>
      <c r="F12" s="747">
        <f t="shared" si="0"/>
        <v>2808450.1800000011</v>
      </c>
      <c r="G12" s="561"/>
      <c r="H12" s="507"/>
    </row>
    <row r="13" spans="1:8" ht="15" customHeight="1">
      <c r="A13" s="595">
        <v>42739</v>
      </c>
      <c r="B13" s="826">
        <v>14588</v>
      </c>
      <c r="C13" s="823" t="s">
        <v>1804</v>
      </c>
      <c r="D13" s="515"/>
      <c r="E13" s="691">
        <v>0.01</v>
      </c>
      <c r="F13" s="747">
        <f t="shared" si="0"/>
        <v>2808450.1700000013</v>
      </c>
      <c r="G13" s="561"/>
      <c r="H13" s="507"/>
    </row>
    <row r="14" spans="1:8" ht="18" customHeight="1">
      <c r="A14" s="595">
        <v>42739</v>
      </c>
      <c r="B14" s="826">
        <v>14589</v>
      </c>
      <c r="C14" s="823" t="s">
        <v>1804</v>
      </c>
      <c r="D14" s="515"/>
      <c r="E14" s="691">
        <v>0.01</v>
      </c>
      <c r="F14" s="747">
        <f t="shared" si="0"/>
        <v>2808450.1600000015</v>
      </c>
      <c r="G14" s="561"/>
      <c r="H14" s="507"/>
    </row>
    <row r="15" spans="1:8" ht="18" customHeight="1">
      <c r="A15" s="595">
        <v>42739</v>
      </c>
      <c r="B15" s="826">
        <v>14590</v>
      </c>
      <c r="C15" s="823" t="s">
        <v>1804</v>
      </c>
      <c r="D15" s="515"/>
      <c r="E15" s="691">
        <v>0.01</v>
      </c>
      <c r="F15" s="747">
        <f t="shared" si="0"/>
        <v>2808450.1500000018</v>
      </c>
      <c r="G15" s="561"/>
      <c r="H15" s="507"/>
    </row>
    <row r="16" spans="1:8" ht="19.5" customHeight="1">
      <c r="A16" s="595">
        <v>42739</v>
      </c>
      <c r="B16" s="826">
        <v>14591</v>
      </c>
      <c r="C16" s="823" t="s">
        <v>1804</v>
      </c>
      <c r="D16" s="515"/>
      <c r="E16" s="691">
        <v>0.01</v>
      </c>
      <c r="F16" s="747">
        <f t="shared" si="0"/>
        <v>2808450.140000002</v>
      </c>
      <c r="G16" s="561"/>
      <c r="H16" s="507"/>
    </row>
    <row r="17" spans="1:8" ht="20.25" customHeight="1">
      <c r="A17" s="595">
        <v>42739</v>
      </c>
      <c r="B17" s="826">
        <v>14592</v>
      </c>
      <c r="C17" s="823" t="s">
        <v>1804</v>
      </c>
      <c r="D17" s="515"/>
      <c r="E17" s="691">
        <v>0.01</v>
      </c>
      <c r="F17" s="747">
        <f t="shared" si="0"/>
        <v>2808450.1300000022</v>
      </c>
      <c r="G17" s="561"/>
      <c r="H17" s="507"/>
    </row>
    <row r="18" spans="1:8" ht="20.25" customHeight="1">
      <c r="A18" s="595">
        <v>42739</v>
      </c>
      <c r="B18" s="826">
        <v>14593</v>
      </c>
      <c r="C18" s="823" t="s">
        <v>1804</v>
      </c>
      <c r="D18" s="515"/>
      <c r="E18" s="691">
        <v>0.01</v>
      </c>
      <c r="F18" s="747">
        <f t="shared" si="0"/>
        <v>2808450.1200000024</v>
      </c>
      <c r="G18" s="561"/>
      <c r="H18" s="507"/>
    </row>
    <row r="19" spans="1:8" ht="38.25" customHeight="1">
      <c r="A19" s="595">
        <v>42739</v>
      </c>
      <c r="B19" s="826">
        <v>14594</v>
      </c>
      <c r="C19" s="823" t="s">
        <v>4586</v>
      </c>
      <c r="D19" s="515"/>
      <c r="E19" s="669">
        <v>11501.24</v>
      </c>
      <c r="F19" s="747">
        <f t="shared" si="0"/>
        <v>2796948.8800000022</v>
      </c>
      <c r="G19" s="561"/>
      <c r="H19" s="507"/>
    </row>
    <row r="20" spans="1:8" ht="55.5" customHeight="1">
      <c r="A20" s="834">
        <v>42740</v>
      </c>
      <c r="B20" s="536" t="s">
        <v>4587</v>
      </c>
      <c r="C20" s="823" t="s">
        <v>4607</v>
      </c>
      <c r="D20" s="515"/>
      <c r="E20" s="565">
        <v>58412.5</v>
      </c>
      <c r="F20" s="747">
        <f t="shared" si="0"/>
        <v>2738536.3800000022</v>
      </c>
      <c r="G20" s="561"/>
      <c r="H20" s="507"/>
    </row>
    <row r="21" spans="1:8" ht="54" customHeight="1">
      <c r="A21" s="834">
        <v>42740</v>
      </c>
      <c r="B21" s="536" t="s">
        <v>4588</v>
      </c>
      <c r="C21" s="823" t="s">
        <v>4608</v>
      </c>
      <c r="D21" s="515"/>
      <c r="E21" s="669">
        <v>51403</v>
      </c>
      <c r="F21" s="747">
        <f t="shared" si="0"/>
        <v>2687133.3800000022</v>
      </c>
      <c r="G21" s="561"/>
      <c r="H21" s="507"/>
    </row>
    <row r="22" spans="1:8" ht="54.75" customHeight="1">
      <c r="A22" s="834">
        <v>42740</v>
      </c>
      <c r="B22" s="536" t="s">
        <v>4589</v>
      </c>
      <c r="C22" s="823" t="s">
        <v>4609</v>
      </c>
      <c r="D22" s="515"/>
      <c r="E22" s="565">
        <v>60749</v>
      </c>
      <c r="F22" s="747">
        <f t="shared" si="0"/>
        <v>2626384.3800000022</v>
      </c>
      <c r="G22" s="561"/>
      <c r="H22" s="507"/>
    </row>
    <row r="23" spans="1:8" ht="65.25" customHeight="1">
      <c r="A23" s="834">
        <v>42740</v>
      </c>
      <c r="B23" s="536" t="s">
        <v>4590</v>
      </c>
      <c r="C23" s="823" t="s">
        <v>4591</v>
      </c>
      <c r="D23" s="517"/>
      <c r="E23" s="565">
        <v>18692</v>
      </c>
      <c r="F23" s="747">
        <f t="shared" si="0"/>
        <v>2607692.3800000022</v>
      </c>
      <c r="G23" s="561"/>
      <c r="H23" s="507"/>
    </row>
    <row r="24" spans="1:8" ht="70.5" customHeight="1">
      <c r="A24" s="595">
        <v>42745</v>
      </c>
      <c r="B24" s="806" t="s">
        <v>4592</v>
      </c>
      <c r="C24" s="845" t="s">
        <v>4610</v>
      </c>
      <c r="D24" s="752"/>
      <c r="E24" s="747">
        <v>11000</v>
      </c>
      <c r="F24" s="747">
        <f t="shared" si="0"/>
        <v>2596692.3800000022</v>
      </c>
      <c r="G24" s="561"/>
      <c r="H24" s="507"/>
    </row>
    <row r="25" spans="1:8" ht="91.5" customHeight="1">
      <c r="A25" s="595">
        <v>42746</v>
      </c>
      <c r="B25" s="806" t="s">
        <v>4594</v>
      </c>
      <c r="C25" s="841" t="s">
        <v>4593</v>
      </c>
      <c r="D25" s="517"/>
      <c r="E25" s="747">
        <v>13500</v>
      </c>
      <c r="F25" s="747">
        <f t="shared" si="0"/>
        <v>2583192.3800000022</v>
      </c>
      <c r="G25" s="561"/>
      <c r="H25" s="507"/>
    </row>
    <row r="26" spans="1:8" ht="57.75" customHeight="1">
      <c r="A26" s="595">
        <v>42747</v>
      </c>
      <c r="B26" s="806" t="s">
        <v>4596</v>
      </c>
      <c r="C26" s="823" t="s">
        <v>4595</v>
      </c>
      <c r="D26" s="517"/>
      <c r="E26" s="747">
        <v>51200</v>
      </c>
      <c r="F26" s="747">
        <f t="shared" si="0"/>
        <v>2531992.3800000022</v>
      </c>
      <c r="G26" s="561"/>
      <c r="H26" s="507"/>
    </row>
    <row r="27" spans="1:8" ht="21.75" customHeight="1">
      <c r="A27" s="595">
        <v>42755</v>
      </c>
      <c r="B27" s="806" t="s">
        <v>4597</v>
      </c>
      <c r="C27" s="842" t="s">
        <v>1804</v>
      </c>
      <c r="D27" s="517"/>
      <c r="E27" s="846">
        <v>0.01</v>
      </c>
      <c r="F27" s="747">
        <f t="shared" si="0"/>
        <v>2531992.3700000024</v>
      </c>
      <c r="G27" s="561"/>
      <c r="H27" s="507"/>
    </row>
    <row r="28" spans="1:8" ht="18.75" customHeight="1">
      <c r="A28" s="595">
        <v>42758</v>
      </c>
      <c r="B28" s="806" t="s">
        <v>4598</v>
      </c>
      <c r="C28" s="593" t="s">
        <v>1804</v>
      </c>
      <c r="D28" s="517"/>
      <c r="E28" s="747">
        <v>1.4E-2</v>
      </c>
      <c r="F28" s="747">
        <f t="shared" si="0"/>
        <v>2531992.3560000025</v>
      </c>
      <c r="G28" s="561"/>
      <c r="H28" s="507"/>
    </row>
    <row r="29" spans="1:8" ht="45.75" customHeight="1">
      <c r="A29" s="595">
        <v>42759</v>
      </c>
      <c r="B29" s="806" t="s">
        <v>4599</v>
      </c>
      <c r="C29" s="844" t="s">
        <v>4611</v>
      </c>
      <c r="D29" s="753"/>
      <c r="E29" s="747">
        <v>3025.41</v>
      </c>
      <c r="F29" s="747">
        <f t="shared" si="0"/>
        <v>2528966.9460000023</v>
      </c>
      <c r="G29" s="561"/>
      <c r="H29" s="507"/>
    </row>
    <row r="30" spans="1:8" ht="76.5" customHeight="1">
      <c r="A30" s="595">
        <v>42759</v>
      </c>
      <c r="B30" s="806" t="s">
        <v>4601</v>
      </c>
      <c r="C30" s="843" t="s">
        <v>4600</v>
      </c>
      <c r="D30" s="753"/>
      <c r="E30" s="747">
        <v>31511.31</v>
      </c>
      <c r="F30" s="747">
        <f t="shared" si="0"/>
        <v>2497455.6360000023</v>
      </c>
      <c r="G30" s="561"/>
      <c r="H30" s="507"/>
    </row>
    <row r="31" spans="1:8" ht="64.5" customHeight="1">
      <c r="A31" s="595">
        <v>42760</v>
      </c>
      <c r="B31" s="806" t="s">
        <v>4602</v>
      </c>
      <c r="C31" s="847" t="s">
        <v>4612</v>
      </c>
      <c r="D31" s="750"/>
      <c r="E31" s="747">
        <v>31813.29</v>
      </c>
      <c r="F31" s="747">
        <f t="shared" si="0"/>
        <v>2465642.3460000022</v>
      </c>
      <c r="G31" s="561"/>
      <c r="H31" s="507"/>
    </row>
    <row r="32" spans="1:8" ht="66" customHeight="1">
      <c r="A32" s="595">
        <v>42762</v>
      </c>
      <c r="B32" s="806" t="s">
        <v>4603</v>
      </c>
      <c r="C32" s="823" t="s">
        <v>4604</v>
      </c>
      <c r="D32" s="515"/>
      <c r="E32" s="747">
        <v>8047</v>
      </c>
      <c r="F32" s="747">
        <f t="shared" si="0"/>
        <v>2457595.3460000022</v>
      </c>
      <c r="G32" s="561"/>
      <c r="H32" s="507"/>
    </row>
    <row r="33" spans="1:8" ht="33.75" customHeight="1">
      <c r="A33" s="595">
        <v>42762</v>
      </c>
      <c r="B33" s="806" t="s">
        <v>4606</v>
      </c>
      <c r="C33" s="844" t="s">
        <v>4605</v>
      </c>
      <c r="D33" s="576"/>
      <c r="E33" s="747">
        <v>2582.4</v>
      </c>
      <c r="F33" s="747">
        <f t="shared" si="0"/>
        <v>2455012.9460000023</v>
      </c>
      <c r="G33" s="561"/>
      <c r="H33" s="507"/>
    </row>
    <row r="34" spans="1:8" ht="65.25" customHeight="1">
      <c r="A34" s="595">
        <v>42762</v>
      </c>
      <c r="B34" s="764" t="s">
        <v>4613</v>
      </c>
      <c r="C34" s="823" t="s">
        <v>4747</v>
      </c>
      <c r="D34" s="515"/>
      <c r="E34" s="747">
        <v>35870.85</v>
      </c>
      <c r="F34" s="747">
        <f t="shared" si="0"/>
        <v>2419142.0960000022</v>
      </c>
      <c r="G34" s="561"/>
      <c r="H34" s="507"/>
    </row>
    <row r="35" spans="1:8" ht="21" customHeight="1">
      <c r="A35" s="595">
        <v>42766</v>
      </c>
      <c r="B35" s="764"/>
      <c r="C35" s="900" t="s">
        <v>4686</v>
      </c>
      <c r="D35" s="515"/>
      <c r="E35" s="862">
        <v>8343.69</v>
      </c>
      <c r="F35" s="747">
        <f t="shared" si="0"/>
        <v>2410798.4060000023</v>
      </c>
      <c r="G35" s="561"/>
      <c r="H35" s="507"/>
    </row>
    <row r="36" spans="1:8" ht="19.5" customHeight="1">
      <c r="A36" s="595">
        <v>42766</v>
      </c>
      <c r="B36" s="764" t="s">
        <v>283</v>
      </c>
      <c r="C36" s="518" t="s">
        <v>4687</v>
      </c>
      <c r="D36" s="576">
        <v>76795</v>
      </c>
      <c r="E36" s="747"/>
      <c r="F36" s="747">
        <f t="shared" si="0"/>
        <v>2487593.4060000023</v>
      </c>
      <c r="G36" s="561"/>
      <c r="H36" s="507"/>
    </row>
    <row r="37" spans="1:8" ht="19.5" customHeight="1">
      <c r="A37" s="595">
        <v>42766</v>
      </c>
      <c r="B37" s="764"/>
      <c r="C37" s="518" t="s">
        <v>4689</v>
      </c>
      <c r="D37" s="515"/>
      <c r="E37" s="760">
        <f>E20+E21+E22+E23</f>
        <v>189256.5</v>
      </c>
      <c r="F37" s="892"/>
      <c r="G37" s="561"/>
      <c r="H37" s="507"/>
    </row>
    <row r="38" spans="1:8" ht="17.25" customHeight="1">
      <c r="A38" s="595">
        <v>42766</v>
      </c>
      <c r="B38" s="764"/>
      <c r="C38" s="518" t="s">
        <v>4688</v>
      </c>
      <c r="D38" s="515"/>
      <c r="E38" s="760">
        <f>E5+E6+E7+E8+E9+E10+E11+E12+E13+E14+E15+E16+E17+E18+E19+E24+E25+E26+E27+E28+E29+E30+E31+E32+E33+E34</f>
        <v>205051.62399999998</v>
      </c>
      <c r="F38" s="892"/>
      <c r="G38" s="561"/>
      <c r="H38" s="507"/>
    </row>
    <row r="39" spans="1:8" ht="17.25" customHeight="1">
      <c r="A39" s="595"/>
      <c r="B39" s="764" t="s">
        <v>4714</v>
      </c>
      <c r="C39" s="518" t="s">
        <v>1145</v>
      </c>
      <c r="D39" s="576">
        <f>SUM(D5:D36)</f>
        <v>81210.7</v>
      </c>
      <c r="E39" s="760">
        <f>SUM(E35:E38)</f>
        <v>402651.81400000001</v>
      </c>
      <c r="F39" s="892"/>
      <c r="G39" s="561"/>
      <c r="H39" s="507"/>
    </row>
    <row r="40" spans="1:8" ht="17.25" customHeight="1">
      <c r="A40" s="595"/>
      <c r="B40" s="764"/>
      <c r="C40" s="518"/>
      <c r="D40" s="515"/>
      <c r="E40" s="747"/>
      <c r="F40" s="892"/>
      <c r="G40" s="561"/>
      <c r="H40" s="507"/>
    </row>
    <row r="41" spans="1:8" ht="23.25" customHeight="1">
      <c r="A41" s="595"/>
      <c r="B41" s="808"/>
      <c r="C41" s="518"/>
      <c r="D41" s="576"/>
      <c r="E41" s="674"/>
      <c r="F41" s="744"/>
      <c r="G41" s="561"/>
      <c r="H41" s="507"/>
    </row>
    <row r="42" spans="1:8" ht="42" customHeight="1">
      <c r="A42" s="594"/>
      <c r="B42" s="802"/>
      <c r="C42" s="802"/>
      <c r="D42" s="594"/>
      <c r="E42" s="580"/>
      <c r="F42" s="745"/>
      <c r="G42" s="561"/>
      <c r="H42" s="507"/>
    </row>
    <row r="43" spans="1:8" ht="21.75" customHeight="1">
      <c r="A43" s="509"/>
      <c r="B43" s="803"/>
      <c r="C43" s="555"/>
      <c r="D43" s="511"/>
      <c r="E43" s="671"/>
      <c r="F43" s="745"/>
      <c r="G43" s="561"/>
      <c r="H43" s="507"/>
    </row>
    <row r="44" spans="1:8" ht="31.5" customHeight="1">
      <c r="A44" s="835" t="s">
        <v>4616</v>
      </c>
      <c r="B44" s="824" t="s">
        <v>4580</v>
      </c>
      <c r="C44" s="752"/>
      <c r="D44" s="836"/>
      <c r="E44" s="751"/>
      <c r="F44" s="837"/>
      <c r="G44" s="561"/>
      <c r="H44" s="507"/>
    </row>
    <row r="45" spans="1:8" ht="18" customHeight="1">
      <c r="A45" s="832" t="s">
        <v>2520</v>
      </c>
      <c r="B45" s="828" t="s">
        <v>1831</v>
      </c>
      <c r="C45" s="829" t="s">
        <v>1981</v>
      </c>
      <c r="D45" s="583" t="s">
        <v>1828</v>
      </c>
      <c r="E45" s="585" t="s">
        <v>1827</v>
      </c>
      <c r="F45" s="830" t="s">
        <v>1829</v>
      </c>
      <c r="G45" s="561"/>
      <c r="H45" s="507"/>
    </row>
    <row r="46" spans="1:8" ht="24.75" customHeight="1">
      <c r="A46" s="582"/>
      <c r="B46" s="831" t="s">
        <v>1832</v>
      </c>
      <c r="C46" s="831"/>
      <c r="D46" s="740"/>
      <c r="E46" s="586"/>
      <c r="F46" s="833"/>
      <c r="G46" s="561"/>
      <c r="H46" s="507"/>
    </row>
    <row r="47" spans="1:8" ht="24" customHeight="1">
      <c r="A47" s="595">
        <v>42767</v>
      </c>
      <c r="B47" s="524"/>
      <c r="C47" s="825" t="s">
        <v>4615</v>
      </c>
      <c r="D47" s="762"/>
      <c r="E47" s="677"/>
      <c r="F47" s="747">
        <v>2419142.1</v>
      </c>
      <c r="G47" s="561"/>
      <c r="H47" s="507"/>
    </row>
    <row r="48" spans="1:8" ht="53.25" customHeight="1">
      <c r="A48" s="513">
        <v>42767</v>
      </c>
      <c r="B48" s="536" t="s">
        <v>4619</v>
      </c>
      <c r="C48" s="848" t="s">
        <v>4614</v>
      </c>
      <c r="D48" s="591"/>
      <c r="E48" s="856">
        <v>58687.5</v>
      </c>
      <c r="F48" s="755">
        <f>F47+D48-E48</f>
        <v>2360454.6</v>
      </c>
      <c r="G48" s="561"/>
      <c r="H48" s="507"/>
    </row>
    <row r="49" spans="1:14" ht="66.75" customHeight="1">
      <c r="A49" s="513">
        <v>42767</v>
      </c>
      <c r="B49" s="536" t="s">
        <v>4620</v>
      </c>
      <c r="C49" s="848" t="s">
        <v>4617</v>
      </c>
      <c r="D49" s="591"/>
      <c r="E49" s="856">
        <v>51645</v>
      </c>
      <c r="F49" s="755">
        <f t="shared" ref="F49:F81" si="1">F48+D49-E49</f>
        <v>2308809.6</v>
      </c>
      <c r="G49" s="561"/>
      <c r="H49" s="507"/>
    </row>
    <row r="50" spans="1:14" ht="66.75" customHeight="1">
      <c r="A50" s="513">
        <v>42767</v>
      </c>
      <c r="B50" s="536" t="s">
        <v>4621</v>
      </c>
      <c r="C50" s="849" t="s">
        <v>4618</v>
      </c>
      <c r="D50" s="591"/>
      <c r="E50" s="857">
        <v>61035</v>
      </c>
      <c r="F50" s="755">
        <f t="shared" si="1"/>
        <v>2247774.6</v>
      </c>
      <c r="G50" s="561"/>
      <c r="H50" s="507"/>
    </row>
    <row r="51" spans="1:14" ht="25.5" customHeight="1">
      <c r="A51" s="513">
        <v>42767</v>
      </c>
      <c r="B51" s="540">
        <v>14606</v>
      </c>
      <c r="C51" s="518" t="s">
        <v>1804</v>
      </c>
      <c r="D51" s="591"/>
      <c r="E51" s="850">
        <v>0.01</v>
      </c>
      <c r="F51" s="755">
        <f t="shared" si="1"/>
        <v>2247774.5900000003</v>
      </c>
      <c r="G51" s="561"/>
      <c r="H51" s="507"/>
    </row>
    <row r="52" spans="1:14" ht="44.25" customHeight="1">
      <c r="A52" s="513">
        <v>42767</v>
      </c>
      <c r="B52" s="540">
        <v>14607</v>
      </c>
      <c r="C52" s="844" t="s">
        <v>4622</v>
      </c>
      <c r="D52" s="591"/>
      <c r="E52" s="756">
        <v>105855.44</v>
      </c>
      <c r="F52" s="755">
        <f t="shared" si="1"/>
        <v>2141919.1500000004</v>
      </c>
      <c r="G52" s="561"/>
      <c r="H52" s="507"/>
    </row>
    <row r="53" spans="1:14" ht="63" customHeight="1">
      <c r="A53" s="851" t="s">
        <v>4623</v>
      </c>
      <c r="B53" s="536" t="s">
        <v>4624</v>
      </c>
      <c r="C53" s="849" t="s">
        <v>4628</v>
      </c>
      <c r="D53" s="591"/>
      <c r="E53" s="856">
        <v>18792</v>
      </c>
      <c r="F53" s="755">
        <f t="shared" si="1"/>
        <v>2123127.1500000004</v>
      </c>
      <c r="G53" s="561"/>
      <c r="H53" s="507"/>
    </row>
    <row r="54" spans="1:14" ht="42" customHeight="1">
      <c r="A54" s="513">
        <v>42769</v>
      </c>
      <c r="B54" s="540">
        <v>14608</v>
      </c>
      <c r="C54" s="848" t="s">
        <v>4642</v>
      </c>
      <c r="D54" s="591"/>
      <c r="E54" s="756">
        <v>5000</v>
      </c>
      <c r="F54" s="755">
        <f t="shared" si="1"/>
        <v>2118127.1500000004</v>
      </c>
      <c r="G54" s="561"/>
      <c r="H54" s="507"/>
    </row>
    <row r="55" spans="1:14" ht="36" customHeight="1">
      <c r="A55" s="513">
        <v>42949</v>
      </c>
      <c r="B55" s="764" t="s">
        <v>4625</v>
      </c>
      <c r="C55" s="518" t="s">
        <v>4643</v>
      </c>
      <c r="D55" s="855">
        <v>2000</v>
      </c>
      <c r="E55" s="757"/>
      <c r="F55" s="755">
        <f t="shared" si="1"/>
        <v>2120127.1500000004</v>
      </c>
      <c r="G55" s="561"/>
      <c r="H55" s="507"/>
    </row>
    <row r="56" spans="1:14" ht="32.25" customHeight="1">
      <c r="A56" s="513">
        <v>42774</v>
      </c>
      <c r="B56" s="764" t="s">
        <v>4625</v>
      </c>
      <c r="C56" s="518" t="s">
        <v>4644</v>
      </c>
      <c r="D56" s="749">
        <v>2429</v>
      </c>
      <c r="E56" s="758"/>
      <c r="F56" s="755">
        <f t="shared" si="1"/>
        <v>2122556.1500000004</v>
      </c>
      <c r="G56" s="561"/>
      <c r="H56" s="507"/>
      <c r="J56" s="766"/>
      <c r="K56" s="767"/>
      <c r="L56" s="768"/>
      <c r="M56" s="769"/>
      <c r="N56" s="765">
        <v>1800</v>
      </c>
    </row>
    <row r="57" spans="1:14" ht="91.5" customHeight="1">
      <c r="A57" s="513">
        <v>42775</v>
      </c>
      <c r="B57" s="805" t="s">
        <v>4626</v>
      </c>
      <c r="C57" s="845" t="s">
        <v>4629</v>
      </c>
      <c r="D57" s="761"/>
      <c r="E57" s="759">
        <v>15032</v>
      </c>
      <c r="F57" s="755">
        <f t="shared" si="1"/>
        <v>2107524.1500000004</v>
      </c>
      <c r="G57" s="561"/>
      <c r="H57" s="507"/>
    </row>
    <row r="58" spans="1:14" ht="21.75" customHeight="1">
      <c r="A58" s="513">
        <v>42775</v>
      </c>
      <c r="B58" s="805" t="s">
        <v>4627</v>
      </c>
      <c r="C58" s="845" t="s">
        <v>1804</v>
      </c>
      <c r="D58" s="761"/>
      <c r="E58" s="854">
        <v>0.01</v>
      </c>
      <c r="F58" s="755">
        <f t="shared" si="1"/>
        <v>2107524.1400000006</v>
      </c>
      <c r="G58" s="561"/>
      <c r="H58" s="507"/>
    </row>
    <row r="59" spans="1:14" ht="78" customHeight="1">
      <c r="A59" s="513">
        <v>42775</v>
      </c>
      <c r="B59" s="540">
        <v>14611</v>
      </c>
      <c r="C59" s="845" t="s">
        <v>4630</v>
      </c>
      <c r="D59" s="749"/>
      <c r="E59" s="748">
        <v>33984</v>
      </c>
      <c r="F59" s="755">
        <f t="shared" si="1"/>
        <v>2073540.1400000006</v>
      </c>
      <c r="G59" s="561"/>
      <c r="H59" s="507"/>
    </row>
    <row r="60" spans="1:14" ht="48" customHeight="1">
      <c r="A60" s="513">
        <v>42779</v>
      </c>
      <c r="B60" s="540">
        <v>14612</v>
      </c>
      <c r="C60" s="845" t="s">
        <v>4631</v>
      </c>
      <c r="D60" s="746"/>
      <c r="E60" s="748">
        <v>5447.17</v>
      </c>
      <c r="F60" s="755">
        <f t="shared" si="1"/>
        <v>2068092.9700000007</v>
      </c>
      <c r="G60" s="561"/>
      <c r="H60" s="507"/>
    </row>
    <row r="61" spans="1:14" ht="33" customHeight="1">
      <c r="A61" s="513">
        <v>42779</v>
      </c>
      <c r="B61" s="540">
        <v>14613</v>
      </c>
      <c r="C61" s="845" t="s">
        <v>4632</v>
      </c>
      <c r="D61" s="746"/>
      <c r="E61" s="748">
        <v>6492.26</v>
      </c>
      <c r="F61" s="755">
        <f t="shared" si="1"/>
        <v>2061600.7100000007</v>
      </c>
      <c r="G61" s="561"/>
      <c r="H61" s="507"/>
    </row>
    <row r="62" spans="1:14" ht="24" customHeight="1">
      <c r="A62" s="513">
        <v>42779</v>
      </c>
      <c r="B62" s="540">
        <v>14614</v>
      </c>
      <c r="C62" s="823" t="s">
        <v>1804</v>
      </c>
      <c r="D62" s="746"/>
      <c r="E62" s="754">
        <v>0.01</v>
      </c>
      <c r="F62" s="755">
        <f t="shared" si="1"/>
        <v>2061600.7000000007</v>
      </c>
      <c r="G62" s="561"/>
      <c r="H62" s="507"/>
    </row>
    <row r="63" spans="1:14" ht="90.75" customHeight="1">
      <c r="A63" s="513">
        <v>42779</v>
      </c>
      <c r="B63" s="540">
        <v>14615</v>
      </c>
      <c r="C63" s="845" t="s">
        <v>4633</v>
      </c>
      <c r="D63" s="749"/>
      <c r="E63" s="748">
        <v>15257</v>
      </c>
      <c r="F63" s="755">
        <f t="shared" si="1"/>
        <v>2046343.7000000007</v>
      </c>
      <c r="G63" s="561"/>
      <c r="H63" s="507"/>
    </row>
    <row r="64" spans="1:14" ht="78.75" customHeight="1">
      <c r="A64" s="513">
        <v>42780</v>
      </c>
      <c r="B64" s="540">
        <v>14616</v>
      </c>
      <c r="C64" s="847" t="s">
        <v>4634</v>
      </c>
      <c r="D64" s="746"/>
      <c r="E64" s="747">
        <v>14833.86</v>
      </c>
      <c r="F64" s="755">
        <f t="shared" si="1"/>
        <v>2031509.8400000005</v>
      </c>
      <c r="G64" s="561"/>
      <c r="H64" s="507"/>
    </row>
    <row r="65" spans="1:8" ht="44.25" customHeight="1">
      <c r="A65" s="513">
        <v>42780</v>
      </c>
      <c r="B65" s="540">
        <v>14617</v>
      </c>
      <c r="C65" s="848" t="s">
        <v>4640</v>
      </c>
      <c r="D65" s="746"/>
      <c r="E65" s="747">
        <v>5000</v>
      </c>
      <c r="F65" s="755">
        <f t="shared" si="1"/>
        <v>2026509.8400000005</v>
      </c>
      <c r="G65" s="561"/>
      <c r="H65" s="507"/>
    </row>
    <row r="66" spans="1:8" ht="102.75" customHeight="1">
      <c r="A66" s="513">
        <v>42781</v>
      </c>
      <c r="B66" s="540">
        <v>14618</v>
      </c>
      <c r="C66" s="852" t="s">
        <v>4639</v>
      </c>
      <c r="D66" s="746"/>
      <c r="E66" s="747">
        <v>27714</v>
      </c>
      <c r="F66" s="755">
        <f t="shared" si="1"/>
        <v>1998795.8400000005</v>
      </c>
      <c r="G66" s="561"/>
      <c r="H66" s="507"/>
    </row>
    <row r="67" spans="1:8" ht="51.75" customHeight="1">
      <c r="A67" s="513">
        <v>42781</v>
      </c>
      <c r="B67" s="540">
        <v>14619</v>
      </c>
      <c r="C67" s="847" t="s">
        <v>4635</v>
      </c>
      <c r="D67" s="746"/>
      <c r="E67" s="747">
        <v>17237.14</v>
      </c>
      <c r="F67" s="755">
        <f t="shared" si="1"/>
        <v>1981558.7000000007</v>
      </c>
      <c r="G67" s="561"/>
      <c r="H67" s="507"/>
    </row>
    <row r="68" spans="1:8" ht="21.75" customHeight="1">
      <c r="A68" s="595">
        <v>42781</v>
      </c>
      <c r="B68" s="540">
        <v>14620</v>
      </c>
      <c r="C68" s="853" t="s">
        <v>1804</v>
      </c>
      <c r="D68" s="746"/>
      <c r="E68" s="754">
        <v>0.01</v>
      </c>
      <c r="F68" s="755">
        <f t="shared" si="1"/>
        <v>1981558.6900000006</v>
      </c>
      <c r="G68" s="561"/>
      <c r="H68" s="507"/>
    </row>
    <row r="69" spans="1:8" ht="18" customHeight="1">
      <c r="A69" s="595">
        <v>42781</v>
      </c>
      <c r="B69" s="540">
        <v>14621</v>
      </c>
      <c r="C69" s="853" t="s">
        <v>1804</v>
      </c>
      <c r="D69" s="746"/>
      <c r="E69" s="754">
        <v>0.01</v>
      </c>
      <c r="F69" s="755">
        <f t="shared" si="1"/>
        <v>1981558.6800000006</v>
      </c>
      <c r="G69" s="561"/>
      <c r="H69" s="507"/>
    </row>
    <row r="70" spans="1:8" ht="48" customHeight="1">
      <c r="A70" s="595">
        <v>42781</v>
      </c>
      <c r="B70" s="540">
        <v>14622</v>
      </c>
      <c r="C70" s="848" t="s">
        <v>4638</v>
      </c>
      <c r="D70" s="746"/>
      <c r="E70" s="747">
        <v>16162</v>
      </c>
      <c r="F70" s="755">
        <f t="shared" si="1"/>
        <v>1965396.6800000006</v>
      </c>
      <c r="G70" s="561"/>
      <c r="H70" s="507"/>
    </row>
    <row r="71" spans="1:8" ht="19.5" customHeight="1">
      <c r="A71" s="595">
        <v>42786</v>
      </c>
      <c r="B71" s="540">
        <v>14623</v>
      </c>
      <c r="C71" s="823" t="s">
        <v>1804</v>
      </c>
      <c r="D71" s="746"/>
      <c r="E71" s="754">
        <v>0.01</v>
      </c>
      <c r="F71" s="755">
        <f t="shared" si="1"/>
        <v>1965396.6700000006</v>
      </c>
      <c r="G71" s="561"/>
      <c r="H71" s="507"/>
    </row>
    <row r="72" spans="1:8" ht="19.5" customHeight="1">
      <c r="A72" s="595">
        <v>42786</v>
      </c>
      <c r="B72" s="540">
        <v>14624</v>
      </c>
      <c r="C72" s="823" t="s">
        <v>1804</v>
      </c>
      <c r="D72" s="746"/>
      <c r="E72" s="754">
        <v>0.01</v>
      </c>
      <c r="F72" s="755">
        <f t="shared" si="1"/>
        <v>1965396.6600000006</v>
      </c>
      <c r="G72" s="561"/>
      <c r="H72" s="507"/>
    </row>
    <row r="73" spans="1:8" ht="79.5" customHeight="1">
      <c r="A73" s="595">
        <v>42786</v>
      </c>
      <c r="B73" s="540">
        <v>14625</v>
      </c>
      <c r="C73" s="823" t="s">
        <v>4636</v>
      </c>
      <c r="D73" s="746"/>
      <c r="E73" s="748">
        <v>24532.2</v>
      </c>
      <c r="F73" s="755">
        <f t="shared" si="1"/>
        <v>1940864.4600000007</v>
      </c>
      <c r="G73" s="561"/>
      <c r="H73" s="507"/>
    </row>
    <row r="74" spans="1:8" ht="42" customHeight="1">
      <c r="A74" s="595">
        <v>42788</v>
      </c>
      <c r="B74" s="536" t="s">
        <v>1351</v>
      </c>
      <c r="C74" s="518" t="s">
        <v>4641</v>
      </c>
      <c r="D74" s="749">
        <v>26552.63</v>
      </c>
      <c r="E74" s="748"/>
      <c r="F74" s="755">
        <f t="shared" si="1"/>
        <v>1967417.0900000005</v>
      </c>
      <c r="G74" s="561"/>
      <c r="H74" s="507"/>
    </row>
    <row r="75" spans="1:8" ht="64.5" customHeight="1">
      <c r="A75" s="595">
        <v>42789</v>
      </c>
      <c r="B75" s="540">
        <v>14626</v>
      </c>
      <c r="C75" s="823" t="s">
        <v>4748</v>
      </c>
      <c r="D75" s="749"/>
      <c r="E75" s="748">
        <v>36108</v>
      </c>
      <c r="F75" s="755">
        <f t="shared" si="1"/>
        <v>1931309.0900000005</v>
      </c>
      <c r="G75" s="561"/>
      <c r="H75" s="507"/>
    </row>
    <row r="76" spans="1:8" ht="44.25" customHeight="1">
      <c r="A76" s="595">
        <v>42789</v>
      </c>
      <c r="B76" s="540">
        <v>14627</v>
      </c>
      <c r="C76" s="847" t="s">
        <v>4637</v>
      </c>
      <c r="D76" s="761"/>
      <c r="E76" s="747">
        <v>10223.11</v>
      </c>
      <c r="F76" s="755">
        <f t="shared" si="1"/>
        <v>1921085.9800000004</v>
      </c>
      <c r="G76" s="561"/>
      <c r="H76" s="507"/>
    </row>
    <row r="77" spans="1:8" ht="17.25" customHeight="1">
      <c r="A77" s="595">
        <v>42790</v>
      </c>
      <c r="B77" s="536">
        <v>14628</v>
      </c>
      <c r="C77" s="593" t="s">
        <v>1804</v>
      </c>
      <c r="D77" s="749"/>
      <c r="E77" s="754">
        <v>0.01</v>
      </c>
      <c r="F77" s="755">
        <f t="shared" si="1"/>
        <v>1921085.9700000004</v>
      </c>
      <c r="G77" s="561"/>
      <c r="H77" s="507"/>
    </row>
    <row r="78" spans="1:8" ht="15.75" customHeight="1">
      <c r="A78" s="595">
        <v>42791</v>
      </c>
      <c r="B78" s="536">
        <v>14629</v>
      </c>
      <c r="C78" s="518" t="s">
        <v>1804</v>
      </c>
      <c r="D78" s="749"/>
      <c r="E78" s="754">
        <v>0.01</v>
      </c>
      <c r="F78" s="755">
        <f t="shared" si="1"/>
        <v>1921085.9600000004</v>
      </c>
      <c r="G78" s="561"/>
      <c r="H78" s="507"/>
    </row>
    <row r="79" spans="1:8" ht="15" customHeight="1">
      <c r="A79" s="595">
        <v>42792</v>
      </c>
      <c r="B79" s="536">
        <v>14630</v>
      </c>
      <c r="C79" s="518" t="s">
        <v>1804</v>
      </c>
      <c r="D79" s="746"/>
      <c r="E79" s="754">
        <v>0.01</v>
      </c>
      <c r="F79" s="755">
        <f t="shared" si="1"/>
        <v>1921085.9500000004</v>
      </c>
      <c r="G79" s="561"/>
      <c r="H79" s="507"/>
    </row>
    <row r="80" spans="1:8" ht="20.25" customHeight="1">
      <c r="A80" s="595">
        <v>42794</v>
      </c>
      <c r="B80" s="536"/>
      <c r="C80" s="900" t="s">
        <v>4686</v>
      </c>
      <c r="D80" s="746"/>
      <c r="E80" s="748">
        <v>8455.23</v>
      </c>
      <c r="F80" s="755">
        <f t="shared" si="1"/>
        <v>1912630.7200000004</v>
      </c>
      <c r="G80" s="561"/>
      <c r="H80" s="507"/>
    </row>
    <row r="81" spans="1:8" ht="21.75" customHeight="1">
      <c r="A81" s="595">
        <v>42794</v>
      </c>
      <c r="B81" s="764" t="s">
        <v>283</v>
      </c>
      <c r="C81" s="518" t="s">
        <v>4687</v>
      </c>
      <c r="D81" s="749">
        <v>58875</v>
      </c>
      <c r="E81" s="754"/>
      <c r="F81" s="755">
        <f t="shared" si="1"/>
        <v>1971505.7200000004</v>
      </c>
      <c r="G81" s="561"/>
      <c r="H81" s="507"/>
    </row>
    <row r="82" spans="1:8" ht="21.75" customHeight="1">
      <c r="A82" s="595">
        <v>42794</v>
      </c>
      <c r="B82" s="536"/>
      <c r="C82" s="518" t="s">
        <v>4689</v>
      </c>
      <c r="D82" s="746"/>
      <c r="E82" s="862">
        <f>E48+E49+E50+E53</f>
        <v>190159.5</v>
      </c>
      <c r="F82" s="755"/>
      <c r="G82" s="561"/>
      <c r="H82" s="507"/>
    </row>
    <row r="83" spans="1:8" ht="19.5" customHeight="1">
      <c r="A83" s="595">
        <v>42794</v>
      </c>
      <c r="B83" s="536"/>
      <c r="C83" s="518" t="s">
        <v>4688</v>
      </c>
      <c r="D83" s="746"/>
      <c r="E83" s="862">
        <f>E51+E47+E52+E54+E57+E58+E59+E60+E61+E62+E63+E64+E65+E66+E67+E68+E69+E70+E71+E72+E73+E75+E76+E77+E78+E79</f>
        <v>338878.28000000009</v>
      </c>
      <c r="F83" s="755"/>
      <c r="G83" s="561"/>
      <c r="H83" s="507"/>
    </row>
    <row r="84" spans="1:8" ht="17.25" customHeight="1">
      <c r="A84" s="595">
        <v>42794</v>
      </c>
      <c r="B84" s="536" t="s">
        <v>1351</v>
      </c>
      <c r="C84" s="525" t="s">
        <v>1145</v>
      </c>
      <c r="D84" s="749">
        <f>SUM(D47:D81)</f>
        <v>89856.63</v>
      </c>
      <c r="E84" s="862">
        <f>SUM(E80:E83)</f>
        <v>537493.01000000013</v>
      </c>
      <c r="F84" s="755"/>
      <c r="G84" s="561"/>
      <c r="H84" s="507"/>
    </row>
    <row r="85" spans="1:8" ht="17.25" customHeight="1">
      <c r="A85" s="595"/>
      <c r="B85" s="540"/>
      <c r="C85" s="522"/>
      <c r="D85" s="749"/>
      <c r="E85" s="862"/>
      <c r="F85" s="755"/>
      <c r="G85" s="561"/>
      <c r="H85" s="507"/>
    </row>
    <row r="86" spans="1:8" ht="17.25" customHeight="1">
      <c r="A86" s="595"/>
      <c r="B86" s="540"/>
      <c r="C86" s="522"/>
      <c r="D86" s="749"/>
      <c r="E86" s="862"/>
      <c r="F86" s="755"/>
      <c r="G86" s="561"/>
      <c r="H86" s="507"/>
    </row>
    <row r="87" spans="1:8" ht="51" customHeight="1">
      <c r="A87" s="835" t="s">
        <v>4645</v>
      </c>
      <c r="B87" s="824" t="s">
        <v>4580</v>
      </c>
      <c r="C87" s="752"/>
      <c r="D87" s="836"/>
      <c r="E87" s="751"/>
      <c r="F87" s="837"/>
      <c r="G87" s="561"/>
      <c r="H87" s="507"/>
    </row>
    <row r="88" spans="1:8" ht="51.75" customHeight="1">
      <c r="A88" s="832" t="s">
        <v>2520</v>
      </c>
      <c r="B88" s="828" t="s">
        <v>1831</v>
      </c>
      <c r="C88" s="829" t="s">
        <v>1981</v>
      </c>
      <c r="D88" s="583" t="s">
        <v>1828</v>
      </c>
      <c r="E88" s="585" t="s">
        <v>1827</v>
      </c>
      <c r="F88" s="830" t="s">
        <v>1829</v>
      </c>
      <c r="G88" s="561"/>
      <c r="H88" s="507"/>
    </row>
    <row r="89" spans="1:8" ht="29.25" customHeight="1">
      <c r="A89" s="582"/>
      <c r="B89" s="831" t="s">
        <v>1832</v>
      </c>
      <c r="C89" s="831"/>
      <c r="D89" s="740"/>
      <c r="E89" s="586"/>
      <c r="F89" s="833"/>
      <c r="G89" s="561"/>
      <c r="H89" s="507"/>
    </row>
    <row r="90" spans="1:8" ht="31.5" customHeight="1">
      <c r="A90" s="595">
        <v>42795</v>
      </c>
      <c r="B90" s="524"/>
      <c r="C90" s="825" t="s">
        <v>4646</v>
      </c>
      <c r="D90" s="762"/>
      <c r="E90" s="677"/>
      <c r="F90" s="760">
        <f>F79</f>
        <v>1921085.9500000004</v>
      </c>
      <c r="G90" s="561"/>
      <c r="H90" s="507"/>
    </row>
    <row r="91" spans="1:8" ht="84" customHeight="1">
      <c r="A91" s="595">
        <v>42795</v>
      </c>
      <c r="B91" s="536">
        <v>14631</v>
      </c>
      <c r="C91" s="844" t="s">
        <v>4647</v>
      </c>
      <c r="D91" s="590"/>
      <c r="E91" s="699">
        <v>9898.02</v>
      </c>
      <c r="F91" s="760">
        <f>F90+D91-E91</f>
        <v>1911187.9300000004</v>
      </c>
      <c r="G91" s="561"/>
      <c r="H91" s="507"/>
    </row>
    <row r="92" spans="1:8" ht="66" customHeight="1">
      <c r="A92" s="595">
        <v>42795</v>
      </c>
      <c r="B92" s="536">
        <v>14632</v>
      </c>
      <c r="C92" s="823" t="s">
        <v>4648</v>
      </c>
      <c r="D92" s="590"/>
      <c r="E92" s="699">
        <v>3285.65</v>
      </c>
      <c r="F92" s="760">
        <f t="shared" ref="F92:F105" si="2">F91+D92-E92</f>
        <v>1907902.2800000005</v>
      </c>
      <c r="G92" s="561"/>
      <c r="H92" s="507"/>
    </row>
    <row r="93" spans="1:8" ht="54.75" customHeight="1">
      <c r="A93" s="741">
        <v>42796</v>
      </c>
      <c r="B93" s="536">
        <v>14633</v>
      </c>
      <c r="C93" s="845" t="s">
        <v>4749</v>
      </c>
      <c r="D93" s="590"/>
      <c r="E93" s="858">
        <v>5000</v>
      </c>
      <c r="F93" s="760">
        <f t="shared" si="2"/>
        <v>1902902.2800000005</v>
      </c>
      <c r="G93" s="561"/>
      <c r="H93" s="507"/>
    </row>
    <row r="94" spans="1:8" ht="56.25" customHeight="1">
      <c r="A94" s="741">
        <v>42796</v>
      </c>
      <c r="B94" s="553" t="s">
        <v>4649</v>
      </c>
      <c r="C94" s="841" t="s">
        <v>4655</v>
      </c>
      <c r="D94" s="702"/>
      <c r="E94" s="860">
        <v>59037.5</v>
      </c>
      <c r="F94" s="760">
        <f t="shared" si="2"/>
        <v>1843864.7800000005</v>
      </c>
      <c r="G94" s="561"/>
      <c r="H94" s="507"/>
    </row>
    <row r="95" spans="1:8" ht="60" customHeight="1">
      <c r="A95" s="741">
        <v>42796</v>
      </c>
      <c r="B95" s="553" t="s">
        <v>4650</v>
      </c>
      <c r="C95" s="823" t="s">
        <v>4656</v>
      </c>
      <c r="D95" s="702"/>
      <c r="E95" s="860">
        <v>51953</v>
      </c>
      <c r="F95" s="760">
        <f t="shared" si="2"/>
        <v>1791911.7800000005</v>
      </c>
      <c r="G95" s="561"/>
      <c r="H95" s="507"/>
    </row>
    <row r="96" spans="1:8" ht="61.5" customHeight="1">
      <c r="A96" s="741">
        <v>42796</v>
      </c>
      <c r="B96" s="553" t="s">
        <v>4651</v>
      </c>
      <c r="C96" s="841" t="s">
        <v>4657</v>
      </c>
      <c r="D96" s="702"/>
      <c r="E96" s="860">
        <v>61399</v>
      </c>
      <c r="F96" s="760">
        <f t="shared" si="2"/>
        <v>1730512.7800000005</v>
      </c>
      <c r="G96" s="561"/>
      <c r="H96" s="507"/>
    </row>
    <row r="97" spans="1:8" ht="69.75" customHeight="1">
      <c r="A97" s="741">
        <v>42796</v>
      </c>
      <c r="B97" s="553" t="s">
        <v>4652</v>
      </c>
      <c r="C97" s="823" t="s">
        <v>4658</v>
      </c>
      <c r="D97" s="702"/>
      <c r="E97" s="860">
        <v>18892</v>
      </c>
      <c r="F97" s="760">
        <f t="shared" si="2"/>
        <v>1711620.7800000005</v>
      </c>
      <c r="G97" s="561"/>
      <c r="H97" s="507"/>
    </row>
    <row r="98" spans="1:8" ht="66.75" customHeight="1">
      <c r="A98" s="566">
        <v>42797</v>
      </c>
      <c r="B98" s="553" t="s">
        <v>4653</v>
      </c>
      <c r="C98" s="841" t="s">
        <v>4654</v>
      </c>
      <c r="D98" s="704"/>
      <c r="E98" s="860">
        <v>67312.5</v>
      </c>
      <c r="F98" s="760">
        <f t="shared" si="2"/>
        <v>1644308.2800000005</v>
      </c>
      <c r="G98" s="561"/>
      <c r="H98" s="507"/>
    </row>
    <row r="99" spans="1:8" ht="48" customHeight="1">
      <c r="A99" s="566">
        <v>42797</v>
      </c>
      <c r="B99" s="806" t="s">
        <v>4660</v>
      </c>
      <c r="C99" s="844" t="s">
        <v>4659</v>
      </c>
      <c r="D99" s="704"/>
      <c r="E99" s="756">
        <v>105855.42</v>
      </c>
      <c r="F99" s="760">
        <f t="shared" si="2"/>
        <v>1538452.8600000006</v>
      </c>
      <c r="G99" s="561"/>
      <c r="H99" s="507"/>
    </row>
    <row r="100" spans="1:8" ht="30.75" customHeight="1">
      <c r="A100" s="566">
        <v>42800</v>
      </c>
      <c r="B100" s="536" t="s">
        <v>1351</v>
      </c>
      <c r="C100" s="518" t="s">
        <v>4666</v>
      </c>
      <c r="D100" s="704">
        <v>2430</v>
      </c>
      <c r="E100" s="756"/>
      <c r="F100" s="760">
        <f t="shared" si="2"/>
        <v>1540882.8600000006</v>
      </c>
      <c r="G100" s="561"/>
      <c r="H100" s="507"/>
    </row>
    <row r="101" spans="1:8" ht="26.25" customHeight="1">
      <c r="A101" s="566">
        <v>42801</v>
      </c>
      <c r="B101" s="806" t="s">
        <v>4661</v>
      </c>
      <c r="C101" s="518" t="s">
        <v>1804</v>
      </c>
      <c r="D101" s="704"/>
      <c r="E101" s="756">
        <v>0.01</v>
      </c>
      <c r="F101" s="760">
        <f t="shared" si="2"/>
        <v>1540882.8500000006</v>
      </c>
      <c r="G101" s="561"/>
      <c r="H101" s="507"/>
    </row>
    <row r="102" spans="1:8" ht="104.25" customHeight="1">
      <c r="A102" s="566">
        <v>42801</v>
      </c>
      <c r="B102" s="806" t="s">
        <v>4662</v>
      </c>
      <c r="C102" s="845" t="s">
        <v>4664</v>
      </c>
      <c r="D102" s="702"/>
      <c r="E102" s="859">
        <v>68640</v>
      </c>
      <c r="F102" s="760">
        <f t="shared" si="2"/>
        <v>1472242.8500000006</v>
      </c>
      <c r="G102" s="561"/>
      <c r="H102" s="507"/>
    </row>
    <row r="103" spans="1:8" ht="84" customHeight="1">
      <c r="A103" s="566">
        <v>42801</v>
      </c>
      <c r="B103" s="806" t="s">
        <v>4663</v>
      </c>
      <c r="C103" s="823" t="s">
        <v>4665</v>
      </c>
      <c r="D103" s="702"/>
      <c r="E103" s="863">
        <v>25000</v>
      </c>
      <c r="F103" s="760">
        <f t="shared" si="2"/>
        <v>1447242.8500000006</v>
      </c>
      <c r="G103" s="561"/>
      <c r="H103" s="507"/>
    </row>
    <row r="104" spans="1:8" ht="81" customHeight="1">
      <c r="A104" s="566">
        <v>42802</v>
      </c>
      <c r="B104" s="536">
        <v>14638</v>
      </c>
      <c r="C104" s="890" t="s">
        <v>4750</v>
      </c>
      <c r="D104" s="704"/>
      <c r="E104" s="684">
        <v>3000</v>
      </c>
      <c r="F104" s="760">
        <f t="shared" si="2"/>
        <v>1444242.8500000006</v>
      </c>
      <c r="G104" s="561"/>
      <c r="H104" s="507"/>
    </row>
    <row r="105" spans="1:8" ht="87.75" customHeight="1">
      <c r="A105" s="566">
        <v>42802</v>
      </c>
      <c r="B105" s="553" t="s">
        <v>1351</v>
      </c>
      <c r="C105" s="864" t="s">
        <v>4667</v>
      </c>
      <c r="D105" s="704">
        <v>2385</v>
      </c>
      <c r="E105" s="684"/>
      <c r="F105" s="760">
        <f t="shared" si="2"/>
        <v>1446627.8500000006</v>
      </c>
      <c r="G105" s="561"/>
      <c r="H105" s="507"/>
    </row>
    <row r="106" spans="1:8" ht="23.25" customHeight="1">
      <c r="A106" s="566">
        <v>42802</v>
      </c>
      <c r="B106" s="563">
        <v>14639</v>
      </c>
      <c r="C106" s="865" t="s">
        <v>1804</v>
      </c>
      <c r="D106" s="704"/>
      <c r="E106" s="873">
        <v>0.01</v>
      </c>
      <c r="F106" s="760">
        <f t="shared" ref="F106:F118" si="3">F105+D106-E106</f>
        <v>1446627.8400000005</v>
      </c>
      <c r="G106" s="561"/>
      <c r="H106" s="507"/>
    </row>
    <row r="107" spans="1:8" ht="21" customHeight="1">
      <c r="A107" s="566">
        <v>42802</v>
      </c>
      <c r="B107" s="563">
        <v>14640</v>
      </c>
      <c r="C107" s="866" t="s">
        <v>1804</v>
      </c>
      <c r="D107" s="704"/>
      <c r="E107" s="873">
        <v>0.01</v>
      </c>
      <c r="F107" s="760">
        <f t="shared" si="3"/>
        <v>1446627.8300000005</v>
      </c>
      <c r="G107" s="561"/>
      <c r="H107" s="507"/>
    </row>
    <row r="108" spans="1:8" ht="20.25" customHeight="1">
      <c r="A108" s="566">
        <v>42802</v>
      </c>
      <c r="B108" s="563">
        <v>14641</v>
      </c>
      <c r="C108" s="864" t="s">
        <v>1804</v>
      </c>
      <c r="D108" s="704"/>
      <c r="E108" s="873">
        <v>0.01</v>
      </c>
      <c r="F108" s="760">
        <f t="shared" si="3"/>
        <v>1446627.8200000005</v>
      </c>
      <c r="G108" s="561"/>
      <c r="H108" s="507"/>
    </row>
    <row r="109" spans="1:8" ht="66.75" customHeight="1">
      <c r="A109" s="566">
        <v>42802</v>
      </c>
      <c r="B109" s="563">
        <v>14642</v>
      </c>
      <c r="C109" s="847" t="s">
        <v>4751</v>
      </c>
      <c r="D109" s="702"/>
      <c r="E109" s="684">
        <v>39735</v>
      </c>
      <c r="F109" s="760">
        <f t="shared" si="3"/>
        <v>1406892.8200000005</v>
      </c>
      <c r="G109" s="561"/>
      <c r="H109" s="507"/>
    </row>
    <row r="110" spans="1:8" ht="23.25" customHeight="1">
      <c r="A110" s="566">
        <v>42803</v>
      </c>
      <c r="B110" s="563">
        <v>14643</v>
      </c>
      <c r="C110" s="518" t="s">
        <v>1804</v>
      </c>
      <c r="D110" s="702"/>
      <c r="E110" s="873">
        <v>0.01</v>
      </c>
      <c r="F110" s="760">
        <f t="shared" si="3"/>
        <v>1406892.8100000005</v>
      </c>
      <c r="G110" s="561"/>
      <c r="H110" s="507"/>
    </row>
    <row r="111" spans="1:8" ht="67.5" customHeight="1">
      <c r="A111" s="566">
        <v>42803</v>
      </c>
      <c r="B111" s="563">
        <v>14644</v>
      </c>
      <c r="C111" s="843" t="s">
        <v>4676</v>
      </c>
      <c r="D111" s="704"/>
      <c r="E111" s="684">
        <v>1196.83</v>
      </c>
      <c r="F111" s="760">
        <f t="shared" si="3"/>
        <v>1405695.9800000004</v>
      </c>
      <c r="G111" s="561"/>
      <c r="H111" s="507"/>
    </row>
    <row r="112" spans="1:8" ht="43.5" customHeight="1">
      <c r="A112" s="566">
        <v>42807</v>
      </c>
      <c r="B112" s="563">
        <v>14645</v>
      </c>
      <c r="C112" s="823" t="s">
        <v>4668</v>
      </c>
      <c r="D112" s="702"/>
      <c r="E112" s="680">
        <v>1883.25</v>
      </c>
      <c r="F112" s="760">
        <f t="shared" si="3"/>
        <v>1403812.7300000004</v>
      </c>
      <c r="G112" s="561"/>
      <c r="H112" s="507"/>
    </row>
    <row r="113" spans="1:8" ht="83.25" customHeight="1">
      <c r="A113" s="566">
        <v>42807</v>
      </c>
      <c r="B113" s="563">
        <v>14646</v>
      </c>
      <c r="C113" s="870" t="s">
        <v>4681</v>
      </c>
      <c r="D113" s="702"/>
      <c r="E113" s="680">
        <v>12389.26</v>
      </c>
      <c r="F113" s="760">
        <f t="shared" si="3"/>
        <v>1391423.4700000004</v>
      </c>
      <c r="G113" s="561"/>
      <c r="H113" s="507"/>
    </row>
    <row r="114" spans="1:8" ht="63" customHeight="1">
      <c r="A114" s="566">
        <v>42807</v>
      </c>
      <c r="B114" s="563">
        <v>14647</v>
      </c>
      <c r="C114" s="841" t="s">
        <v>4669</v>
      </c>
      <c r="D114" s="702"/>
      <c r="E114" s="680">
        <v>25000</v>
      </c>
      <c r="F114" s="760">
        <f t="shared" si="3"/>
        <v>1366423.4700000004</v>
      </c>
      <c r="G114" s="561"/>
      <c r="H114" s="507"/>
    </row>
    <row r="115" spans="1:8" ht="42" customHeight="1">
      <c r="A115" s="566">
        <v>42809</v>
      </c>
      <c r="B115" s="563">
        <v>14648</v>
      </c>
      <c r="C115" s="845" t="s">
        <v>4672</v>
      </c>
      <c r="D115" s="702"/>
      <c r="E115" s="680">
        <v>16357.18</v>
      </c>
      <c r="F115" s="760">
        <f t="shared" si="3"/>
        <v>1350066.2900000005</v>
      </c>
      <c r="G115" s="561"/>
      <c r="H115" s="507"/>
    </row>
    <row r="116" spans="1:8" ht="77.25" customHeight="1">
      <c r="A116" s="566">
        <v>42810</v>
      </c>
      <c r="B116" s="563">
        <v>14649</v>
      </c>
      <c r="C116" s="823" t="s">
        <v>4670</v>
      </c>
      <c r="D116" s="702"/>
      <c r="E116" s="684">
        <v>28500</v>
      </c>
      <c r="F116" s="760">
        <f t="shared" si="3"/>
        <v>1321566.2900000005</v>
      </c>
      <c r="G116" s="561"/>
      <c r="H116" s="507"/>
    </row>
    <row r="117" spans="1:8" ht="58.5" customHeight="1">
      <c r="A117" s="566">
        <v>42811</v>
      </c>
      <c r="B117" s="563">
        <v>14650</v>
      </c>
      <c r="C117" s="867" t="s">
        <v>4671</v>
      </c>
      <c r="D117" s="702"/>
      <c r="E117" s="680">
        <v>8675.01</v>
      </c>
      <c r="F117" s="760">
        <f t="shared" si="3"/>
        <v>1312891.2800000005</v>
      </c>
      <c r="G117" s="561"/>
      <c r="H117" s="507"/>
    </row>
    <row r="118" spans="1:8" ht="64.5" customHeight="1">
      <c r="A118" s="566">
        <v>42815</v>
      </c>
      <c r="B118" s="563">
        <v>14651</v>
      </c>
      <c r="C118" s="847" t="s">
        <v>4674</v>
      </c>
      <c r="D118" s="702"/>
      <c r="E118" s="868">
        <v>36222.75</v>
      </c>
      <c r="F118" s="760">
        <f t="shared" si="3"/>
        <v>1276668.5300000005</v>
      </c>
      <c r="G118" s="561"/>
      <c r="H118" s="507"/>
    </row>
    <row r="119" spans="1:8" ht="64.5" customHeight="1">
      <c r="A119" s="566">
        <v>42815</v>
      </c>
      <c r="B119" s="563">
        <v>14652</v>
      </c>
      <c r="C119" s="844" t="s">
        <v>4675</v>
      </c>
      <c r="D119" s="702"/>
      <c r="E119" s="869">
        <v>51304.9</v>
      </c>
      <c r="F119" s="760">
        <f>F118+D119-E119</f>
        <v>1225363.6300000006</v>
      </c>
      <c r="G119" s="561"/>
      <c r="H119" s="507"/>
    </row>
    <row r="120" spans="1:8" ht="100.5" customHeight="1">
      <c r="A120" s="566">
        <v>42818</v>
      </c>
      <c r="B120" s="563">
        <v>14653</v>
      </c>
      <c r="C120" s="872" t="s">
        <v>4677</v>
      </c>
      <c r="D120" s="702"/>
      <c r="E120" s="869">
        <v>90630</v>
      </c>
      <c r="F120" s="760">
        <f t="shared" ref="F120:F129" si="4">F119+D120-E120</f>
        <v>1134733.6300000006</v>
      </c>
      <c r="G120" s="561"/>
      <c r="H120" s="507"/>
    </row>
    <row r="121" spans="1:8" ht="66" customHeight="1">
      <c r="A121" s="566">
        <v>42818</v>
      </c>
      <c r="B121" s="563">
        <v>14654</v>
      </c>
      <c r="C121" s="872" t="s">
        <v>4684</v>
      </c>
      <c r="D121" s="702"/>
      <c r="E121" s="869">
        <v>19982.8</v>
      </c>
      <c r="F121" s="760">
        <f t="shared" si="4"/>
        <v>1114750.8300000005</v>
      </c>
      <c r="G121" s="561"/>
      <c r="H121" s="507"/>
    </row>
    <row r="122" spans="1:8" ht="24" customHeight="1">
      <c r="A122" s="566">
        <v>42821</v>
      </c>
      <c r="B122" s="563">
        <v>14655</v>
      </c>
      <c r="C122" s="547" t="s">
        <v>1804</v>
      </c>
      <c r="D122" s="702"/>
      <c r="E122" s="873">
        <v>0.01</v>
      </c>
      <c r="F122" s="760">
        <f t="shared" si="4"/>
        <v>1114750.8200000005</v>
      </c>
      <c r="G122" s="561"/>
      <c r="H122" s="507"/>
    </row>
    <row r="123" spans="1:8" ht="66" customHeight="1">
      <c r="A123" s="566">
        <v>42821</v>
      </c>
      <c r="B123" s="563">
        <v>14656</v>
      </c>
      <c r="C123" s="871" t="s">
        <v>4673</v>
      </c>
      <c r="D123" s="702"/>
      <c r="E123" s="684">
        <v>21830</v>
      </c>
      <c r="F123" s="760">
        <f t="shared" si="4"/>
        <v>1092920.8200000005</v>
      </c>
      <c r="G123" s="561"/>
      <c r="H123" s="507"/>
    </row>
    <row r="124" spans="1:8" ht="64.5" customHeight="1">
      <c r="A124" s="566">
        <v>42821</v>
      </c>
      <c r="B124" s="563">
        <v>14657</v>
      </c>
      <c r="C124" s="844" t="s">
        <v>4678</v>
      </c>
      <c r="D124" s="704"/>
      <c r="E124" s="684">
        <v>13250</v>
      </c>
      <c r="F124" s="760">
        <f t="shared" si="4"/>
        <v>1079670.8200000005</v>
      </c>
      <c r="G124" s="561"/>
      <c r="H124" s="507"/>
    </row>
    <row r="125" spans="1:8" ht="54.75" customHeight="1">
      <c r="A125" s="874">
        <v>42822</v>
      </c>
      <c r="B125" s="875">
        <v>14658</v>
      </c>
      <c r="C125" s="883" t="s">
        <v>4683</v>
      </c>
      <c r="D125" s="876"/>
      <c r="E125" s="877">
        <v>7537.5</v>
      </c>
      <c r="F125" s="878">
        <f t="shared" si="4"/>
        <v>1072133.3200000005</v>
      </c>
      <c r="G125" s="561"/>
      <c r="H125" s="507"/>
    </row>
    <row r="126" spans="1:8" ht="23.25" customHeight="1">
      <c r="A126" s="566">
        <v>42823</v>
      </c>
      <c r="B126" s="563">
        <v>14659</v>
      </c>
      <c r="C126" s="593" t="s">
        <v>1804</v>
      </c>
      <c r="D126" s="704"/>
      <c r="E126" s="873">
        <v>0.01</v>
      </c>
      <c r="F126" s="878">
        <f t="shared" si="4"/>
        <v>1072133.3100000005</v>
      </c>
      <c r="G126" s="561"/>
      <c r="H126" s="507"/>
    </row>
    <row r="127" spans="1:8" ht="55.5" customHeight="1">
      <c r="A127" s="879">
        <v>42823</v>
      </c>
      <c r="B127" s="880">
        <v>14660</v>
      </c>
      <c r="C127" s="823" t="s">
        <v>4680</v>
      </c>
      <c r="D127" s="881"/>
      <c r="E127" s="882">
        <v>56640</v>
      </c>
      <c r="F127" s="878">
        <f t="shared" si="4"/>
        <v>1015493.3100000005</v>
      </c>
      <c r="G127" s="561"/>
      <c r="H127" s="507"/>
    </row>
    <row r="128" spans="1:8" ht="54" customHeight="1">
      <c r="A128" s="566">
        <v>42823</v>
      </c>
      <c r="B128" s="563">
        <v>14661</v>
      </c>
      <c r="C128" s="823" t="s">
        <v>4679</v>
      </c>
      <c r="D128" s="702"/>
      <c r="E128" s="859">
        <v>17884</v>
      </c>
      <c r="F128" s="878">
        <f t="shared" si="4"/>
        <v>997609.31000000052</v>
      </c>
      <c r="G128" s="561"/>
      <c r="H128" s="507"/>
    </row>
    <row r="129" spans="1:8" ht="30.75" customHeight="1">
      <c r="A129" s="566">
        <v>42823</v>
      </c>
      <c r="B129" s="553" t="s">
        <v>1351</v>
      </c>
      <c r="C129" s="518" t="s">
        <v>4682</v>
      </c>
      <c r="D129" s="704">
        <v>2430</v>
      </c>
      <c r="E129" s="860"/>
      <c r="F129" s="760">
        <f t="shared" si="4"/>
        <v>1000039.3100000005</v>
      </c>
      <c r="G129" s="561"/>
      <c r="H129" s="507"/>
    </row>
    <row r="130" spans="1:8" ht="57.75" customHeight="1">
      <c r="A130" s="566">
        <v>42824</v>
      </c>
      <c r="B130" s="563">
        <v>14662</v>
      </c>
      <c r="C130" s="884" t="s">
        <v>4685</v>
      </c>
      <c r="D130" s="702"/>
      <c r="E130" s="860">
        <v>9576.27</v>
      </c>
      <c r="F130" s="760">
        <f>F129+D130-E130</f>
        <v>990463.0400000005</v>
      </c>
      <c r="G130" s="561"/>
      <c r="H130" s="507"/>
    </row>
    <row r="131" spans="1:8" ht="21.75" customHeight="1">
      <c r="A131" s="566">
        <v>42825</v>
      </c>
      <c r="B131" s="553"/>
      <c r="C131" s="900" t="s">
        <v>4686</v>
      </c>
      <c r="D131" s="702"/>
      <c r="E131" s="860">
        <v>11745.38</v>
      </c>
      <c r="F131" s="760">
        <f>F130+D131-E131</f>
        <v>978717.6600000005</v>
      </c>
      <c r="G131" s="561"/>
      <c r="H131" s="507"/>
    </row>
    <row r="132" spans="1:8" ht="21.75" customHeight="1">
      <c r="A132" s="566">
        <v>42825</v>
      </c>
      <c r="B132" s="553" t="s">
        <v>283</v>
      </c>
      <c r="C132" s="518" t="s">
        <v>4687</v>
      </c>
      <c r="D132" s="704">
        <v>58875</v>
      </c>
      <c r="E132" s="860"/>
      <c r="F132" s="861"/>
      <c r="G132" s="561"/>
      <c r="H132" s="507"/>
    </row>
    <row r="133" spans="1:8" ht="21.75" customHeight="1">
      <c r="A133" s="566">
        <v>42825</v>
      </c>
      <c r="B133" s="553"/>
      <c r="C133" s="518" t="s">
        <v>4689</v>
      </c>
      <c r="D133" s="702"/>
      <c r="E133" s="860">
        <f>SUM(E94:E98)</f>
        <v>258594</v>
      </c>
      <c r="F133" s="861"/>
      <c r="G133" s="561"/>
      <c r="H133" s="507"/>
    </row>
    <row r="134" spans="1:8" ht="19.5" customHeight="1">
      <c r="A134" s="566">
        <v>42825</v>
      </c>
      <c r="B134" s="553"/>
      <c r="C134" s="518" t="s">
        <v>4688</v>
      </c>
      <c r="D134" s="702"/>
      <c r="E134" s="860">
        <f>E90+E91+E92+E93+E99+E100+E101+E102+E103+E104+E105+E106+E107+E108+E109+E110+E111+E112+E113+E114+E115+E116+E117+E118+E119+E120+E121+E122+E123+E124+E125+E126+E127+E128+E129+E130</f>
        <v>679273.91000000015</v>
      </c>
      <c r="F134" s="861"/>
      <c r="G134" s="561"/>
      <c r="H134" s="507"/>
    </row>
    <row r="135" spans="1:8" ht="20.25" customHeight="1">
      <c r="A135" s="566">
        <v>42825</v>
      </c>
      <c r="B135" s="536"/>
      <c r="C135" s="518" t="s">
        <v>1145</v>
      </c>
      <c r="D135" s="576">
        <f>SUM(D90:D130)</f>
        <v>7245</v>
      </c>
      <c r="E135" s="860">
        <f>SUM(E131:E134)</f>
        <v>949613.29000000015</v>
      </c>
      <c r="F135" s="763"/>
      <c r="G135" s="561"/>
      <c r="H135" s="507"/>
    </row>
    <row r="136" spans="1:8" ht="66" customHeight="1">
      <c r="A136" s="741"/>
      <c r="B136" s="536"/>
      <c r="C136" s="514"/>
      <c r="D136" s="590"/>
      <c r="E136" s="770"/>
      <c r="F136" s="763"/>
      <c r="G136" s="561"/>
      <c r="H136" s="507"/>
    </row>
    <row r="137" spans="1:8" ht="64.5" customHeight="1">
      <c r="A137" s="835" t="s">
        <v>4690</v>
      </c>
      <c r="B137" s="824" t="s">
        <v>4580</v>
      </c>
      <c r="C137" s="512"/>
      <c r="D137" s="836"/>
      <c r="E137" s="751"/>
      <c r="F137" s="885"/>
      <c r="G137" s="561"/>
      <c r="H137" s="507"/>
    </row>
    <row r="138" spans="1:8" ht="28.5" customHeight="1">
      <c r="A138" s="886" t="s">
        <v>2520</v>
      </c>
      <c r="B138" s="828" t="s">
        <v>1831</v>
      </c>
      <c r="C138" s="829" t="s">
        <v>1981</v>
      </c>
      <c r="D138" s="583" t="s">
        <v>1828</v>
      </c>
      <c r="E138" s="585" t="s">
        <v>1827</v>
      </c>
      <c r="F138" s="830" t="s">
        <v>1829</v>
      </c>
      <c r="G138" s="561"/>
      <c r="H138" s="507"/>
    </row>
    <row r="139" spans="1:8" ht="21.75" customHeight="1">
      <c r="A139" s="582"/>
      <c r="B139" s="831" t="s">
        <v>1832</v>
      </c>
      <c r="C139" s="831"/>
      <c r="D139" s="740"/>
      <c r="E139" s="586"/>
      <c r="F139" s="887"/>
      <c r="G139" s="561"/>
      <c r="H139" s="507"/>
    </row>
    <row r="140" spans="1:8" ht="24.75" customHeight="1">
      <c r="A140" s="595">
        <v>42826</v>
      </c>
      <c r="B140" s="524"/>
      <c r="C140" s="825" t="s">
        <v>4691</v>
      </c>
      <c r="D140" s="888"/>
      <c r="E140" s="677"/>
      <c r="F140" s="889">
        <v>990463.05</v>
      </c>
      <c r="G140" s="561"/>
      <c r="H140" s="507"/>
    </row>
    <row r="141" spans="1:8" ht="57" customHeight="1">
      <c r="A141" s="741">
        <v>42828</v>
      </c>
      <c r="B141" s="536">
        <v>14663</v>
      </c>
      <c r="C141" s="848" t="s">
        <v>4696</v>
      </c>
      <c r="D141" s="576"/>
      <c r="E141" s="674">
        <v>5000</v>
      </c>
      <c r="F141" s="744">
        <f>F140+D141-E141</f>
        <v>985463.05</v>
      </c>
      <c r="G141" s="561"/>
      <c r="H141" s="507"/>
    </row>
    <row r="142" spans="1:8" ht="56.25" customHeight="1">
      <c r="A142" s="741">
        <v>42829</v>
      </c>
      <c r="B142" s="536" t="s">
        <v>4692</v>
      </c>
      <c r="C142" s="848" t="s">
        <v>4697</v>
      </c>
      <c r="D142" s="590"/>
      <c r="E142" s="673">
        <v>59200</v>
      </c>
      <c r="F142" s="744">
        <f t="shared" ref="F142:F162" si="5">F141+D142-E142</f>
        <v>926263.05</v>
      </c>
      <c r="G142" s="561"/>
      <c r="H142" s="507"/>
    </row>
    <row r="143" spans="1:8" ht="65.25" customHeight="1">
      <c r="A143" s="741">
        <v>42829</v>
      </c>
      <c r="B143" s="536" t="s">
        <v>4693</v>
      </c>
      <c r="C143" s="849" t="s">
        <v>4698</v>
      </c>
      <c r="D143" s="590"/>
      <c r="E143" s="673">
        <v>52096</v>
      </c>
      <c r="F143" s="744">
        <f t="shared" si="5"/>
        <v>874167.05</v>
      </c>
      <c r="G143" s="561"/>
      <c r="H143" s="507"/>
    </row>
    <row r="144" spans="1:8" ht="65.25" customHeight="1">
      <c r="A144" s="741">
        <v>42829</v>
      </c>
      <c r="B144" s="536" t="s">
        <v>4694</v>
      </c>
      <c r="C144" s="848" t="s">
        <v>4699</v>
      </c>
      <c r="D144" s="590"/>
      <c r="E144" s="673">
        <v>61568</v>
      </c>
      <c r="F144" s="744">
        <f t="shared" si="5"/>
        <v>812599.05</v>
      </c>
      <c r="G144" s="561"/>
      <c r="H144" s="507"/>
    </row>
    <row r="145" spans="1:8" ht="68.25" customHeight="1">
      <c r="A145" s="741">
        <v>42829</v>
      </c>
      <c r="B145" s="536" t="s">
        <v>4695</v>
      </c>
      <c r="C145" s="849" t="s">
        <v>4700</v>
      </c>
      <c r="D145" s="590"/>
      <c r="E145" s="673">
        <v>18944</v>
      </c>
      <c r="F145" s="744">
        <f t="shared" si="5"/>
        <v>793655.05</v>
      </c>
      <c r="G145" s="561"/>
      <c r="H145" s="507"/>
    </row>
    <row r="146" spans="1:8" ht="45.75" customHeight="1">
      <c r="A146" s="741">
        <v>42830</v>
      </c>
      <c r="B146" s="536">
        <v>14664</v>
      </c>
      <c r="C146" s="849" t="s">
        <v>4704</v>
      </c>
      <c r="D146" s="590"/>
      <c r="E146" s="565">
        <v>18023.52</v>
      </c>
      <c r="F146" s="744">
        <f t="shared" si="5"/>
        <v>775631.53</v>
      </c>
      <c r="G146" s="561"/>
      <c r="H146" s="507"/>
    </row>
    <row r="147" spans="1:8" ht="36.75" customHeight="1">
      <c r="A147" s="741">
        <v>42830</v>
      </c>
      <c r="B147" s="536">
        <v>14665</v>
      </c>
      <c r="C147" s="823" t="s">
        <v>4705</v>
      </c>
      <c r="D147" s="590"/>
      <c r="E147" s="680">
        <v>27580.5</v>
      </c>
      <c r="F147" s="744">
        <f t="shared" si="5"/>
        <v>748051.03</v>
      </c>
      <c r="G147" s="561"/>
      <c r="H147" s="507"/>
    </row>
    <row r="148" spans="1:8" ht="66.75" customHeight="1">
      <c r="A148" s="741">
        <v>42831</v>
      </c>
      <c r="B148" s="536">
        <v>14666</v>
      </c>
      <c r="C148" s="890" t="s">
        <v>4701</v>
      </c>
      <c r="D148" s="590"/>
      <c r="E148" s="680">
        <v>28500</v>
      </c>
      <c r="F148" s="744">
        <f t="shared" si="5"/>
        <v>719551.03</v>
      </c>
      <c r="G148" s="561"/>
      <c r="H148" s="507"/>
    </row>
    <row r="149" spans="1:8" ht="52.5" customHeight="1">
      <c r="A149" s="741">
        <v>42835</v>
      </c>
      <c r="B149" s="536">
        <v>14667</v>
      </c>
      <c r="C149" s="844" t="s">
        <v>4702</v>
      </c>
      <c r="D149" s="704"/>
      <c r="E149" s="673">
        <v>36238.050000000003</v>
      </c>
      <c r="F149" s="744">
        <f t="shared" si="5"/>
        <v>683312.98</v>
      </c>
      <c r="G149" s="561"/>
      <c r="H149" s="507"/>
    </row>
    <row r="150" spans="1:8" ht="67.5" customHeight="1">
      <c r="A150" s="741">
        <v>42835</v>
      </c>
      <c r="B150" s="536">
        <v>14668</v>
      </c>
      <c r="C150" s="844" t="s">
        <v>4703</v>
      </c>
      <c r="D150" s="576"/>
      <c r="E150" s="565">
        <v>13498.5</v>
      </c>
      <c r="F150" s="744">
        <f t="shared" si="5"/>
        <v>669814.48</v>
      </c>
      <c r="G150" s="561"/>
      <c r="H150" s="507"/>
    </row>
    <row r="151" spans="1:8" ht="50.25" customHeight="1">
      <c r="A151" s="741">
        <v>42836</v>
      </c>
      <c r="B151" s="536">
        <v>14669</v>
      </c>
      <c r="C151" s="823" t="s">
        <v>4706</v>
      </c>
      <c r="D151" s="576"/>
      <c r="E151" s="662">
        <v>15505.62</v>
      </c>
      <c r="F151" s="744">
        <f t="shared" si="5"/>
        <v>654308.86</v>
      </c>
      <c r="G151" s="561"/>
      <c r="H151" s="507"/>
    </row>
    <row r="152" spans="1:8" ht="53.25" customHeight="1">
      <c r="A152" s="566">
        <v>42837</v>
      </c>
      <c r="B152" s="553">
        <v>14670</v>
      </c>
      <c r="C152" s="843" t="s">
        <v>4707</v>
      </c>
      <c r="D152" s="891"/>
      <c r="E152" s="661">
        <v>2681.36</v>
      </c>
      <c r="F152" s="744">
        <f t="shared" si="5"/>
        <v>651627.5</v>
      </c>
      <c r="G152" s="561"/>
      <c r="H152" s="507"/>
    </row>
    <row r="153" spans="1:8" ht="78.75" customHeight="1">
      <c r="A153" s="566">
        <v>42837</v>
      </c>
      <c r="B153" s="553">
        <v>14671</v>
      </c>
      <c r="C153" s="844" t="s">
        <v>4708</v>
      </c>
      <c r="D153" s="576"/>
      <c r="E153" s="662">
        <v>33900</v>
      </c>
      <c r="F153" s="744">
        <f t="shared" si="5"/>
        <v>617727.5</v>
      </c>
      <c r="G153" s="561"/>
      <c r="H153" s="507"/>
    </row>
    <row r="154" spans="1:8" ht="44.25" customHeight="1">
      <c r="A154" s="741">
        <v>42843</v>
      </c>
      <c r="B154" s="536">
        <v>14672</v>
      </c>
      <c r="C154" s="841" t="s">
        <v>4709</v>
      </c>
      <c r="D154" s="590"/>
      <c r="E154" s="661">
        <v>18198.46</v>
      </c>
      <c r="F154" s="744">
        <f t="shared" si="5"/>
        <v>599529.04</v>
      </c>
      <c r="G154" s="561"/>
      <c r="H154" s="507"/>
    </row>
    <row r="155" spans="1:8" ht="40.5" customHeight="1">
      <c r="A155" s="741">
        <v>42846</v>
      </c>
      <c r="B155" s="536">
        <v>14673</v>
      </c>
      <c r="C155" s="823" t="s">
        <v>4710</v>
      </c>
      <c r="D155" s="590"/>
      <c r="E155" s="661">
        <v>10000</v>
      </c>
      <c r="F155" s="744">
        <f t="shared" si="5"/>
        <v>589529.04</v>
      </c>
      <c r="G155" s="561"/>
      <c r="H155" s="507"/>
    </row>
    <row r="156" spans="1:8" ht="30.75" customHeight="1">
      <c r="A156" s="741">
        <v>42849</v>
      </c>
      <c r="B156" s="536">
        <v>14674</v>
      </c>
      <c r="C156" s="518" t="s">
        <v>1804</v>
      </c>
      <c r="D156" s="576"/>
      <c r="E156" s="672">
        <v>0.01</v>
      </c>
      <c r="F156" s="744">
        <f t="shared" si="5"/>
        <v>589529.03</v>
      </c>
      <c r="G156" s="561"/>
      <c r="H156" s="507"/>
    </row>
    <row r="157" spans="1:8" ht="66" customHeight="1">
      <c r="A157" s="741">
        <v>42849</v>
      </c>
      <c r="B157" s="536">
        <v>14675</v>
      </c>
      <c r="C157" s="844" t="s">
        <v>4711</v>
      </c>
      <c r="D157" s="576"/>
      <c r="E157" s="661">
        <v>31500</v>
      </c>
      <c r="F157" s="744">
        <f t="shared" si="5"/>
        <v>558029.03</v>
      </c>
      <c r="G157" s="561"/>
      <c r="H157" s="507"/>
    </row>
    <row r="158" spans="1:8" ht="70.5" customHeight="1">
      <c r="A158" s="741">
        <v>42850</v>
      </c>
      <c r="B158" s="536">
        <v>14676</v>
      </c>
      <c r="C158" s="823" t="s">
        <v>4712</v>
      </c>
      <c r="D158" s="590"/>
      <c r="E158" s="661">
        <v>28500</v>
      </c>
      <c r="F158" s="744">
        <f t="shared" si="5"/>
        <v>529529.03</v>
      </c>
      <c r="G158" s="561"/>
      <c r="H158" s="507"/>
    </row>
    <row r="159" spans="1:8" ht="95.25" customHeight="1">
      <c r="A159" s="741">
        <v>42850</v>
      </c>
      <c r="B159" s="536">
        <v>14677</v>
      </c>
      <c r="C159" s="841" t="s">
        <v>4713</v>
      </c>
      <c r="D159" s="590"/>
      <c r="E159" s="565">
        <v>68640</v>
      </c>
      <c r="F159" s="744">
        <f t="shared" si="5"/>
        <v>460889.03</v>
      </c>
      <c r="G159" s="561"/>
      <c r="H159" s="507"/>
    </row>
    <row r="160" spans="1:8" ht="82.5" customHeight="1">
      <c r="A160" s="741">
        <v>42852</v>
      </c>
      <c r="B160" s="536">
        <v>14678</v>
      </c>
      <c r="C160" s="844" t="s">
        <v>4715</v>
      </c>
      <c r="D160" s="590"/>
      <c r="E160" s="565">
        <v>2758.66</v>
      </c>
      <c r="F160" s="744">
        <f t="shared" si="5"/>
        <v>458130.37000000005</v>
      </c>
      <c r="G160" s="561"/>
      <c r="H160" s="507"/>
    </row>
    <row r="161" spans="1:8" ht="66" customHeight="1">
      <c r="A161" s="741">
        <v>42852</v>
      </c>
      <c r="B161" s="536">
        <v>14679</v>
      </c>
      <c r="C161" s="843" t="s">
        <v>4716</v>
      </c>
      <c r="D161" s="576"/>
      <c r="E161" s="673">
        <v>9583.02</v>
      </c>
      <c r="F161" s="744">
        <f t="shared" si="5"/>
        <v>448547.35000000003</v>
      </c>
      <c r="G161" s="561"/>
      <c r="H161" s="507"/>
    </row>
    <row r="162" spans="1:8" ht="19.5" customHeight="1">
      <c r="A162" s="741">
        <v>42855</v>
      </c>
      <c r="B162" s="536"/>
      <c r="C162" s="900" t="s">
        <v>4686</v>
      </c>
      <c r="D162" s="673"/>
      <c r="E162" s="771"/>
      <c r="F162" s="744">
        <f t="shared" si="5"/>
        <v>448547.35000000003</v>
      </c>
      <c r="G162" s="561"/>
      <c r="H162" s="507"/>
    </row>
    <row r="163" spans="1:8" ht="22.5" customHeight="1">
      <c r="A163" s="741">
        <v>42855</v>
      </c>
      <c r="B163" s="536" t="s">
        <v>283</v>
      </c>
      <c r="C163" s="518" t="s">
        <v>4687</v>
      </c>
      <c r="D163" s="590"/>
      <c r="E163" s="674"/>
      <c r="F163" s="744"/>
      <c r="G163" s="561"/>
      <c r="H163" s="507"/>
    </row>
    <row r="164" spans="1:8" ht="22.5" customHeight="1">
      <c r="A164" s="741">
        <v>42855</v>
      </c>
      <c r="B164" s="536"/>
      <c r="C164" s="518" t="s">
        <v>4689</v>
      </c>
      <c r="D164" s="590"/>
      <c r="E164" s="674">
        <f>E142+E143+E144+E145</f>
        <v>191808</v>
      </c>
      <c r="F164" s="744"/>
      <c r="G164" s="561"/>
      <c r="H164" s="507"/>
    </row>
    <row r="165" spans="1:8" ht="19.5" customHeight="1">
      <c r="A165" s="741">
        <v>42855</v>
      </c>
      <c r="B165" s="536"/>
      <c r="C165" s="518" t="s">
        <v>4688</v>
      </c>
      <c r="D165" s="590"/>
      <c r="E165" s="674">
        <f>E141+E146+E147+E148+E149+E150+E151+E152+E153+E154+E155+E156+E157+E158+E159+E160+E161</f>
        <v>350107.7</v>
      </c>
      <c r="F165" s="744"/>
      <c r="G165" s="561"/>
      <c r="H165" s="507"/>
    </row>
    <row r="166" spans="1:8" ht="19.5" customHeight="1">
      <c r="A166" s="741"/>
      <c r="B166" s="536"/>
      <c r="C166" s="518" t="s">
        <v>1145</v>
      </c>
      <c r="D166" s="590"/>
      <c r="E166" s="674">
        <f>SUM(E164:E165)</f>
        <v>541915.69999999995</v>
      </c>
      <c r="F166" s="744"/>
      <c r="G166" s="561"/>
      <c r="H166" s="507"/>
    </row>
    <row r="167" spans="1:8" ht="75" customHeight="1">
      <c r="A167" s="741"/>
      <c r="B167" s="536"/>
      <c r="C167" s="814"/>
      <c r="D167" s="576"/>
      <c r="E167" s="674"/>
      <c r="F167" s="889"/>
      <c r="G167" s="561"/>
      <c r="H167" s="507"/>
    </row>
    <row r="168" spans="1:8" ht="23.25" customHeight="1">
      <c r="A168" s="835" t="s">
        <v>4719</v>
      </c>
      <c r="B168" s="824" t="s">
        <v>4580</v>
      </c>
      <c r="C168" s="512"/>
      <c r="D168" s="836"/>
      <c r="E168" s="751"/>
      <c r="F168" s="885"/>
      <c r="G168" s="561"/>
      <c r="H168" s="507"/>
    </row>
    <row r="169" spans="1:8" ht="21.75" customHeight="1">
      <c r="A169" s="893" t="s">
        <v>2520</v>
      </c>
      <c r="B169" s="828" t="s">
        <v>1831</v>
      </c>
      <c r="C169" s="829" t="s">
        <v>1981</v>
      </c>
      <c r="D169" s="583" t="s">
        <v>1828</v>
      </c>
      <c r="E169" s="585" t="s">
        <v>1827</v>
      </c>
      <c r="F169" s="830" t="s">
        <v>1829</v>
      </c>
      <c r="G169" s="561"/>
      <c r="H169" s="507"/>
    </row>
    <row r="170" spans="1:8" ht="15" customHeight="1">
      <c r="A170" s="582"/>
      <c r="B170" s="831" t="s">
        <v>1832</v>
      </c>
      <c r="C170" s="831"/>
      <c r="D170" s="740"/>
      <c r="E170" s="586"/>
      <c r="F170" s="887"/>
      <c r="G170" s="561"/>
      <c r="H170" s="507"/>
    </row>
    <row r="171" spans="1:8" ht="23.25" customHeight="1">
      <c r="A171" s="595">
        <v>42857</v>
      </c>
      <c r="B171" s="894"/>
      <c r="C171" s="825" t="s">
        <v>4717</v>
      </c>
      <c r="D171" s="888"/>
      <c r="E171" s="677"/>
      <c r="F171" s="889">
        <f>F162</f>
        <v>448547.35000000003</v>
      </c>
      <c r="G171" s="561"/>
      <c r="H171" s="507"/>
    </row>
    <row r="172" spans="1:8" ht="17.25" customHeight="1">
      <c r="A172" s="595">
        <v>42857</v>
      </c>
      <c r="B172" s="536">
        <v>14680</v>
      </c>
      <c r="C172" s="841" t="s">
        <v>1804</v>
      </c>
      <c r="D172" s="576"/>
      <c r="E172" s="691">
        <v>0.01</v>
      </c>
      <c r="F172" s="744">
        <f>F171+D172-E172</f>
        <v>448547.34</v>
      </c>
      <c r="G172" s="561"/>
      <c r="H172" s="507"/>
    </row>
    <row r="173" spans="1:8" ht="19.5" customHeight="1">
      <c r="A173" s="595">
        <v>42857</v>
      </c>
      <c r="B173" s="536">
        <v>14681</v>
      </c>
      <c r="C173" s="845" t="s">
        <v>1804</v>
      </c>
      <c r="D173" s="590"/>
      <c r="E173" s="691">
        <v>0.01</v>
      </c>
      <c r="F173" s="744">
        <f t="shared" ref="F173:F211" si="6">F172+D173-E173</f>
        <v>448547.33</v>
      </c>
      <c r="G173" s="561"/>
      <c r="H173" s="507"/>
    </row>
    <row r="174" spans="1:8" ht="67.5" customHeight="1">
      <c r="A174" s="595">
        <v>42857</v>
      </c>
      <c r="B174" s="536">
        <v>14682</v>
      </c>
      <c r="C174" s="841" t="s">
        <v>4718</v>
      </c>
      <c r="D174" s="590"/>
      <c r="E174" s="661">
        <v>22000</v>
      </c>
      <c r="F174" s="744">
        <f t="shared" si="6"/>
        <v>426547.33</v>
      </c>
      <c r="G174" s="561"/>
      <c r="H174" s="507"/>
    </row>
    <row r="175" spans="1:8" ht="66.75" customHeight="1">
      <c r="A175" s="741">
        <v>42858</v>
      </c>
      <c r="B175" s="536">
        <v>14683</v>
      </c>
      <c r="C175" s="823" t="s">
        <v>4720</v>
      </c>
      <c r="D175" s="514"/>
      <c r="E175" s="565">
        <v>33000</v>
      </c>
      <c r="F175" s="744">
        <f t="shared" si="6"/>
        <v>393547.33</v>
      </c>
      <c r="G175" s="561"/>
      <c r="H175" s="507"/>
    </row>
    <row r="176" spans="1:8" ht="31.5" customHeight="1">
      <c r="A176" s="741">
        <v>42859</v>
      </c>
      <c r="B176" s="536">
        <v>14684</v>
      </c>
      <c r="C176" s="849" t="s">
        <v>4721</v>
      </c>
      <c r="D176" s="576"/>
      <c r="E176" s="565">
        <v>5000</v>
      </c>
      <c r="F176" s="744">
        <f t="shared" si="6"/>
        <v>388547.33</v>
      </c>
      <c r="G176" s="561"/>
      <c r="H176" s="507"/>
    </row>
    <row r="177" spans="1:8" ht="52.5" customHeight="1">
      <c r="A177" s="741">
        <v>42860</v>
      </c>
      <c r="B177" s="536" t="s">
        <v>4722</v>
      </c>
      <c r="C177" s="841" t="s">
        <v>4741</v>
      </c>
      <c r="D177" s="576"/>
      <c r="E177" s="895">
        <v>59275</v>
      </c>
      <c r="F177" s="744">
        <f t="shared" si="6"/>
        <v>329272.33</v>
      </c>
      <c r="G177" s="561"/>
      <c r="H177" s="507"/>
    </row>
    <row r="178" spans="1:8" ht="57" customHeight="1">
      <c r="A178" s="741">
        <v>42860</v>
      </c>
      <c r="B178" s="536" t="s">
        <v>4723</v>
      </c>
      <c r="C178" s="823" t="s">
        <v>4726</v>
      </c>
      <c r="D178" s="517"/>
      <c r="E178" s="760">
        <v>52162</v>
      </c>
      <c r="F178" s="744">
        <f t="shared" si="6"/>
        <v>277110.33</v>
      </c>
      <c r="G178" s="561"/>
      <c r="H178" s="507"/>
    </row>
    <row r="179" spans="1:8" ht="53.25" customHeight="1">
      <c r="A179" s="741">
        <v>42860</v>
      </c>
      <c r="B179" s="536" t="s">
        <v>4724</v>
      </c>
      <c r="C179" s="841" t="s">
        <v>4727</v>
      </c>
      <c r="D179" s="576"/>
      <c r="E179" s="673">
        <v>61646</v>
      </c>
      <c r="F179" s="744">
        <f t="shared" si="6"/>
        <v>215464.33000000002</v>
      </c>
      <c r="G179" s="561"/>
      <c r="H179" s="507"/>
    </row>
    <row r="180" spans="1:8" ht="66" customHeight="1">
      <c r="A180" s="741">
        <v>42860</v>
      </c>
      <c r="B180" s="536" t="s">
        <v>4725</v>
      </c>
      <c r="C180" s="823" t="s">
        <v>4742</v>
      </c>
      <c r="D180" s="576"/>
      <c r="E180" s="673">
        <v>18968</v>
      </c>
      <c r="F180" s="744">
        <f t="shared" si="6"/>
        <v>196496.33000000002</v>
      </c>
      <c r="G180" s="561"/>
      <c r="H180" s="507"/>
    </row>
    <row r="181" spans="1:8" ht="30.75" customHeight="1">
      <c r="A181" s="897">
        <v>42863</v>
      </c>
      <c r="B181" s="780" t="s">
        <v>1351</v>
      </c>
      <c r="C181" s="518" t="s">
        <v>4728</v>
      </c>
      <c r="D181" s="896">
        <v>2429</v>
      </c>
      <c r="E181" s="677"/>
      <c r="F181" s="744">
        <f t="shared" si="6"/>
        <v>198925.33000000002</v>
      </c>
      <c r="G181" s="561"/>
      <c r="H181" s="507"/>
    </row>
    <row r="182" spans="1:8" ht="23.25" customHeight="1">
      <c r="A182" s="897">
        <v>42864</v>
      </c>
      <c r="B182" s="780" t="s">
        <v>1351</v>
      </c>
      <c r="C182" s="550" t="s">
        <v>4729</v>
      </c>
      <c r="D182" s="896">
        <v>3000000</v>
      </c>
      <c r="E182" s="677"/>
      <c r="F182" s="744">
        <f t="shared" si="6"/>
        <v>3198925.33</v>
      </c>
      <c r="G182" s="561"/>
      <c r="H182" s="507"/>
    </row>
    <row r="183" spans="1:8" ht="20.25" customHeight="1">
      <c r="A183" s="897">
        <v>42864</v>
      </c>
      <c r="B183" s="764" t="s">
        <v>4731</v>
      </c>
      <c r="C183" s="526" t="s">
        <v>4730</v>
      </c>
      <c r="D183" s="515"/>
      <c r="E183" s="673">
        <v>1000000</v>
      </c>
      <c r="F183" s="744">
        <f t="shared" si="6"/>
        <v>2198925.33</v>
      </c>
      <c r="G183" s="561"/>
      <c r="H183" s="507"/>
    </row>
    <row r="184" spans="1:8" ht="20.25" customHeight="1">
      <c r="A184" s="897">
        <v>42864</v>
      </c>
      <c r="B184" s="764" t="s">
        <v>283</v>
      </c>
      <c r="C184" s="853" t="s">
        <v>4739</v>
      </c>
      <c r="D184" s="576">
        <v>37165.25</v>
      </c>
      <c r="E184" s="673"/>
      <c r="F184" s="744">
        <f t="shared" si="6"/>
        <v>2236090.58</v>
      </c>
      <c r="G184" s="561"/>
      <c r="H184" s="507"/>
    </row>
    <row r="185" spans="1:8" ht="54.75" customHeight="1">
      <c r="A185" s="741">
        <v>42865</v>
      </c>
      <c r="B185" s="536">
        <v>14685</v>
      </c>
      <c r="C185" s="841" t="s">
        <v>4732</v>
      </c>
      <c r="D185" s="576"/>
      <c r="E185" s="673">
        <v>40000</v>
      </c>
      <c r="F185" s="744">
        <f t="shared" si="6"/>
        <v>2196090.58</v>
      </c>
      <c r="G185" s="561"/>
      <c r="H185" s="507"/>
    </row>
    <row r="186" spans="1:8" ht="47.25" customHeight="1">
      <c r="A186" s="741">
        <v>42867</v>
      </c>
      <c r="B186" s="536">
        <v>14686</v>
      </c>
      <c r="C186" s="823" t="s">
        <v>4733</v>
      </c>
      <c r="D186" s="576"/>
      <c r="E186" s="565">
        <v>6282.62</v>
      </c>
      <c r="F186" s="744">
        <f t="shared" si="6"/>
        <v>2189807.96</v>
      </c>
      <c r="G186" s="561"/>
      <c r="H186" s="507"/>
    </row>
    <row r="187" spans="1:8" ht="34.5" customHeight="1">
      <c r="A187" s="741">
        <v>42867</v>
      </c>
      <c r="B187" s="536">
        <v>14687</v>
      </c>
      <c r="C187" s="898" t="s">
        <v>4734</v>
      </c>
      <c r="D187" s="515"/>
      <c r="E187" s="565">
        <v>6300</v>
      </c>
      <c r="F187" s="744">
        <f t="shared" si="6"/>
        <v>2183507.96</v>
      </c>
      <c r="G187" s="561"/>
      <c r="H187" s="507"/>
    </row>
    <row r="188" spans="1:8" ht="66.75" customHeight="1">
      <c r="A188" s="741">
        <v>42867</v>
      </c>
      <c r="B188" s="536" t="s">
        <v>4735</v>
      </c>
      <c r="C188" s="823" t="s">
        <v>4743</v>
      </c>
      <c r="D188" s="565"/>
      <c r="E188" s="673">
        <v>37800</v>
      </c>
      <c r="F188" s="744">
        <f t="shared" si="6"/>
        <v>2145707.96</v>
      </c>
      <c r="G188" s="561"/>
      <c r="H188" s="507"/>
    </row>
    <row r="189" spans="1:8" ht="34.5" customHeight="1">
      <c r="A189" s="741">
        <v>42870</v>
      </c>
      <c r="B189" s="536">
        <v>14688</v>
      </c>
      <c r="C189" s="841" t="s">
        <v>4736</v>
      </c>
      <c r="D189" s="516"/>
      <c r="E189" s="565">
        <v>21000</v>
      </c>
      <c r="F189" s="744">
        <f t="shared" si="6"/>
        <v>2124707.96</v>
      </c>
      <c r="G189" s="561"/>
      <c r="H189" s="507"/>
    </row>
    <row r="190" spans="1:8" ht="64.5" customHeight="1">
      <c r="A190" s="741">
        <v>42871</v>
      </c>
      <c r="B190" s="536">
        <v>14689</v>
      </c>
      <c r="C190" s="823" t="s">
        <v>4737</v>
      </c>
      <c r="D190" s="516"/>
      <c r="E190" s="565">
        <v>56640</v>
      </c>
      <c r="F190" s="744">
        <f t="shared" si="6"/>
        <v>2068067.96</v>
      </c>
      <c r="G190" s="561"/>
      <c r="H190" s="507"/>
    </row>
    <row r="191" spans="1:8" ht="55.5" customHeight="1">
      <c r="A191" s="741">
        <v>42871</v>
      </c>
      <c r="B191" s="536">
        <v>14690</v>
      </c>
      <c r="C191" s="844" t="s">
        <v>4738</v>
      </c>
      <c r="D191" s="516"/>
      <c r="E191" s="661">
        <v>20000</v>
      </c>
      <c r="F191" s="744">
        <f t="shared" si="6"/>
        <v>2048067.96</v>
      </c>
      <c r="G191" s="561"/>
      <c r="H191" s="507"/>
    </row>
    <row r="192" spans="1:8" ht="66.75" customHeight="1">
      <c r="A192" s="741">
        <v>42871</v>
      </c>
      <c r="B192" s="536">
        <v>14691</v>
      </c>
      <c r="C192" s="841" t="s">
        <v>4744</v>
      </c>
      <c r="D192" s="516"/>
      <c r="E192" s="565">
        <v>13180</v>
      </c>
      <c r="F192" s="744">
        <f t="shared" si="6"/>
        <v>2034887.96</v>
      </c>
      <c r="G192" s="561"/>
      <c r="H192" s="507"/>
    </row>
    <row r="193" spans="1:8" ht="81" customHeight="1">
      <c r="A193" s="741">
        <v>42871</v>
      </c>
      <c r="B193" s="536" t="s">
        <v>4753</v>
      </c>
      <c r="C193" s="823" t="s">
        <v>4745</v>
      </c>
      <c r="D193" s="560"/>
      <c r="E193" s="904">
        <v>23715</v>
      </c>
      <c r="F193" s="744">
        <f t="shared" si="6"/>
        <v>2011172.96</v>
      </c>
      <c r="G193" s="507"/>
      <c r="H193" s="507"/>
    </row>
    <row r="194" spans="1:8" ht="18" customHeight="1">
      <c r="A194" s="741">
        <v>42871</v>
      </c>
      <c r="B194" s="536">
        <v>14692</v>
      </c>
      <c r="C194" s="823" t="s">
        <v>1804</v>
      </c>
      <c r="D194" s="530"/>
      <c r="E194" s="672">
        <v>0.01</v>
      </c>
      <c r="F194" s="744">
        <f t="shared" si="6"/>
        <v>2011172.95</v>
      </c>
      <c r="G194" s="561"/>
      <c r="H194" s="507"/>
    </row>
    <row r="195" spans="1:8" ht="77.25" customHeight="1">
      <c r="A195" s="741">
        <v>42871</v>
      </c>
      <c r="B195" s="536" t="s">
        <v>4752</v>
      </c>
      <c r="C195" s="849" t="s">
        <v>4740</v>
      </c>
      <c r="D195" s="530"/>
      <c r="E195" s="673">
        <v>23240.7</v>
      </c>
      <c r="F195" s="744">
        <f t="shared" si="6"/>
        <v>1987932.25</v>
      </c>
      <c r="G195" s="561"/>
      <c r="H195" s="507"/>
    </row>
    <row r="196" spans="1:8" ht="64.5" customHeight="1">
      <c r="A196" s="741">
        <v>42872</v>
      </c>
      <c r="B196" s="536">
        <v>14693</v>
      </c>
      <c r="C196" s="899" t="s">
        <v>4746</v>
      </c>
      <c r="D196" s="576"/>
      <c r="E196" s="565">
        <v>36291.599999999999</v>
      </c>
      <c r="F196" s="744">
        <f t="shared" si="6"/>
        <v>1951640.65</v>
      </c>
      <c r="G196" s="561"/>
      <c r="H196" s="507"/>
    </row>
    <row r="197" spans="1:8" ht="90.75" customHeight="1">
      <c r="A197" s="741">
        <v>42872</v>
      </c>
      <c r="B197" s="536" t="s">
        <v>4754</v>
      </c>
      <c r="C197" s="848" t="s">
        <v>4756</v>
      </c>
      <c r="D197" s="576"/>
      <c r="E197" s="673">
        <v>4744</v>
      </c>
      <c r="F197" s="744">
        <f t="shared" si="6"/>
        <v>1946896.65</v>
      </c>
      <c r="G197" s="561"/>
      <c r="H197" s="507"/>
    </row>
    <row r="198" spans="1:8" ht="48" customHeight="1">
      <c r="A198" s="741">
        <v>42874</v>
      </c>
      <c r="B198" s="536">
        <v>14694</v>
      </c>
      <c r="C198" s="844" t="s">
        <v>4755</v>
      </c>
      <c r="D198" s="576"/>
      <c r="E198" s="565">
        <v>4322.25</v>
      </c>
      <c r="F198" s="744">
        <f t="shared" si="6"/>
        <v>1942574.4</v>
      </c>
      <c r="G198" s="561"/>
      <c r="H198" s="507"/>
    </row>
    <row r="199" spans="1:8" ht="44.25" customHeight="1">
      <c r="A199" s="741">
        <v>42877</v>
      </c>
      <c r="B199" s="536">
        <v>14695</v>
      </c>
      <c r="C199" s="841" t="s">
        <v>4757</v>
      </c>
      <c r="D199" s="515"/>
      <c r="E199" s="661">
        <v>16101.9</v>
      </c>
      <c r="F199" s="744">
        <f t="shared" si="6"/>
        <v>1926472.5</v>
      </c>
      <c r="G199" s="561"/>
      <c r="H199" s="507"/>
    </row>
    <row r="200" spans="1:8" ht="41.25" customHeight="1">
      <c r="A200" s="741">
        <v>42877</v>
      </c>
      <c r="B200" s="536">
        <v>14696</v>
      </c>
      <c r="C200" s="844" t="s">
        <v>4758</v>
      </c>
      <c r="D200" s="515"/>
      <c r="E200" s="661">
        <v>23040</v>
      </c>
      <c r="F200" s="744">
        <f t="shared" si="6"/>
        <v>1903432.5</v>
      </c>
      <c r="G200" s="561"/>
      <c r="H200" s="507"/>
    </row>
    <row r="201" spans="1:8" ht="48.75" customHeight="1">
      <c r="A201" s="741">
        <v>42877</v>
      </c>
      <c r="B201" s="536">
        <v>14697</v>
      </c>
      <c r="C201" s="844" t="s">
        <v>4759</v>
      </c>
      <c r="D201" s="530"/>
      <c r="E201" s="661">
        <v>12600</v>
      </c>
      <c r="F201" s="744">
        <f t="shared" si="6"/>
        <v>1890832.5</v>
      </c>
      <c r="G201" s="561"/>
      <c r="H201" s="507"/>
    </row>
    <row r="202" spans="1:8" ht="68.25" customHeight="1">
      <c r="A202" s="741">
        <v>42877</v>
      </c>
      <c r="B202" s="536">
        <v>14698</v>
      </c>
      <c r="C202" s="823" t="s">
        <v>4760</v>
      </c>
      <c r="D202" s="530"/>
      <c r="E202" s="661">
        <v>36533</v>
      </c>
      <c r="F202" s="744">
        <f t="shared" si="6"/>
        <v>1854299.5</v>
      </c>
      <c r="G202" s="561"/>
      <c r="H202" s="507"/>
    </row>
    <row r="203" spans="1:8" ht="61.5" customHeight="1">
      <c r="A203" s="741">
        <v>42877</v>
      </c>
      <c r="B203" s="536">
        <v>14699</v>
      </c>
      <c r="C203" s="843" t="s">
        <v>4761</v>
      </c>
      <c r="D203" s="530"/>
      <c r="E203" s="661">
        <v>16200</v>
      </c>
      <c r="F203" s="744">
        <f t="shared" si="6"/>
        <v>1838099.5</v>
      </c>
      <c r="G203" s="561"/>
      <c r="H203" s="507"/>
    </row>
    <row r="204" spans="1:8" ht="54.75" customHeight="1">
      <c r="A204" s="741">
        <v>42877</v>
      </c>
      <c r="B204" s="536" t="s">
        <v>4762</v>
      </c>
      <c r="C204" s="823" t="s">
        <v>4770</v>
      </c>
      <c r="D204" s="530"/>
      <c r="E204" s="674">
        <v>7300</v>
      </c>
      <c r="F204" s="744">
        <f t="shared" si="6"/>
        <v>1830799.5</v>
      </c>
      <c r="G204" s="561"/>
      <c r="H204" s="507"/>
    </row>
    <row r="205" spans="1:8" ht="64.5" customHeight="1">
      <c r="A205" s="741">
        <v>42878</v>
      </c>
      <c r="B205" s="536" t="s">
        <v>4763</v>
      </c>
      <c r="C205" s="841" t="s">
        <v>4771</v>
      </c>
      <c r="D205" s="530"/>
      <c r="E205" s="674">
        <v>33222</v>
      </c>
      <c r="F205" s="744">
        <f t="shared" si="6"/>
        <v>1797577.5</v>
      </c>
      <c r="G205" s="561"/>
      <c r="H205" s="507"/>
    </row>
    <row r="206" spans="1:8" ht="91.5" customHeight="1">
      <c r="A206" s="741">
        <v>42879</v>
      </c>
      <c r="B206" s="536">
        <v>14700</v>
      </c>
      <c r="C206" s="848" t="s">
        <v>4764</v>
      </c>
      <c r="D206" s="530"/>
      <c r="E206" s="565">
        <v>5000</v>
      </c>
      <c r="F206" s="744">
        <f t="shared" si="6"/>
        <v>1792577.5</v>
      </c>
      <c r="G206" s="561"/>
      <c r="H206" s="507"/>
    </row>
    <row r="207" spans="1:8" ht="53.25" customHeight="1">
      <c r="A207" s="741">
        <v>42879</v>
      </c>
      <c r="B207" s="536" t="s">
        <v>4765</v>
      </c>
      <c r="C207" s="823" t="s">
        <v>4769</v>
      </c>
      <c r="D207" s="530"/>
      <c r="E207" s="903">
        <v>2000</v>
      </c>
      <c r="F207" s="744">
        <f t="shared" si="6"/>
        <v>1790577.5</v>
      </c>
      <c r="G207" s="561"/>
      <c r="H207" s="507"/>
    </row>
    <row r="208" spans="1:8" ht="45" customHeight="1">
      <c r="A208" s="741">
        <v>42879</v>
      </c>
      <c r="B208" s="536">
        <v>14701</v>
      </c>
      <c r="C208" s="823" t="s">
        <v>4766</v>
      </c>
      <c r="D208" s="515"/>
      <c r="E208" s="669">
        <v>5000</v>
      </c>
      <c r="F208" s="744">
        <f t="shared" si="6"/>
        <v>1785577.5</v>
      </c>
      <c r="G208" s="561"/>
      <c r="H208" s="507"/>
    </row>
    <row r="209" spans="1:8" ht="55.5" customHeight="1">
      <c r="A209" s="564" t="s">
        <v>4768</v>
      </c>
      <c r="B209" s="536">
        <v>14702</v>
      </c>
      <c r="C209" s="902" t="s">
        <v>4767</v>
      </c>
      <c r="D209" s="515"/>
      <c r="E209" s="565">
        <v>11000</v>
      </c>
      <c r="F209" s="744">
        <f t="shared" si="6"/>
        <v>1774577.5</v>
      </c>
      <c r="G209" s="561"/>
      <c r="H209" s="507"/>
    </row>
    <row r="210" spans="1:8" ht="22.5" customHeight="1">
      <c r="A210" s="564">
        <v>42886</v>
      </c>
      <c r="B210" s="536"/>
      <c r="C210" s="900" t="s">
        <v>4686</v>
      </c>
      <c r="D210" s="515"/>
      <c r="E210" s="673">
        <v>10748.58</v>
      </c>
      <c r="F210" s="744">
        <f t="shared" si="6"/>
        <v>1763828.92</v>
      </c>
      <c r="G210" s="561"/>
      <c r="H210" s="507"/>
    </row>
    <row r="211" spans="1:8" ht="19.5" customHeight="1">
      <c r="A211" s="564">
        <v>42886</v>
      </c>
      <c r="B211" s="536" t="s">
        <v>283</v>
      </c>
      <c r="C211" s="518" t="s">
        <v>4772</v>
      </c>
      <c r="D211" s="576">
        <v>54688.89</v>
      </c>
      <c r="E211" s="565"/>
      <c r="F211" s="744">
        <f t="shared" si="6"/>
        <v>1818517.8099999998</v>
      </c>
      <c r="G211" s="561"/>
      <c r="H211" s="507"/>
    </row>
    <row r="212" spans="1:8" ht="18.75" customHeight="1">
      <c r="A212" s="564">
        <v>42886</v>
      </c>
      <c r="B212" s="536"/>
      <c r="C212" s="518" t="s">
        <v>4773</v>
      </c>
      <c r="D212" s="515"/>
      <c r="E212" s="673">
        <f>E177+E178+E179+E180+E188+E193+E195+E197+E204+E205+E207</f>
        <v>324072.7</v>
      </c>
      <c r="F212" s="744"/>
      <c r="G212" s="561"/>
      <c r="H212" s="507"/>
    </row>
    <row r="213" spans="1:8" ht="18.75" customHeight="1">
      <c r="A213" s="564">
        <v>42886</v>
      </c>
      <c r="B213" s="536"/>
      <c r="C213" s="518" t="s">
        <v>4688</v>
      </c>
      <c r="D213" s="576"/>
      <c r="E213" s="673">
        <f>E172+E173+E174+E175+E176+E185+E186+E187+E183+E189+E190+E191+E192+E194+E196+E198+E199+E200+E201+E202+E203+E206++E208+E209</f>
        <v>1389491.4</v>
      </c>
      <c r="F213" s="889"/>
      <c r="G213" s="561"/>
      <c r="H213" s="507"/>
    </row>
    <row r="214" spans="1:8" ht="15.75" customHeight="1">
      <c r="A214" s="741"/>
      <c r="B214" s="536"/>
      <c r="C214" s="518" t="s">
        <v>1145</v>
      </c>
      <c r="D214" s="576">
        <f>D181+D182+D184+D211</f>
        <v>3094283.14</v>
      </c>
      <c r="E214" s="673">
        <f>E212+E213</f>
        <v>1713564.0999999999</v>
      </c>
      <c r="F214" s="889">
        <f>F211</f>
        <v>1818517.8099999998</v>
      </c>
      <c r="G214" s="561"/>
      <c r="H214" s="507"/>
    </row>
    <row r="215" spans="1:8" ht="15.75" customHeight="1">
      <c r="A215" s="741"/>
      <c r="B215" s="536"/>
      <c r="C215" s="518"/>
      <c r="D215" s="576"/>
      <c r="E215" s="673"/>
      <c r="F215" s="889"/>
      <c r="G215" s="561"/>
      <c r="H215" s="507"/>
    </row>
    <row r="216" spans="1:8" ht="15.75" customHeight="1">
      <c r="A216" s="741"/>
      <c r="B216" s="536"/>
      <c r="C216" s="518"/>
      <c r="D216" s="576"/>
      <c r="E216" s="673"/>
      <c r="F216" s="889"/>
      <c r="G216" s="561"/>
      <c r="H216" s="507"/>
    </row>
    <row r="217" spans="1:8" ht="81.75" customHeight="1">
      <c r="A217" s="648"/>
      <c r="B217" s="906"/>
      <c r="C217" s="905"/>
      <c r="D217" s="579"/>
      <c r="E217" s="763"/>
      <c r="F217" s="763"/>
      <c r="G217" s="561"/>
      <c r="H217" s="507"/>
    </row>
    <row r="218" spans="1:8" ht="22.5" customHeight="1">
      <c r="A218" s="566"/>
      <c r="B218" s="515"/>
      <c r="C218" s="810"/>
      <c r="D218" s="516"/>
      <c r="E218" s="783"/>
      <c r="F218" s="778"/>
      <c r="G218" s="561"/>
      <c r="H218" s="507"/>
    </row>
    <row r="219" spans="1:8" ht="65.25" customHeight="1">
      <c r="A219" s="566"/>
      <c r="B219" s="515"/>
      <c r="C219" s="593"/>
      <c r="D219" s="516"/>
      <c r="E219" s="538"/>
      <c r="F219" s="778"/>
      <c r="G219" s="561"/>
      <c r="H219" s="507"/>
    </row>
    <row r="220" spans="1:8" s="510" customFormat="1" ht="87" customHeight="1">
      <c r="A220" s="566"/>
      <c r="B220" s="536"/>
      <c r="C220" s="593"/>
      <c r="D220" s="515"/>
      <c r="E220" s="539"/>
      <c r="F220" s="778"/>
      <c r="G220" s="561"/>
      <c r="H220" s="561"/>
    </row>
    <row r="221" spans="1:8" s="510" customFormat="1" ht="65.25" customHeight="1">
      <c r="A221" s="566"/>
      <c r="B221" s="536"/>
      <c r="C221" s="518"/>
      <c r="D221" s="515"/>
      <c r="E221" s="539"/>
      <c r="F221" s="778"/>
      <c r="G221" s="561"/>
      <c r="H221" s="561"/>
    </row>
    <row r="222" spans="1:8" s="510" customFormat="1" ht="54" customHeight="1">
      <c r="A222" s="741"/>
      <c r="B222" s="515"/>
      <c r="C222" s="593"/>
      <c r="D222" s="515"/>
      <c r="E222" s="538"/>
      <c r="F222" s="778"/>
      <c r="G222" s="561"/>
      <c r="H222" s="561"/>
    </row>
    <row r="223" spans="1:8" s="510" customFormat="1" ht="51.75" customHeight="1">
      <c r="A223" s="741"/>
      <c r="B223" s="515"/>
      <c r="C223" s="518"/>
      <c r="D223" s="515"/>
      <c r="E223" s="538"/>
      <c r="F223" s="778"/>
      <c r="G223" s="561"/>
      <c r="H223" s="561"/>
    </row>
    <row r="224" spans="1:8" s="510" customFormat="1" ht="21" customHeight="1">
      <c r="A224" s="741"/>
      <c r="B224" s="515"/>
      <c r="C224" s="593"/>
      <c r="D224" s="515"/>
      <c r="E224" s="783"/>
      <c r="F224" s="778"/>
      <c r="G224" s="561"/>
      <c r="H224" s="561"/>
    </row>
    <row r="225" spans="1:8" s="510" customFormat="1" ht="69" customHeight="1">
      <c r="A225" s="741"/>
      <c r="B225" s="536"/>
      <c r="C225" s="593"/>
      <c r="D225" s="515"/>
      <c r="E225" s="784"/>
      <c r="F225" s="778"/>
      <c r="G225" s="561"/>
      <c r="H225" s="561"/>
    </row>
    <row r="226" spans="1:8" s="510" customFormat="1" ht="53.25" customHeight="1">
      <c r="A226" s="741"/>
      <c r="B226" s="515"/>
      <c r="C226" s="519"/>
      <c r="D226" s="516"/>
      <c r="E226" s="538"/>
      <c r="F226" s="778"/>
      <c r="G226" s="561"/>
      <c r="H226" s="561"/>
    </row>
    <row r="227" spans="1:8" s="510" customFormat="1" ht="19.5" customHeight="1">
      <c r="A227" s="741"/>
      <c r="B227" s="515"/>
      <c r="C227" s="593"/>
      <c r="D227" s="516"/>
      <c r="E227" s="783"/>
      <c r="F227" s="778"/>
      <c r="G227" s="561"/>
      <c r="H227" s="561"/>
    </row>
    <row r="228" spans="1:8" s="510" customFormat="1" ht="65.25" customHeight="1">
      <c r="A228" s="741"/>
      <c r="B228" s="515"/>
      <c r="C228" s="593"/>
      <c r="D228" s="516"/>
      <c r="E228" s="538"/>
      <c r="F228" s="778"/>
      <c r="G228" s="561"/>
      <c r="H228" s="561"/>
    </row>
    <row r="229" spans="1:8" s="510" customFormat="1" ht="64.5" customHeight="1">
      <c r="A229" s="741"/>
      <c r="B229" s="570"/>
      <c r="C229" s="593"/>
      <c r="D229" s="592"/>
      <c r="E229" s="785"/>
      <c r="F229" s="778"/>
      <c r="G229" s="561"/>
      <c r="H229" s="561"/>
    </row>
    <row r="230" spans="1:8" s="510" customFormat="1" ht="39.75" customHeight="1">
      <c r="A230" s="741"/>
      <c r="B230" s="514"/>
      <c r="C230" s="593"/>
      <c r="D230" s="530"/>
      <c r="E230" s="538"/>
      <c r="F230" s="778"/>
      <c r="G230" s="561"/>
      <c r="H230" s="561"/>
    </row>
    <row r="231" spans="1:8" s="510" customFormat="1" ht="54" customHeight="1">
      <c r="A231" s="741"/>
      <c r="B231" s="514"/>
      <c r="C231" s="593"/>
      <c r="D231" s="516"/>
      <c r="E231" s="538"/>
      <c r="F231" s="778"/>
      <c r="G231" s="561"/>
      <c r="H231" s="561"/>
    </row>
    <row r="232" spans="1:8" s="510" customFormat="1" ht="39" customHeight="1">
      <c r="A232" s="741"/>
      <c r="B232" s="540"/>
      <c r="C232" s="811"/>
      <c r="D232" s="530"/>
      <c r="E232" s="661"/>
      <c r="F232" s="778"/>
      <c r="G232" s="561"/>
      <c r="H232" s="561"/>
    </row>
    <row r="233" spans="1:8" s="510" customFormat="1" ht="18.75" customHeight="1">
      <c r="A233" s="741"/>
      <c r="B233" s="540"/>
      <c r="C233" s="518"/>
      <c r="D233" s="516"/>
      <c r="E233" s="661"/>
      <c r="F233" s="778"/>
      <c r="G233" s="561"/>
      <c r="H233" s="561"/>
    </row>
    <row r="234" spans="1:8" s="510" customFormat="1" ht="41.25" customHeight="1">
      <c r="A234" s="741"/>
      <c r="B234" s="540"/>
      <c r="C234" s="520"/>
      <c r="D234" s="530"/>
      <c r="E234" s="673"/>
      <c r="F234" s="778"/>
      <c r="G234" s="561"/>
      <c r="H234" s="561"/>
    </row>
    <row r="235" spans="1:8" s="510" customFormat="1" ht="39" customHeight="1">
      <c r="A235" s="604"/>
      <c r="B235" s="605"/>
      <c r="C235" s="569"/>
      <c r="D235" s="786"/>
      <c r="E235" s="703"/>
      <c r="F235" s="701"/>
      <c r="G235" s="561"/>
      <c r="H235" s="561"/>
    </row>
    <row r="236" spans="1:8" s="510" customFormat="1" ht="37.5" customHeight="1">
      <c r="A236" s="773"/>
      <c r="B236" s="803"/>
      <c r="C236" s="544"/>
      <c r="D236" s="772"/>
      <c r="E236" s="679"/>
      <c r="F236" s="683"/>
      <c r="G236" s="555"/>
      <c r="H236" s="561"/>
    </row>
    <row r="237" spans="1:8" s="510" customFormat="1" ht="41.25" customHeight="1">
      <c r="A237" s="581"/>
      <c r="B237" s="698"/>
      <c r="C237" s="698"/>
      <c r="D237" s="583"/>
      <c r="E237" s="742"/>
      <c r="F237" s="585"/>
      <c r="G237" s="555"/>
      <c r="H237" s="561"/>
    </row>
    <row r="238" spans="1:8" s="510" customFormat="1" ht="17.25" customHeight="1">
      <c r="A238" s="582"/>
      <c r="B238" s="804"/>
      <c r="C238" s="698"/>
      <c r="D238" s="584"/>
      <c r="E238" s="743"/>
      <c r="F238" s="586"/>
      <c r="G238" s="555"/>
      <c r="H238" s="561"/>
    </row>
    <row r="239" spans="1:8" s="510" customFormat="1" ht="32.25" customHeight="1">
      <c r="A239" s="741"/>
      <c r="B239" s="764"/>
      <c r="C239" s="526"/>
      <c r="D239" s="515"/>
      <c r="E239" s="565"/>
      <c r="F239" s="779"/>
      <c r="G239" s="555"/>
      <c r="H239" s="561"/>
    </row>
    <row r="240" spans="1:8" s="510" customFormat="1" ht="56.25" customHeight="1">
      <c r="A240" s="741"/>
      <c r="B240" s="540"/>
      <c r="C240" s="593"/>
      <c r="D240" s="516"/>
      <c r="E240" s="565"/>
      <c r="F240" s="779"/>
      <c r="G240" s="555"/>
      <c r="H240" s="561"/>
    </row>
    <row r="241" spans="1:8" s="510" customFormat="1" ht="56.25" customHeight="1">
      <c r="A241" s="741"/>
      <c r="B241" s="540"/>
      <c r="C241" s="593"/>
      <c r="D241" s="516"/>
      <c r="E241" s="565"/>
      <c r="F241" s="779"/>
      <c r="G241" s="555"/>
      <c r="H241" s="561"/>
    </row>
    <row r="242" spans="1:8" s="510" customFormat="1" ht="66.75" customHeight="1">
      <c r="A242" s="741"/>
      <c r="B242" s="536"/>
      <c r="C242" s="519"/>
      <c r="D242" s="515"/>
      <c r="E242" s="674"/>
      <c r="F242" s="779"/>
      <c r="G242" s="555"/>
      <c r="H242" s="561"/>
    </row>
    <row r="243" spans="1:8" s="510" customFormat="1" ht="29.25" customHeight="1">
      <c r="A243" s="564"/>
      <c r="B243" s="536"/>
      <c r="C243" s="518"/>
      <c r="D243" s="704"/>
      <c r="E243" s="661"/>
      <c r="F243" s="779"/>
      <c r="G243" s="555"/>
      <c r="H243" s="561"/>
    </row>
    <row r="244" spans="1:8" s="510" customFormat="1" ht="66" customHeight="1">
      <c r="A244" s="741"/>
      <c r="B244" s="536"/>
      <c r="C244" s="514"/>
      <c r="D244" s="516"/>
      <c r="E244" s="565"/>
      <c r="F244" s="779"/>
      <c r="G244" s="555"/>
      <c r="H244" s="561"/>
    </row>
    <row r="245" spans="1:8" s="510" customFormat="1" ht="72" customHeight="1">
      <c r="A245" s="741"/>
      <c r="B245" s="536"/>
      <c r="C245" s="519"/>
      <c r="D245" s="516"/>
      <c r="E245" s="565"/>
      <c r="F245" s="779"/>
      <c r="G245" s="555"/>
      <c r="H245" s="561"/>
    </row>
    <row r="246" spans="1:8" s="510" customFormat="1" ht="65.25" customHeight="1">
      <c r="A246" s="741"/>
      <c r="B246" s="536"/>
      <c r="C246" s="514"/>
      <c r="D246" s="516"/>
      <c r="E246" s="669"/>
      <c r="F246" s="779"/>
      <c r="G246" s="555"/>
      <c r="H246" s="561"/>
    </row>
    <row r="247" spans="1:8" s="510" customFormat="1" ht="65.25" customHeight="1">
      <c r="A247" s="741"/>
      <c r="B247" s="536"/>
      <c r="C247" s="519"/>
      <c r="D247" s="516"/>
      <c r="E247" s="565"/>
      <c r="F247" s="779"/>
      <c r="G247" s="555"/>
      <c r="H247" s="561"/>
    </row>
    <row r="248" spans="1:8" s="510" customFormat="1" ht="66" customHeight="1">
      <c r="A248" s="741"/>
      <c r="B248" s="536"/>
      <c r="C248" s="519"/>
      <c r="D248" s="530"/>
      <c r="E248" s="565"/>
      <c r="F248" s="779"/>
      <c r="G248" s="555"/>
      <c r="H248" s="561"/>
    </row>
    <row r="249" spans="1:8" s="510" customFormat="1" ht="67.5" customHeight="1">
      <c r="A249" s="741"/>
      <c r="B249" s="536"/>
      <c r="C249" s="519"/>
      <c r="D249" s="530"/>
      <c r="E249" s="669"/>
      <c r="F249" s="779"/>
      <c r="G249" s="555"/>
      <c r="H249" s="561"/>
    </row>
    <row r="250" spans="1:8" s="510" customFormat="1" ht="69.75" customHeight="1">
      <c r="A250" s="741"/>
      <c r="B250" s="536"/>
      <c r="C250" s="812"/>
      <c r="D250" s="516"/>
      <c r="E250" s="669"/>
      <c r="F250" s="779"/>
      <c r="G250" s="555"/>
      <c r="H250" s="561"/>
    </row>
    <row r="251" spans="1:8" s="510" customFormat="1" ht="61.5" customHeight="1">
      <c r="A251" s="741"/>
      <c r="B251" s="536"/>
      <c r="C251" s="519"/>
      <c r="D251" s="516"/>
      <c r="E251" s="565"/>
      <c r="F251" s="779"/>
      <c r="G251" s="555"/>
      <c r="H251" s="561"/>
    </row>
    <row r="252" spans="1:8" s="510" customFormat="1" ht="60" customHeight="1">
      <c r="A252" s="741"/>
      <c r="B252" s="540"/>
      <c r="C252" s="593"/>
      <c r="D252" s="516"/>
      <c r="E252" s="565"/>
      <c r="F252" s="779"/>
      <c r="G252" s="555"/>
      <c r="H252" s="561"/>
    </row>
    <row r="253" spans="1:8" s="510" customFormat="1" ht="66.75" customHeight="1">
      <c r="A253" s="741"/>
      <c r="B253" s="536"/>
      <c r="C253" s="813"/>
      <c r="D253" s="516"/>
      <c r="E253" s="565"/>
      <c r="F253" s="779"/>
      <c r="G253" s="555"/>
      <c r="H253" s="561"/>
    </row>
    <row r="254" spans="1:8" s="510" customFormat="1" ht="86.25" customHeight="1">
      <c r="A254" s="741"/>
      <c r="B254" s="536"/>
      <c r="C254" s="814"/>
      <c r="D254" s="516"/>
      <c r="E254" s="668"/>
      <c r="F254" s="779"/>
      <c r="G254" s="555"/>
      <c r="H254" s="561"/>
    </row>
    <row r="255" spans="1:8" s="510" customFormat="1" ht="63" customHeight="1">
      <c r="A255" s="741"/>
      <c r="B255" s="536"/>
      <c r="C255" s="789"/>
      <c r="D255" s="516"/>
      <c r="E255" s="565"/>
      <c r="F255" s="779"/>
      <c r="G255" s="555"/>
      <c r="H255" s="561"/>
    </row>
    <row r="256" spans="1:8" s="510" customFormat="1" ht="26.25" customHeight="1">
      <c r="A256" s="741"/>
      <c r="B256" s="536"/>
      <c r="C256" s="518"/>
      <c r="D256" s="530"/>
      <c r="E256" s="565"/>
      <c r="F256" s="779"/>
      <c r="G256" s="555"/>
      <c r="H256" s="561"/>
    </row>
    <row r="257" spans="1:8" s="510" customFormat="1" ht="80.25" customHeight="1">
      <c r="A257" s="741"/>
      <c r="B257" s="540"/>
      <c r="C257" s="519"/>
      <c r="D257" s="516"/>
      <c r="E257" s="565"/>
      <c r="F257" s="779"/>
      <c r="G257" s="555"/>
      <c r="H257" s="561"/>
    </row>
    <row r="258" spans="1:8" s="510" customFormat="1" ht="47.25" customHeight="1">
      <c r="A258" s="741"/>
      <c r="B258" s="540"/>
      <c r="C258" s="593"/>
      <c r="D258" s="516"/>
      <c r="E258" s="565"/>
      <c r="F258" s="779"/>
      <c r="G258" s="555"/>
      <c r="H258" s="561"/>
    </row>
    <row r="259" spans="1:8" s="510" customFormat="1" ht="77.25" customHeight="1">
      <c r="A259" s="741"/>
      <c r="B259" s="540"/>
      <c r="C259" s="807"/>
      <c r="D259" s="516"/>
      <c r="E259" s="565"/>
      <c r="F259" s="779"/>
      <c r="G259" s="555"/>
      <c r="H259" s="561"/>
    </row>
    <row r="260" spans="1:8" s="510" customFormat="1" ht="45" customHeight="1">
      <c r="A260" s="741"/>
      <c r="B260" s="540"/>
      <c r="C260" s="514"/>
      <c r="D260" s="516"/>
      <c r="E260" s="565"/>
      <c r="F260" s="779"/>
      <c r="G260" s="555"/>
      <c r="H260" s="561"/>
    </row>
    <row r="261" spans="1:8" s="510" customFormat="1" ht="26.25" customHeight="1">
      <c r="A261" s="741"/>
      <c r="B261" s="540"/>
      <c r="C261" s="593"/>
      <c r="D261" s="516"/>
      <c r="E261" s="691"/>
      <c r="F261" s="779"/>
      <c r="G261" s="555"/>
      <c r="H261" s="561"/>
    </row>
    <row r="262" spans="1:8" s="510" customFormat="1" ht="67.5" customHeight="1">
      <c r="A262" s="741"/>
      <c r="B262" s="536"/>
      <c r="C262" s="518"/>
      <c r="D262" s="516"/>
      <c r="E262" s="673"/>
      <c r="F262" s="779"/>
      <c r="G262" s="555"/>
      <c r="H262" s="561"/>
    </row>
    <row r="263" spans="1:8" s="510" customFormat="1" ht="42.75" customHeight="1">
      <c r="A263" s="741"/>
      <c r="B263" s="553"/>
      <c r="C263" s="526"/>
      <c r="D263" s="530"/>
      <c r="E263" s="673"/>
      <c r="F263" s="779"/>
      <c r="G263" s="555"/>
      <c r="H263" s="561"/>
    </row>
    <row r="264" spans="1:8" s="510" customFormat="1" ht="54.75" customHeight="1">
      <c r="A264" s="741"/>
      <c r="B264" s="540"/>
      <c r="C264" s="815"/>
      <c r="D264" s="532"/>
      <c r="E264" s="565"/>
      <c r="F264" s="779"/>
      <c r="G264" s="555"/>
      <c r="H264" s="561"/>
    </row>
    <row r="265" spans="1:8" s="510" customFormat="1" ht="78.75" customHeight="1">
      <c r="A265" s="741"/>
      <c r="B265" s="563"/>
      <c r="C265" s="519"/>
      <c r="D265" s="530"/>
      <c r="E265" s="565"/>
      <c r="F265" s="779"/>
      <c r="G265" s="555"/>
      <c r="H265" s="561"/>
    </row>
    <row r="266" spans="1:8" s="510" customFormat="1" ht="41.25" customHeight="1">
      <c r="A266" s="741"/>
      <c r="B266" s="563"/>
      <c r="C266" s="816"/>
      <c r="D266" s="516"/>
      <c r="E266" s="565"/>
      <c r="F266" s="779"/>
      <c r="G266" s="555"/>
      <c r="H266" s="561"/>
    </row>
    <row r="267" spans="1:8" s="510" customFormat="1" ht="42" customHeight="1">
      <c r="A267" s="741"/>
      <c r="B267" s="563"/>
      <c r="C267" s="518"/>
      <c r="D267" s="516"/>
      <c r="E267" s="669"/>
      <c r="F267" s="779"/>
      <c r="G267" s="555"/>
      <c r="H267" s="561"/>
    </row>
    <row r="268" spans="1:8" s="510" customFormat="1" ht="50.25" customHeight="1">
      <c r="A268" s="741"/>
      <c r="B268" s="563"/>
      <c r="C268" s="550"/>
      <c r="D268" s="516"/>
      <c r="E268" s="565"/>
      <c r="F268" s="779"/>
      <c r="G268" s="555"/>
      <c r="H268" s="561"/>
    </row>
    <row r="269" spans="1:8" s="510" customFormat="1" ht="72" customHeight="1">
      <c r="A269" s="741"/>
      <c r="B269" s="553"/>
      <c r="C269" s="817"/>
      <c r="D269" s="516"/>
      <c r="E269" s="565"/>
      <c r="F269" s="779"/>
      <c r="G269" s="555"/>
      <c r="H269" s="561"/>
    </row>
    <row r="270" spans="1:8" s="788" customFormat="1" ht="90.75" customHeight="1">
      <c r="A270" s="741"/>
      <c r="B270" s="536"/>
      <c r="C270" s="593"/>
      <c r="D270" s="516"/>
      <c r="E270" s="673"/>
      <c r="F270" s="779"/>
      <c r="G270" s="555"/>
      <c r="H270" s="555"/>
    </row>
    <row r="271" spans="1:8" s="788" customFormat="1" ht="88.5" customHeight="1">
      <c r="A271" s="741"/>
      <c r="B271" s="536"/>
      <c r="C271" s="593"/>
      <c r="D271" s="515"/>
      <c r="E271" s="674"/>
      <c r="F271" s="779"/>
      <c r="G271" s="555"/>
      <c r="H271" s="555"/>
    </row>
    <row r="272" spans="1:8" s="788" customFormat="1" ht="88.5" customHeight="1">
      <c r="A272" s="741"/>
      <c r="B272" s="536"/>
      <c r="C272" s="518"/>
      <c r="D272" s="516"/>
      <c r="E272" s="674"/>
      <c r="F272" s="779"/>
      <c r="G272" s="555"/>
      <c r="H272" s="555"/>
    </row>
    <row r="273" spans="1:8" s="788" customFormat="1" ht="74.25" customHeight="1">
      <c r="A273" s="741"/>
      <c r="B273" s="536"/>
      <c r="C273" s="593"/>
      <c r="D273" s="516"/>
      <c r="E273" s="674"/>
      <c r="F273" s="779"/>
      <c r="G273" s="555"/>
      <c r="H273" s="555"/>
    </row>
    <row r="274" spans="1:8" s="788" customFormat="1" ht="78" customHeight="1">
      <c r="A274" s="741"/>
      <c r="B274" s="536"/>
      <c r="C274" s="518"/>
      <c r="D274" s="530"/>
      <c r="E274" s="674"/>
      <c r="F274" s="779"/>
      <c r="G274" s="555"/>
      <c r="H274" s="555"/>
    </row>
    <row r="275" spans="1:8" s="788" customFormat="1" ht="77.25" customHeight="1">
      <c r="A275" s="741"/>
      <c r="B275" s="536"/>
      <c r="C275" s="518"/>
      <c r="D275" s="530"/>
      <c r="E275" s="674"/>
      <c r="F275" s="779"/>
      <c r="G275" s="555"/>
      <c r="H275" s="555"/>
    </row>
    <row r="276" spans="1:8" s="788" customFormat="1" ht="72.75" customHeight="1">
      <c r="A276" s="741"/>
      <c r="B276" s="536"/>
      <c r="C276" s="649"/>
      <c r="D276" s="515"/>
      <c r="E276" s="674"/>
      <c r="F276" s="779"/>
      <c r="G276" s="555"/>
      <c r="H276" s="555"/>
    </row>
    <row r="277" spans="1:8" s="788" customFormat="1" ht="78" customHeight="1">
      <c r="A277" s="741"/>
      <c r="B277" s="536"/>
      <c r="C277" s="547"/>
      <c r="D277" s="515"/>
      <c r="E277" s="674"/>
      <c r="F277" s="779"/>
      <c r="G277" s="555"/>
      <c r="H277" s="555"/>
    </row>
    <row r="278" spans="1:8" s="788" customFormat="1" ht="18.75" customHeight="1">
      <c r="A278" s="741"/>
      <c r="B278" s="540"/>
      <c r="C278" s="518"/>
      <c r="D278" s="515"/>
      <c r="E278" s="691"/>
      <c r="F278" s="779"/>
      <c r="G278" s="555"/>
      <c r="H278" s="555"/>
    </row>
    <row r="279" spans="1:8" s="788" customFormat="1" ht="43.5" customHeight="1">
      <c r="A279" s="741"/>
      <c r="B279" s="540"/>
      <c r="C279" s="518"/>
      <c r="D279" s="515"/>
      <c r="E279" s="565"/>
      <c r="F279" s="779"/>
      <c r="G279" s="555"/>
      <c r="H279" s="555"/>
    </row>
    <row r="280" spans="1:8" s="788" customFormat="1" ht="50.25" customHeight="1">
      <c r="A280" s="741"/>
      <c r="B280" s="540"/>
      <c r="C280" s="818"/>
      <c r="D280" s="515"/>
      <c r="E280" s="565"/>
      <c r="F280" s="779"/>
      <c r="G280" s="555"/>
      <c r="H280" s="555"/>
    </row>
    <row r="281" spans="1:8" s="788" customFormat="1" ht="75" customHeight="1">
      <c r="A281" s="741"/>
      <c r="B281" s="536"/>
      <c r="C281" s="519"/>
      <c r="D281" s="515"/>
      <c r="E281" s="673"/>
      <c r="F281" s="779"/>
      <c r="G281" s="555"/>
      <c r="H281" s="555"/>
    </row>
    <row r="282" spans="1:8" s="788" customFormat="1" ht="65.25" customHeight="1">
      <c r="A282" s="741"/>
      <c r="B282" s="536"/>
      <c r="C282" s="519"/>
      <c r="D282" s="516"/>
      <c r="E282" s="565"/>
      <c r="F282" s="779"/>
      <c r="G282" s="555"/>
      <c r="H282" s="555"/>
    </row>
    <row r="283" spans="1:8" s="788" customFormat="1" ht="80.25" customHeight="1">
      <c r="A283" s="741"/>
      <c r="B283" s="536"/>
      <c r="C283" s="519"/>
      <c r="D283" s="516"/>
      <c r="E283" s="565"/>
      <c r="F283" s="779"/>
      <c r="G283" s="555"/>
      <c r="H283" s="555"/>
    </row>
    <row r="284" spans="1:8" s="788" customFormat="1" ht="87" customHeight="1">
      <c r="A284" s="741"/>
      <c r="B284" s="536"/>
      <c r="C284" s="819"/>
      <c r="D284" s="516"/>
      <c r="E284" s="565"/>
      <c r="F284" s="779"/>
      <c r="G284" s="555"/>
      <c r="H284" s="555"/>
    </row>
    <row r="285" spans="1:8" s="788" customFormat="1" ht="45" customHeight="1">
      <c r="A285" s="741"/>
      <c r="B285" s="540"/>
      <c r="C285" s="514"/>
      <c r="D285" s="516"/>
      <c r="E285" s="565"/>
      <c r="F285" s="779"/>
      <c r="G285" s="555"/>
      <c r="H285" s="555"/>
    </row>
    <row r="286" spans="1:8" s="788" customFormat="1" ht="53.25" customHeight="1">
      <c r="A286" s="741"/>
      <c r="B286" s="540"/>
      <c r="C286" s="589"/>
      <c r="D286" s="516"/>
      <c r="E286" s="673"/>
      <c r="F286" s="779"/>
      <c r="G286" s="555"/>
      <c r="H286" s="555"/>
    </row>
    <row r="287" spans="1:8" s="788" customFormat="1" ht="23.25" customHeight="1">
      <c r="A287" s="741"/>
      <c r="B287" s="540"/>
      <c r="C287" s="514"/>
      <c r="D287" s="516"/>
      <c r="E287" s="565"/>
      <c r="F287" s="779"/>
      <c r="G287" s="555"/>
      <c r="H287" s="555"/>
    </row>
    <row r="288" spans="1:8" s="788" customFormat="1" ht="27" customHeight="1">
      <c r="A288" s="741"/>
      <c r="B288" s="540"/>
      <c r="C288" s="514"/>
      <c r="D288" s="601"/>
      <c r="E288" s="673"/>
      <c r="F288" s="779"/>
      <c r="G288" s="555"/>
      <c r="H288" s="555"/>
    </row>
    <row r="289" spans="1:8" s="788" customFormat="1" ht="19.5" customHeight="1">
      <c r="A289" s="741"/>
      <c r="B289" s="540"/>
      <c r="C289" s="514"/>
      <c r="D289" s="515"/>
      <c r="E289" s="565"/>
      <c r="F289" s="779"/>
      <c r="G289" s="555"/>
      <c r="H289" s="555"/>
    </row>
    <row r="290" spans="1:8" s="788" customFormat="1" ht="19.5" customHeight="1">
      <c r="A290" s="741"/>
      <c r="B290" s="540"/>
      <c r="C290" s="518"/>
      <c r="D290" s="576"/>
      <c r="E290" s="673"/>
      <c r="F290" s="779"/>
      <c r="G290" s="555"/>
      <c r="H290" s="555"/>
    </row>
    <row r="291" spans="1:8" s="788" customFormat="1" ht="19.5" customHeight="1">
      <c r="A291" s="604"/>
      <c r="B291" s="605"/>
      <c r="C291" s="569"/>
      <c r="D291" s="568"/>
      <c r="E291" s="679"/>
      <c r="F291" s="701"/>
      <c r="G291" s="555"/>
      <c r="H291" s="555"/>
    </row>
    <row r="292" spans="1:8" s="788" customFormat="1" ht="42.75" customHeight="1">
      <c r="A292" s="773"/>
      <c r="B292" s="820"/>
      <c r="C292" s="790"/>
      <c r="D292" s="791"/>
      <c r="E292" s="679"/>
      <c r="F292" s="792"/>
      <c r="G292" s="555"/>
      <c r="H292" s="555"/>
    </row>
    <row r="293" spans="1:8" s="788" customFormat="1" ht="32.25" customHeight="1">
      <c r="A293" s="794"/>
      <c r="B293" s="698"/>
      <c r="C293" s="821"/>
      <c r="D293" s="795"/>
      <c r="E293" s="796"/>
      <c r="F293" s="797"/>
      <c r="G293" s="555"/>
      <c r="H293" s="555"/>
    </row>
    <row r="294" spans="1:8" s="788" customFormat="1" ht="32.25" customHeight="1">
      <c r="A294" s="798"/>
      <c r="B294" s="698"/>
      <c r="C294" s="698"/>
      <c r="D294" s="795"/>
      <c r="E294" s="796"/>
      <c r="F294" s="799"/>
      <c r="G294" s="555"/>
      <c r="H294" s="555"/>
    </row>
    <row r="295" spans="1:8" s="788" customFormat="1" ht="33" customHeight="1">
      <c r="A295" s="648"/>
      <c r="B295" s="800"/>
      <c r="C295" s="526"/>
      <c r="D295" s="801"/>
      <c r="E295" s="793"/>
      <c r="F295" s="779"/>
      <c r="G295" s="555"/>
      <c r="H295" s="555"/>
    </row>
    <row r="296" spans="1:8" s="788" customFormat="1" ht="43.5" customHeight="1">
      <c r="A296" s="741"/>
      <c r="B296" s="540"/>
      <c r="C296" s="520"/>
      <c r="D296" s="516"/>
      <c r="E296" s="565"/>
      <c r="F296" s="779"/>
      <c r="G296" s="555"/>
      <c r="H296" s="555"/>
    </row>
    <row r="297" spans="1:8" s="788" customFormat="1" ht="58.5" customHeight="1">
      <c r="A297" s="741"/>
      <c r="B297" s="540"/>
      <c r="C297" s="521"/>
      <c r="D297" s="516"/>
      <c r="E297" s="565"/>
      <c r="F297" s="779"/>
      <c r="G297" s="555"/>
      <c r="H297" s="555"/>
    </row>
    <row r="298" spans="1:8" s="788" customFormat="1" ht="60" customHeight="1">
      <c r="A298" s="741"/>
      <c r="B298" s="536"/>
      <c r="C298" s="514"/>
      <c r="D298" s="515"/>
      <c r="E298" s="674"/>
      <c r="F298" s="779"/>
      <c r="G298" s="555"/>
      <c r="H298" s="555"/>
    </row>
    <row r="299" spans="1:8" s="788" customFormat="1" ht="70.5" customHeight="1">
      <c r="A299" s="564"/>
      <c r="B299" s="536"/>
      <c r="C299" s="519"/>
      <c r="D299" s="704"/>
      <c r="E299" s="661"/>
      <c r="F299" s="779"/>
      <c r="G299" s="555"/>
      <c r="H299" s="555"/>
    </row>
    <row r="300" spans="1:8" s="788" customFormat="1" ht="64.5" customHeight="1">
      <c r="A300" s="741"/>
      <c r="B300" s="536"/>
      <c r="C300" s="519"/>
      <c r="D300" s="516"/>
      <c r="E300" s="565"/>
      <c r="F300" s="779"/>
      <c r="G300" s="555"/>
      <c r="H300" s="555"/>
    </row>
    <row r="301" spans="1:8" s="788" customFormat="1" ht="68.25" customHeight="1">
      <c r="A301" s="741"/>
      <c r="B301" s="536"/>
      <c r="C301" s="519"/>
      <c r="D301" s="516"/>
      <c r="E301" s="565"/>
      <c r="F301" s="779"/>
      <c r="G301" s="555"/>
      <c r="H301" s="555"/>
    </row>
    <row r="302" spans="1:8" s="788" customFormat="1" ht="78.75" customHeight="1">
      <c r="A302" s="741"/>
      <c r="B302" s="536"/>
      <c r="C302" s="519"/>
      <c r="D302" s="516"/>
      <c r="E302" s="669"/>
      <c r="F302" s="779"/>
      <c r="G302" s="555"/>
      <c r="H302" s="555"/>
    </row>
    <row r="303" spans="1:8" s="788" customFormat="1" ht="77.25" customHeight="1">
      <c r="A303" s="741"/>
      <c r="B303" s="536"/>
      <c r="C303" s="542"/>
      <c r="D303" s="516"/>
      <c r="E303" s="669"/>
      <c r="F303" s="779"/>
      <c r="G303" s="555"/>
      <c r="H303" s="555"/>
    </row>
    <row r="304" spans="1:8" s="788" customFormat="1" ht="68.25" customHeight="1">
      <c r="A304" s="741"/>
      <c r="B304" s="536"/>
      <c r="C304" s="519"/>
      <c r="D304" s="516"/>
      <c r="E304" s="565"/>
      <c r="F304" s="779"/>
      <c r="G304" s="555"/>
      <c r="H304" s="555"/>
    </row>
    <row r="305" spans="1:8" s="788" customFormat="1" ht="74.25" customHeight="1">
      <c r="A305" s="741"/>
      <c r="B305" s="536"/>
      <c r="C305" s="807"/>
      <c r="D305" s="530"/>
      <c r="E305" s="565"/>
      <c r="F305" s="779"/>
      <c r="G305" s="555"/>
      <c r="H305" s="555"/>
    </row>
    <row r="306" spans="1:8" s="788" customFormat="1" ht="38.25" customHeight="1">
      <c r="A306" s="741"/>
      <c r="B306" s="536"/>
      <c r="C306" s="593"/>
      <c r="D306" s="530"/>
      <c r="E306" s="669"/>
      <c r="F306" s="779"/>
      <c r="G306" s="555"/>
      <c r="H306" s="555"/>
    </row>
    <row r="307" spans="1:8" s="788" customFormat="1" ht="72" customHeight="1">
      <c r="A307" s="741"/>
      <c r="B307" s="536"/>
      <c r="C307" s="807"/>
      <c r="D307" s="516"/>
      <c r="E307" s="669"/>
      <c r="F307" s="779"/>
      <c r="G307" s="555"/>
      <c r="H307" s="555"/>
    </row>
    <row r="308" spans="1:8" s="788" customFormat="1" ht="61.5" customHeight="1">
      <c r="A308" s="741"/>
      <c r="B308" s="536"/>
      <c r="C308" s="519"/>
      <c r="D308" s="530"/>
      <c r="E308" s="565"/>
      <c r="F308" s="779"/>
      <c r="G308" s="555"/>
      <c r="H308" s="555"/>
    </row>
    <row r="309" spans="1:8" s="788" customFormat="1" ht="54.75" customHeight="1">
      <c r="A309" s="741"/>
      <c r="B309" s="540"/>
      <c r="C309" s="514"/>
      <c r="D309" s="516"/>
      <c r="E309" s="565"/>
      <c r="F309" s="779"/>
      <c r="G309" s="555"/>
      <c r="H309" s="555"/>
    </row>
    <row r="310" spans="1:8" s="788" customFormat="1" ht="35.25" customHeight="1">
      <c r="A310" s="741"/>
      <c r="B310" s="536"/>
      <c r="C310" s="518"/>
      <c r="D310" s="530"/>
      <c r="E310" s="565"/>
      <c r="F310" s="779"/>
      <c r="G310" s="555"/>
      <c r="H310" s="555"/>
    </row>
    <row r="311" spans="1:8" s="788" customFormat="1" ht="26.25" customHeight="1">
      <c r="A311" s="741"/>
      <c r="B311" s="540"/>
      <c r="C311" s="518"/>
      <c r="D311" s="530"/>
      <c r="E311" s="672"/>
      <c r="F311" s="779"/>
      <c r="G311" s="555"/>
      <c r="H311" s="555"/>
    </row>
    <row r="312" spans="1:8" s="788" customFormat="1" ht="90.75" customHeight="1">
      <c r="A312" s="741"/>
      <c r="B312" s="540"/>
      <c r="C312" s="569"/>
      <c r="D312" s="516"/>
      <c r="E312" s="668"/>
      <c r="F312" s="779"/>
      <c r="G312" s="555"/>
      <c r="H312" s="555"/>
    </row>
    <row r="313" spans="1:8" s="788" customFormat="1" ht="35.25" customHeight="1">
      <c r="A313" s="741"/>
      <c r="B313" s="540"/>
      <c r="C313" s="789"/>
      <c r="D313" s="516"/>
      <c r="E313" s="565"/>
      <c r="F313" s="779"/>
      <c r="G313" s="555"/>
      <c r="H313" s="555"/>
    </row>
    <row r="314" spans="1:8" s="788" customFormat="1" ht="24" customHeight="1">
      <c r="A314" s="741"/>
      <c r="B314" s="536"/>
      <c r="C314" s="526"/>
      <c r="D314" s="530"/>
      <c r="E314" s="565"/>
      <c r="F314" s="779"/>
      <c r="G314" s="555"/>
      <c r="H314" s="555"/>
    </row>
    <row r="315" spans="1:8" s="788" customFormat="1" ht="84" customHeight="1">
      <c r="A315" s="741"/>
      <c r="B315" s="536"/>
      <c r="C315" s="519"/>
      <c r="D315" s="530"/>
      <c r="E315" s="565"/>
      <c r="F315" s="779"/>
      <c r="G315" s="555"/>
      <c r="H315" s="555"/>
    </row>
    <row r="316" spans="1:8" ht="76.5" customHeight="1">
      <c r="A316" s="741"/>
      <c r="B316" s="536"/>
      <c r="C316" s="547"/>
      <c r="D316" s="516"/>
      <c r="E316" s="673"/>
      <c r="F316" s="779"/>
      <c r="G316" s="555"/>
      <c r="H316" s="507"/>
    </row>
    <row r="317" spans="1:8" ht="52.5" customHeight="1">
      <c r="A317" s="741"/>
      <c r="B317" s="536"/>
      <c r="C317" s="518"/>
      <c r="D317" s="516"/>
      <c r="E317" s="673"/>
      <c r="F317" s="779"/>
      <c r="G317" s="555"/>
      <c r="H317" s="507"/>
    </row>
    <row r="318" spans="1:8" ht="64.5" customHeight="1">
      <c r="A318" s="741"/>
      <c r="B318" s="536"/>
      <c r="C318" s="547"/>
      <c r="D318" s="516"/>
      <c r="E318" s="673"/>
      <c r="F318" s="779"/>
      <c r="G318" s="555"/>
      <c r="H318" s="507"/>
    </row>
    <row r="319" spans="1:8" ht="68.25" customHeight="1">
      <c r="A319" s="741"/>
      <c r="B319" s="536"/>
      <c r="C319" s="518"/>
      <c r="D319" s="516"/>
      <c r="E319" s="673"/>
      <c r="F319" s="779"/>
      <c r="G319" s="555"/>
      <c r="H319" s="507"/>
    </row>
    <row r="320" spans="1:8" ht="65.25" customHeight="1">
      <c r="A320" s="741"/>
      <c r="B320" s="536"/>
      <c r="C320" s="518"/>
      <c r="D320" s="516"/>
      <c r="E320" s="674"/>
      <c r="F320" s="779"/>
      <c r="G320" s="555"/>
      <c r="H320" s="507"/>
    </row>
    <row r="321" spans="1:8" ht="90.75" customHeight="1">
      <c r="A321" s="741"/>
      <c r="B321" s="536"/>
      <c r="C321" s="519"/>
      <c r="D321" s="516"/>
      <c r="E321" s="673"/>
      <c r="F321" s="779"/>
      <c r="G321" s="555"/>
      <c r="H321" s="507"/>
    </row>
    <row r="322" spans="1:8" ht="75.75" customHeight="1">
      <c r="A322" s="741"/>
      <c r="B322" s="563"/>
      <c r="C322" s="593"/>
      <c r="D322" s="530"/>
      <c r="E322" s="673"/>
      <c r="F322" s="779"/>
      <c r="G322" s="555"/>
      <c r="H322" s="507"/>
    </row>
    <row r="323" spans="1:8" ht="62.25" customHeight="1">
      <c r="A323" s="741"/>
      <c r="B323" s="563"/>
      <c r="C323" s="589"/>
      <c r="D323" s="530"/>
      <c r="E323" s="673"/>
      <c r="F323" s="779"/>
      <c r="G323" s="555"/>
      <c r="H323" s="507"/>
    </row>
    <row r="324" spans="1:8" ht="76.5" customHeight="1">
      <c r="A324" s="741"/>
      <c r="B324" s="563"/>
      <c r="C324" s="519"/>
      <c r="D324" s="532"/>
      <c r="E324" s="673"/>
      <c r="F324" s="779"/>
      <c r="G324" s="555"/>
      <c r="H324" s="507"/>
    </row>
    <row r="325" spans="1:8" ht="84.75" customHeight="1">
      <c r="A325" s="741"/>
      <c r="B325" s="563"/>
      <c r="C325" s="519"/>
      <c r="D325" s="530"/>
      <c r="E325" s="565"/>
      <c r="F325" s="779"/>
      <c r="G325" s="555"/>
      <c r="H325" s="507"/>
    </row>
    <row r="326" spans="1:8" ht="77.25" customHeight="1">
      <c r="A326" s="741"/>
      <c r="B326" s="553"/>
      <c r="C326" s="519"/>
      <c r="D326" s="516"/>
      <c r="E326" s="565"/>
      <c r="F326" s="779"/>
      <c r="G326" s="555"/>
      <c r="H326" s="507"/>
    </row>
    <row r="327" spans="1:8" ht="82.5" customHeight="1">
      <c r="A327" s="741"/>
      <c r="B327" s="553"/>
      <c r="C327" s="519"/>
      <c r="D327" s="516"/>
      <c r="E327" s="669"/>
      <c r="F327" s="779"/>
      <c r="G327" s="555"/>
      <c r="H327" s="507"/>
    </row>
    <row r="328" spans="1:8" ht="85.5" customHeight="1">
      <c r="A328" s="741"/>
      <c r="B328" s="553"/>
      <c r="C328" s="519"/>
      <c r="D328" s="516"/>
      <c r="E328" s="565"/>
      <c r="F328" s="779"/>
      <c r="G328" s="555"/>
      <c r="H328" s="507"/>
    </row>
    <row r="329" spans="1:8" ht="78.75" customHeight="1">
      <c r="A329" s="741"/>
      <c r="B329" s="553"/>
      <c r="C329" s="519"/>
      <c r="D329" s="516"/>
      <c r="E329" s="673"/>
      <c r="F329" s="779"/>
      <c r="G329" s="555"/>
      <c r="H329" s="507"/>
    </row>
    <row r="330" spans="1:8" ht="80.25" customHeight="1">
      <c r="A330" s="741"/>
      <c r="B330" s="553"/>
      <c r="C330" s="519"/>
      <c r="D330" s="515"/>
      <c r="E330" s="674"/>
      <c r="F330" s="779"/>
      <c r="G330" s="555"/>
      <c r="H330" s="507"/>
    </row>
    <row r="331" spans="1:8" ht="81.75" customHeight="1">
      <c r="A331" s="741"/>
      <c r="B331" s="553"/>
      <c r="C331" s="519"/>
      <c r="D331" s="516"/>
      <c r="E331" s="674"/>
      <c r="F331" s="779"/>
      <c r="G331" s="555"/>
      <c r="H331" s="507"/>
    </row>
    <row r="332" spans="1:8" ht="81.75" customHeight="1">
      <c r="A332" s="741"/>
      <c r="B332" s="553"/>
      <c r="C332" s="519"/>
      <c r="D332" s="516"/>
      <c r="E332" s="674"/>
      <c r="F332" s="779"/>
      <c r="G332" s="555"/>
      <c r="H332" s="507"/>
    </row>
    <row r="333" spans="1:8" ht="72" customHeight="1">
      <c r="A333" s="741"/>
      <c r="B333" s="540"/>
      <c r="C333" s="519"/>
      <c r="D333" s="530"/>
      <c r="E333" s="674"/>
      <c r="F333" s="779"/>
      <c r="G333" s="555"/>
      <c r="H333" s="507"/>
    </row>
    <row r="334" spans="1:8" ht="27.75" customHeight="1">
      <c r="A334" s="741"/>
      <c r="B334" s="540"/>
      <c r="C334" s="593"/>
      <c r="D334" s="530"/>
      <c r="E334" s="691"/>
      <c r="F334" s="779"/>
      <c r="G334" s="555"/>
      <c r="H334" s="507"/>
    </row>
    <row r="335" spans="1:8" ht="78.75" customHeight="1">
      <c r="A335" s="648"/>
      <c r="B335" s="540"/>
      <c r="C335" s="593"/>
      <c r="D335" s="579"/>
      <c r="E335" s="674"/>
      <c r="F335" s="779"/>
      <c r="G335" s="555"/>
      <c r="H335" s="507"/>
    </row>
    <row r="336" spans="1:8" ht="45" customHeight="1">
      <c r="A336" s="741"/>
      <c r="B336" s="540"/>
      <c r="C336" s="593"/>
      <c r="D336" s="515"/>
      <c r="E336" s="674"/>
      <c r="F336" s="779"/>
      <c r="G336" s="555"/>
      <c r="H336" s="507"/>
    </row>
    <row r="337" spans="1:8" ht="48.75" customHeight="1">
      <c r="A337" s="741"/>
      <c r="B337" s="540"/>
      <c r="C337" s="518"/>
      <c r="D337" s="515"/>
      <c r="E337" s="677"/>
      <c r="F337" s="779"/>
      <c r="G337" s="555"/>
      <c r="H337" s="507"/>
    </row>
    <row r="338" spans="1:8" ht="41.25" customHeight="1">
      <c r="A338" s="741"/>
      <c r="B338" s="536"/>
      <c r="C338" s="519"/>
      <c r="D338" s="576"/>
      <c r="E338" s="565"/>
      <c r="F338" s="779"/>
      <c r="G338" s="555"/>
      <c r="H338" s="507"/>
    </row>
    <row r="339" spans="1:8" ht="21" customHeight="1">
      <c r="A339" s="741"/>
      <c r="B339" s="540"/>
      <c r="C339" s="518"/>
      <c r="D339" s="515"/>
      <c r="E339" s="565"/>
      <c r="F339" s="779"/>
      <c r="G339" s="555"/>
      <c r="H339" s="507"/>
    </row>
    <row r="340" spans="1:8" ht="21.75" customHeight="1">
      <c r="A340" s="741"/>
      <c r="B340" s="540"/>
      <c r="C340" s="518"/>
      <c r="D340" s="515"/>
      <c r="E340" s="565"/>
      <c r="F340" s="779"/>
      <c r="G340" s="555"/>
      <c r="H340" s="507"/>
    </row>
    <row r="341" spans="1:8" ht="21.75" customHeight="1">
      <c r="A341" s="741"/>
      <c r="B341" s="540"/>
      <c r="C341" s="518"/>
      <c r="D341" s="515"/>
      <c r="E341" s="565"/>
      <c r="F341" s="779"/>
      <c r="G341" s="555"/>
      <c r="H341" s="507"/>
    </row>
    <row r="342" spans="1:8" ht="44.25" customHeight="1">
      <c r="A342" s="773"/>
      <c r="B342" s="803"/>
      <c r="C342" s="518"/>
      <c r="D342" s="515"/>
      <c r="E342" s="565"/>
      <c r="F342" s="779"/>
      <c r="G342" s="555"/>
      <c r="H342" s="507"/>
    </row>
    <row r="343" spans="1:8" ht="65.25" customHeight="1">
      <c r="A343" s="581"/>
      <c r="B343" s="698"/>
      <c r="C343" s="698"/>
      <c r="D343" s="583"/>
      <c r="E343" s="742"/>
      <c r="F343" s="585"/>
      <c r="G343" s="555"/>
      <c r="H343" s="507"/>
    </row>
    <row r="344" spans="1:8" ht="30" customHeight="1">
      <c r="A344" s="582"/>
      <c r="B344" s="804"/>
      <c r="C344" s="698"/>
      <c r="D344" s="584"/>
      <c r="E344" s="743"/>
      <c r="F344" s="586"/>
      <c r="G344" s="555"/>
      <c r="H344" s="507"/>
    </row>
    <row r="345" spans="1:8" ht="30.75" customHeight="1">
      <c r="A345" s="741"/>
      <c r="B345" s="536"/>
      <c r="C345" s="526"/>
      <c r="D345" s="515"/>
      <c r="E345" s="673"/>
      <c r="F345" s="779"/>
      <c r="G345" s="555"/>
      <c r="H345" s="507"/>
    </row>
    <row r="346" spans="1:8" ht="70.5" customHeight="1">
      <c r="A346" s="741"/>
      <c r="B346" s="540"/>
      <c r="C346" s="519"/>
      <c r="D346" s="516"/>
      <c r="E346" s="565"/>
      <c r="F346" s="779"/>
      <c r="G346" s="555"/>
      <c r="H346" s="507"/>
    </row>
    <row r="347" spans="1:8" ht="28.5" customHeight="1">
      <c r="A347" s="741"/>
      <c r="B347" s="540"/>
      <c r="C347" s="593"/>
      <c r="D347" s="516"/>
      <c r="E347" s="669"/>
      <c r="F347" s="779"/>
      <c r="G347" s="555"/>
      <c r="H347" s="507"/>
    </row>
    <row r="348" spans="1:8" ht="54" customHeight="1">
      <c r="A348" s="741"/>
      <c r="B348" s="540"/>
      <c r="C348" s="519"/>
      <c r="D348" s="516"/>
      <c r="E348" s="669"/>
      <c r="F348" s="779"/>
      <c r="G348" s="555"/>
      <c r="H348" s="507"/>
    </row>
    <row r="349" spans="1:8" ht="41.25" customHeight="1">
      <c r="A349" s="741"/>
      <c r="B349" s="540"/>
      <c r="C349" s="519"/>
      <c r="D349" s="516"/>
      <c r="E349" s="669"/>
      <c r="F349" s="779"/>
      <c r="G349" s="555"/>
      <c r="H349" s="507"/>
    </row>
    <row r="350" spans="1:8" ht="68.25" customHeight="1">
      <c r="A350" s="741"/>
      <c r="B350" s="540"/>
      <c r="C350" s="519"/>
      <c r="D350" s="516"/>
      <c r="E350" s="565"/>
      <c r="F350" s="779"/>
      <c r="G350" s="555"/>
      <c r="H350" s="507"/>
    </row>
    <row r="351" spans="1:8" ht="69" customHeight="1">
      <c r="A351" s="741"/>
      <c r="B351" s="540"/>
      <c r="C351" s="519"/>
      <c r="D351" s="516"/>
      <c r="E351" s="565"/>
      <c r="F351" s="779"/>
      <c r="G351" s="555"/>
      <c r="H351" s="507"/>
    </row>
    <row r="352" spans="1:8" ht="69" customHeight="1">
      <c r="A352" s="741"/>
      <c r="B352" s="540"/>
      <c r="C352" s="514"/>
      <c r="D352" s="516"/>
      <c r="E352" s="565"/>
      <c r="F352" s="779"/>
      <c r="G352" s="555"/>
      <c r="H352" s="507"/>
    </row>
    <row r="353" spans="1:8" ht="72.75" customHeight="1">
      <c r="A353" s="741"/>
      <c r="B353" s="540"/>
      <c r="C353" s="514"/>
      <c r="D353" s="601"/>
      <c r="E353" s="565"/>
      <c r="F353" s="779"/>
      <c r="G353" s="555"/>
      <c r="H353" s="507"/>
    </row>
    <row r="354" spans="1:8" ht="72" customHeight="1">
      <c r="A354" s="741"/>
      <c r="B354" s="540"/>
      <c r="C354" s="519"/>
      <c r="D354" s="515"/>
      <c r="E354" s="565"/>
      <c r="F354" s="779"/>
      <c r="G354" s="555"/>
      <c r="H354" s="507"/>
    </row>
    <row r="355" spans="1:8" ht="70.5" customHeight="1">
      <c r="A355" s="741"/>
      <c r="B355" s="540"/>
      <c r="C355" s="519"/>
      <c r="D355" s="515"/>
      <c r="E355" s="565"/>
      <c r="F355" s="779"/>
      <c r="G355" s="555"/>
      <c r="H355" s="507"/>
    </row>
    <row r="356" spans="1:8" ht="69.75" customHeight="1">
      <c r="A356" s="741"/>
      <c r="B356" s="540"/>
      <c r="C356" s="519"/>
      <c r="D356" s="515"/>
      <c r="E356" s="565"/>
      <c r="F356" s="779"/>
      <c r="G356" s="555"/>
      <c r="H356" s="507"/>
    </row>
    <row r="357" spans="1:8" ht="42" customHeight="1">
      <c r="A357" s="741"/>
      <c r="B357" s="540"/>
      <c r="C357" s="514"/>
      <c r="D357" s="515"/>
      <c r="E357" s="565"/>
      <c r="F357" s="779"/>
      <c r="G357" s="555"/>
      <c r="H357" s="507"/>
    </row>
    <row r="358" spans="1:8" ht="78" customHeight="1">
      <c r="A358" s="741"/>
      <c r="B358" s="540"/>
      <c r="C358" s="514"/>
      <c r="D358" s="515"/>
      <c r="E358" s="565"/>
      <c r="F358" s="779"/>
      <c r="G358" s="555"/>
      <c r="H358" s="507"/>
    </row>
    <row r="359" spans="1:8" ht="66" customHeight="1">
      <c r="A359" s="741"/>
      <c r="B359" s="540"/>
      <c r="C359" s="519"/>
      <c r="D359" s="516"/>
      <c r="E359" s="661"/>
      <c r="F359" s="779"/>
      <c r="G359" s="555"/>
      <c r="H359" s="507"/>
    </row>
    <row r="360" spans="1:8" ht="75" customHeight="1">
      <c r="A360" s="741"/>
      <c r="B360" s="540"/>
      <c r="C360" s="519"/>
      <c r="D360" s="515"/>
      <c r="E360" s="661"/>
      <c r="F360" s="779"/>
      <c r="G360" s="555"/>
      <c r="H360" s="507"/>
    </row>
    <row r="361" spans="1:8" ht="80.25" customHeight="1">
      <c r="A361" s="741"/>
      <c r="B361" s="540"/>
      <c r="C361" s="514"/>
      <c r="D361" s="515"/>
      <c r="E361" s="565"/>
      <c r="F361" s="779"/>
      <c r="G361" s="555"/>
      <c r="H361" s="507"/>
    </row>
    <row r="362" spans="1:8" ht="73.5" customHeight="1">
      <c r="A362" s="741"/>
      <c r="B362" s="540"/>
      <c r="C362" s="519"/>
      <c r="D362" s="515"/>
      <c r="E362" s="565"/>
      <c r="F362" s="779"/>
      <c r="G362" s="555"/>
      <c r="H362" s="507"/>
    </row>
    <row r="363" spans="1:8" ht="72" customHeight="1">
      <c r="A363" s="741"/>
      <c r="B363" s="540"/>
      <c r="C363" s="807"/>
      <c r="D363" s="515"/>
      <c r="E363" s="565"/>
      <c r="F363" s="779"/>
      <c r="G363" s="555"/>
      <c r="H363" s="507"/>
    </row>
    <row r="364" spans="1:8" ht="76.5" customHeight="1">
      <c r="A364" s="741"/>
      <c r="B364" s="553"/>
      <c r="C364" s="593"/>
      <c r="D364" s="673"/>
      <c r="E364" s="565"/>
      <c r="F364" s="779"/>
      <c r="G364" s="555"/>
      <c r="H364" s="507"/>
    </row>
    <row r="365" spans="1:8" ht="81.75" customHeight="1">
      <c r="A365" s="741"/>
      <c r="B365" s="540"/>
      <c r="C365" s="519"/>
      <c r="D365" s="516"/>
      <c r="E365" s="661"/>
      <c r="F365" s="779"/>
      <c r="G365" s="555"/>
      <c r="H365" s="507"/>
    </row>
    <row r="366" spans="1:8" ht="23.25" customHeight="1">
      <c r="A366" s="741"/>
      <c r="B366" s="540"/>
      <c r="C366" s="593"/>
      <c r="D366" s="516"/>
      <c r="E366" s="661"/>
      <c r="F366" s="779"/>
      <c r="G366" s="555"/>
      <c r="H366" s="507"/>
    </row>
    <row r="367" spans="1:8" ht="33.75" customHeight="1">
      <c r="A367" s="741"/>
      <c r="B367" s="514"/>
      <c r="C367" s="519"/>
      <c r="D367" s="515"/>
      <c r="E367" s="565"/>
      <c r="F367" s="779"/>
      <c r="G367" s="555"/>
      <c r="H367" s="507"/>
    </row>
    <row r="368" spans="1:8" ht="42.75" customHeight="1">
      <c r="A368" s="741"/>
      <c r="B368" s="540"/>
      <c r="C368" s="518"/>
      <c r="D368" s="515"/>
      <c r="E368" s="673"/>
      <c r="F368" s="779"/>
      <c r="G368" s="555"/>
      <c r="H368" s="507"/>
    </row>
    <row r="369" spans="1:8" ht="43.5" customHeight="1">
      <c r="A369" s="741"/>
      <c r="B369" s="514"/>
      <c r="C369" s="518"/>
      <c r="D369" s="515"/>
      <c r="E369" s="661"/>
      <c r="F369" s="779"/>
      <c r="G369" s="555"/>
      <c r="H369" s="507"/>
    </row>
    <row r="370" spans="1:8" ht="78.75" customHeight="1">
      <c r="A370" s="741"/>
      <c r="B370" s="563"/>
      <c r="C370" s="514"/>
      <c r="D370" s="515"/>
      <c r="E370" s="661"/>
      <c r="F370" s="779"/>
      <c r="G370" s="555"/>
      <c r="H370" s="507"/>
    </row>
    <row r="371" spans="1:8" ht="73.5" customHeight="1">
      <c r="A371" s="741"/>
      <c r="B371" s="563"/>
      <c r="C371" s="519"/>
      <c r="D371" s="515"/>
      <c r="E371" s="661"/>
      <c r="F371" s="779"/>
      <c r="G371" s="555"/>
      <c r="H371" s="507"/>
    </row>
    <row r="372" spans="1:8" ht="23.25" customHeight="1">
      <c r="A372" s="741"/>
      <c r="B372" s="553"/>
      <c r="C372" s="593"/>
      <c r="D372" s="576"/>
      <c r="E372" s="661"/>
      <c r="F372" s="779"/>
      <c r="G372" s="555"/>
      <c r="H372" s="507"/>
    </row>
    <row r="373" spans="1:8" ht="66.75" customHeight="1">
      <c r="A373" s="741"/>
      <c r="B373" s="563"/>
      <c r="C373" s="519"/>
      <c r="D373" s="515"/>
      <c r="E373" s="661"/>
      <c r="F373" s="779"/>
      <c r="G373" s="555"/>
      <c r="H373" s="507"/>
    </row>
    <row r="374" spans="1:8" ht="78" customHeight="1">
      <c r="A374" s="741"/>
      <c r="B374" s="563"/>
      <c r="C374" s="542"/>
      <c r="D374" s="515"/>
      <c r="E374" s="565"/>
      <c r="F374" s="779"/>
      <c r="G374" s="555"/>
      <c r="H374" s="507"/>
    </row>
    <row r="375" spans="1:8" ht="81.75" customHeight="1">
      <c r="A375" s="741"/>
      <c r="B375" s="563"/>
      <c r="C375" s="514"/>
      <c r="D375" s="515"/>
      <c r="E375" s="661"/>
      <c r="F375" s="779"/>
      <c r="G375" s="555"/>
      <c r="H375" s="507"/>
    </row>
    <row r="376" spans="1:8" ht="78.75" customHeight="1">
      <c r="A376" s="741"/>
      <c r="B376" s="563"/>
      <c r="C376" s="514"/>
      <c r="D376" s="515"/>
      <c r="E376" s="565"/>
      <c r="F376" s="779"/>
      <c r="G376" s="555"/>
      <c r="H376" s="507"/>
    </row>
    <row r="377" spans="1:8" ht="44.25" customHeight="1">
      <c r="A377" s="741"/>
      <c r="B377" s="563"/>
      <c r="C377" s="526"/>
      <c r="D377" s="576"/>
      <c r="E377" s="565"/>
      <c r="F377" s="779"/>
      <c r="G377" s="555"/>
      <c r="H377" s="507"/>
    </row>
    <row r="378" spans="1:8" ht="28.5" customHeight="1">
      <c r="A378" s="741"/>
      <c r="B378" s="536"/>
      <c r="C378" s="518"/>
      <c r="D378" s="576"/>
      <c r="E378" s="673"/>
      <c r="F378" s="779"/>
      <c r="G378" s="555"/>
      <c r="H378" s="507"/>
    </row>
    <row r="379" spans="1:8" ht="54" customHeight="1">
      <c r="A379" s="741"/>
      <c r="B379" s="514"/>
      <c r="C379" s="593"/>
      <c r="D379" s="515"/>
      <c r="E379" s="661"/>
      <c r="F379" s="779"/>
      <c r="G379" s="555"/>
      <c r="H379" s="507"/>
    </row>
    <row r="380" spans="1:8" ht="44.25" customHeight="1">
      <c r="A380" s="741"/>
      <c r="B380" s="515"/>
      <c r="C380" s="518"/>
      <c r="D380" s="515"/>
      <c r="E380" s="565"/>
      <c r="F380" s="779"/>
      <c r="G380" s="555"/>
      <c r="H380" s="507"/>
    </row>
    <row r="381" spans="1:8" ht="77.25" customHeight="1">
      <c r="A381" s="741"/>
      <c r="B381" s="515"/>
      <c r="C381" s="518"/>
      <c r="D381" s="515"/>
      <c r="E381" s="565"/>
      <c r="F381" s="779"/>
      <c r="G381" s="555"/>
      <c r="H381" s="507"/>
    </row>
    <row r="382" spans="1:8" ht="77.25" customHeight="1">
      <c r="A382" s="741"/>
      <c r="B382" s="515"/>
      <c r="C382" s="514"/>
      <c r="D382" s="515"/>
      <c r="E382" s="565"/>
      <c r="F382" s="779"/>
      <c r="G382" s="555"/>
      <c r="H382" s="507"/>
    </row>
    <row r="383" spans="1:8" ht="85.5" customHeight="1">
      <c r="A383" s="741"/>
      <c r="B383" s="515"/>
      <c r="C383" s="809"/>
      <c r="D383" s="515"/>
      <c r="E383" s="669"/>
      <c r="F383" s="779"/>
      <c r="G383" s="555"/>
      <c r="H383" s="507"/>
    </row>
    <row r="384" spans="1:8" ht="95.25" customHeight="1">
      <c r="A384" s="741"/>
      <c r="B384" s="540"/>
      <c r="C384" s="593"/>
      <c r="D384" s="515"/>
      <c r="E384" s="565"/>
      <c r="F384" s="779"/>
      <c r="G384" s="555"/>
      <c r="H384" s="507"/>
    </row>
    <row r="385" spans="1:8" ht="48.75" customHeight="1">
      <c r="A385" s="741"/>
      <c r="B385" s="540"/>
      <c r="C385" s="822"/>
      <c r="D385" s="515"/>
      <c r="E385" s="565"/>
      <c r="F385" s="779"/>
      <c r="G385" s="555"/>
      <c r="H385" s="507"/>
    </row>
    <row r="386" spans="1:8" ht="54" customHeight="1">
      <c r="A386" s="741"/>
      <c r="B386" s="540"/>
      <c r="C386" s="573"/>
      <c r="D386" s="515"/>
      <c r="E386" s="565"/>
      <c r="F386" s="779"/>
      <c r="G386" s="555"/>
      <c r="H386" s="507"/>
    </row>
    <row r="387" spans="1:8" ht="42" customHeight="1">
      <c r="A387" s="741"/>
      <c r="B387" s="540"/>
      <c r="C387" s="519"/>
      <c r="D387" s="515"/>
      <c r="E387" s="565"/>
      <c r="F387" s="663"/>
      <c r="G387" s="555"/>
      <c r="H387" s="507"/>
    </row>
    <row r="388" spans="1:8" ht="26.25" customHeight="1">
      <c r="A388" s="741"/>
      <c r="B388" s="515"/>
      <c r="C388" s="519"/>
      <c r="D388" s="515"/>
      <c r="E388" s="565"/>
      <c r="F388" s="663"/>
      <c r="G388" s="555"/>
      <c r="H388" s="507"/>
    </row>
    <row r="389" spans="1:8" ht="33" customHeight="1">
      <c r="A389" s="741"/>
      <c r="B389" s="515"/>
      <c r="C389" s="518"/>
      <c r="D389" s="515"/>
      <c r="E389" s="565"/>
      <c r="F389" s="663"/>
      <c r="G389" s="555"/>
      <c r="H389" s="507"/>
    </row>
    <row r="390" spans="1:8" ht="66.75" customHeight="1">
      <c r="A390" s="741"/>
      <c r="B390" s="515"/>
      <c r="C390" s="518"/>
      <c r="D390" s="515"/>
      <c r="E390" s="565"/>
      <c r="F390" s="663"/>
      <c r="G390" s="555"/>
      <c r="H390" s="507"/>
    </row>
    <row r="391" spans="1:8" ht="66" customHeight="1">
      <c r="A391" s="741"/>
      <c r="B391" s="515"/>
      <c r="C391" s="525"/>
      <c r="D391" s="515"/>
      <c r="E391" s="565"/>
      <c r="F391" s="663"/>
      <c r="G391" s="555"/>
      <c r="H391" s="507"/>
    </row>
    <row r="392" spans="1:8" ht="41.25" customHeight="1">
      <c r="A392" s="741"/>
      <c r="B392" s="515"/>
      <c r="C392" s="547"/>
      <c r="D392" s="515"/>
      <c r="E392" s="661"/>
      <c r="F392" s="663"/>
      <c r="G392" s="555"/>
      <c r="H392" s="507"/>
    </row>
    <row r="393" spans="1:8" ht="27.75" customHeight="1">
      <c r="A393" s="741"/>
      <c r="B393" s="529"/>
      <c r="C393" s="518"/>
      <c r="D393" s="607"/>
      <c r="E393" s="565"/>
      <c r="F393" s="663"/>
      <c r="G393" s="555"/>
      <c r="H393" s="507"/>
    </row>
    <row r="394" spans="1:8" ht="21.75" customHeight="1">
      <c r="A394" s="741"/>
      <c r="B394" s="529"/>
      <c r="C394" s="518"/>
      <c r="D394" s="607"/>
      <c r="E394" s="672"/>
      <c r="F394" s="663"/>
      <c r="G394" s="555"/>
      <c r="H394" s="507"/>
    </row>
    <row r="395" spans="1:8" ht="54.75" customHeight="1">
      <c r="A395" s="741"/>
      <c r="B395" s="536"/>
      <c r="C395" s="547"/>
      <c r="D395" s="515"/>
      <c r="E395" s="673"/>
      <c r="F395" s="663"/>
      <c r="G395" s="555"/>
      <c r="H395" s="507"/>
    </row>
    <row r="396" spans="1:8" ht="78.75" customHeight="1">
      <c r="A396" s="741"/>
      <c r="B396" s="536"/>
      <c r="C396" s="518"/>
      <c r="D396" s="514"/>
      <c r="E396" s="673"/>
      <c r="F396" s="663"/>
      <c r="G396" s="555"/>
      <c r="H396" s="507"/>
    </row>
    <row r="397" spans="1:8" ht="80.25" customHeight="1">
      <c r="A397" s="741"/>
      <c r="B397" s="536"/>
      <c r="C397" s="547"/>
      <c r="D397" s="515"/>
      <c r="E397" s="673"/>
      <c r="F397" s="663"/>
      <c r="G397" s="555"/>
      <c r="H397" s="507"/>
    </row>
    <row r="398" spans="1:8" ht="87.75" customHeight="1">
      <c r="A398" s="741"/>
      <c r="B398" s="536"/>
      <c r="C398" s="518"/>
      <c r="D398" s="530"/>
      <c r="E398" s="673"/>
      <c r="F398" s="663"/>
      <c r="G398" s="555"/>
      <c r="H398" s="507"/>
    </row>
    <row r="399" spans="1:8" ht="77.25" customHeight="1">
      <c r="A399" s="741"/>
      <c r="B399" s="536"/>
      <c r="C399" s="514"/>
      <c r="D399" s="530"/>
      <c r="E399" s="673"/>
      <c r="F399" s="663"/>
      <c r="G399" s="555"/>
      <c r="H399" s="507"/>
    </row>
    <row r="400" spans="1:8" ht="76.5" customHeight="1">
      <c r="A400" s="741"/>
      <c r="B400" s="536"/>
      <c r="C400" s="547"/>
      <c r="D400" s="516"/>
      <c r="E400" s="673"/>
      <c r="F400" s="663"/>
      <c r="G400" s="555"/>
      <c r="H400" s="507"/>
    </row>
    <row r="401" spans="1:8" ht="79.5" customHeight="1">
      <c r="A401" s="741"/>
      <c r="B401" s="536"/>
      <c r="C401" s="518"/>
      <c r="D401" s="516"/>
      <c r="E401" s="673"/>
      <c r="F401" s="663"/>
      <c r="G401" s="555"/>
      <c r="H401" s="507"/>
    </row>
    <row r="402" spans="1:8" ht="66" customHeight="1">
      <c r="A402" s="741"/>
      <c r="B402" s="536"/>
      <c r="C402" s="547"/>
      <c r="D402" s="516"/>
      <c r="E402" s="673"/>
      <c r="F402" s="663"/>
      <c r="G402" s="555"/>
      <c r="H402" s="507"/>
    </row>
    <row r="403" spans="1:8" ht="66" customHeight="1">
      <c r="A403" s="741"/>
      <c r="B403" s="536"/>
      <c r="C403" s="518"/>
      <c r="D403" s="516"/>
      <c r="E403" s="673"/>
      <c r="F403" s="663"/>
      <c r="G403" s="555"/>
      <c r="H403" s="507"/>
    </row>
    <row r="404" spans="1:8" ht="65.25" customHeight="1">
      <c r="A404" s="741"/>
      <c r="B404" s="536"/>
      <c r="C404" s="547"/>
      <c r="D404" s="515"/>
      <c r="E404" s="673"/>
      <c r="F404" s="663"/>
      <c r="G404" s="555"/>
      <c r="H404" s="507"/>
    </row>
    <row r="405" spans="1:8" ht="66.75" customHeight="1">
      <c r="A405" s="741"/>
      <c r="B405" s="540"/>
      <c r="C405" s="518"/>
      <c r="D405" s="515"/>
      <c r="E405" s="565"/>
      <c r="F405" s="663"/>
      <c r="G405" s="555"/>
      <c r="H405" s="507"/>
    </row>
    <row r="406" spans="1:8" ht="65.25" customHeight="1">
      <c r="A406" s="741"/>
      <c r="B406" s="536"/>
      <c r="C406" s="518"/>
      <c r="D406" s="515"/>
      <c r="E406" s="673"/>
      <c r="F406" s="663"/>
      <c r="G406" s="555"/>
      <c r="H406" s="507"/>
    </row>
    <row r="407" spans="1:8" ht="80.25" customHeight="1">
      <c r="A407" s="741"/>
      <c r="B407" s="536"/>
      <c r="C407" s="547"/>
      <c r="D407" s="515"/>
      <c r="E407" s="673"/>
      <c r="F407" s="663"/>
      <c r="G407" s="555"/>
      <c r="H407" s="507"/>
    </row>
    <row r="408" spans="1:8" ht="50.25" customHeight="1">
      <c r="A408" s="741"/>
      <c r="B408" s="540"/>
      <c r="C408" s="520"/>
      <c r="D408" s="530"/>
      <c r="E408" s="565"/>
      <c r="F408" s="663"/>
      <c r="G408" s="555"/>
      <c r="H408" s="507"/>
    </row>
    <row r="409" spans="1:8" ht="28.5" customHeight="1">
      <c r="A409" s="741"/>
      <c r="B409" s="536"/>
      <c r="C409" s="526"/>
      <c r="D409" s="530"/>
      <c r="E409" s="673"/>
      <c r="F409" s="663"/>
      <c r="G409" s="555"/>
      <c r="H409" s="507"/>
    </row>
    <row r="410" spans="1:8" ht="18.75" customHeight="1">
      <c r="A410" s="741"/>
      <c r="B410" s="540"/>
      <c r="C410" s="524"/>
      <c r="D410" s="530"/>
      <c r="E410" s="672"/>
      <c r="F410" s="663"/>
      <c r="G410" s="555"/>
      <c r="H410" s="507"/>
    </row>
    <row r="411" spans="1:8" ht="38.25" customHeight="1">
      <c r="A411" s="741"/>
      <c r="B411" s="540"/>
      <c r="C411" s="518"/>
      <c r="D411" s="516"/>
      <c r="E411" s="565"/>
      <c r="F411" s="663"/>
      <c r="G411" s="555"/>
      <c r="H411" s="507"/>
    </row>
    <row r="412" spans="1:8" ht="67.5" customHeight="1">
      <c r="A412" s="741"/>
      <c r="B412" s="536"/>
      <c r="C412" s="547"/>
      <c r="D412" s="516"/>
      <c r="E412" s="673"/>
      <c r="F412" s="663"/>
      <c r="G412" s="555"/>
      <c r="H412" s="507"/>
    </row>
    <row r="413" spans="1:8" ht="26.25" customHeight="1">
      <c r="A413" s="564"/>
      <c r="B413" s="540"/>
      <c r="C413" s="518"/>
      <c r="D413" s="516"/>
      <c r="E413" s="565"/>
      <c r="F413" s="663"/>
      <c r="G413" s="555"/>
      <c r="H413" s="507"/>
    </row>
    <row r="414" spans="1:8" ht="39.75" customHeight="1">
      <c r="A414" s="564"/>
      <c r="B414" s="540"/>
      <c r="C414" s="547"/>
      <c r="D414" s="516"/>
      <c r="E414" s="565"/>
      <c r="F414" s="663"/>
      <c r="G414" s="555"/>
      <c r="H414" s="507"/>
    </row>
    <row r="415" spans="1:8" ht="42" customHeight="1">
      <c r="A415" s="564"/>
      <c r="B415" s="540"/>
      <c r="C415" s="519"/>
      <c r="D415" s="515"/>
      <c r="E415" s="661"/>
      <c r="F415" s="663"/>
      <c r="G415" s="555"/>
      <c r="H415" s="507"/>
    </row>
    <row r="416" spans="1:8" ht="19.5" customHeight="1">
      <c r="A416" s="564"/>
      <c r="B416" s="540"/>
      <c r="C416" s="550"/>
      <c r="D416" s="516"/>
      <c r="E416" s="672"/>
      <c r="F416" s="663"/>
      <c r="G416" s="555"/>
      <c r="H416" s="507"/>
    </row>
    <row r="417" spans="1:8" ht="42" customHeight="1">
      <c r="A417" s="564"/>
      <c r="B417" s="540"/>
      <c r="C417" s="593"/>
      <c r="D417" s="516"/>
      <c r="E417" s="565"/>
      <c r="F417" s="663"/>
      <c r="G417" s="555"/>
      <c r="H417" s="507"/>
    </row>
    <row r="418" spans="1:8" ht="89.25" customHeight="1">
      <c r="A418" s="564"/>
      <c r="B418" s="540"/>
      <c r="C418" s="547"/>
      <c r="D418" s="515"/>
      <c r="E418" s="565"/>
      <c r="F418" s="663"/>
      <c r="G418" s="555"/>
      <c r="H418" s="507"/>
    </row>
    <row r="419" spans="1:8">
      <c r="A419" s="564"/>
      <c r="B419" s="536"/>
      <c r="C419" s="514"/>
      <c r="D419" s="529"/>
      <c r="E419" s="565"/>
      <c r="F419" s="663"/>
      <c r="G419" s="555"/>
      <c r="H419" s="507"/>
    </row>
    <row r="420" spans="1:8" ht="42" customHeight="1">
      <c r="A420" s="564"/>
      <c r="B420" s="540"/>
      <c r="C420" s="514"/>
      <c r="D420" s="527"/>
      <c r="E420" s="565"/>
      <c r="F420" s="663"/>
      <c r="G420" s="555"/>
      <c r="H420" s="507"/>
    </row>
    <row r="421" spans="1:8" ht="41.25" customHeight="1">
      <c r="A421" s="564"/>
      <c r="B421" s="515"/>
      <c r="C421" s="542"/>
      <c r="D421" s="515"/>
      <c r="E421" s="565"/>
      <c r="F421" s="663"/>
      <c r="G421" s="555"/>
      <c r="H421" s="507"/>
    </row>
    <row r="422" spans="1:8" ht="54" customHeight="1">
      <c r="A422" s="564"/>
      <c r="B422" s="515"/>
      <c r="C422" s="526"/>
      <c r="D422" s="515"/>
      <c r="E422" s="565"/>
      <c r="F422" s="663"/>
      <c r="G422" s="555"/>
      <c r="H422" s="507"/>
    </row>
    <row r="423" spans="1:8" ht="24.75" customHeight="1">
      <c r="A423" s="741"/>
      <c r="B423" s="515"/>
      <c r="C423" s="526"/>
      <c r="D423" s="515"/>
      <c r="E423" s="672"/>
      <c r="F423" s="663"/>
      <c r="G423" s="788"/>
    </row>
    <row r="424" spans="1:8">
      <c r="A424" s="741"/>
      <c r="B424" s="515"/>
      <c r="C424" s="547"/>
      <c r="D424" s="515"/>
      <c r="E424" s="661"/>
      <c r="F424" s="663"/>
      <c r="G424" s="788"/>
    </row>
    <row r="425" spans="1:8">
      <c r="A425" s="741"/>
      <c r="B425" s="515"/>
      <c r="C425" s="514"/>
      <c r="D425" s="515"/>
      <c r="E425" s="565"/>
      <c r="F425" s="663"/>
      <c r="G425" s="788"/>
    </row>
    <row r="426" spans="1:8">
      <c r="A426" s="741"/>
      <c r="B426" s="515"/>
      <c r="C426" s="514"/>
      <c r="D426" s="515"/>
      <c r="E426" s="673"/>
      <c r="F426" s="663"/>
      <c r="G426" s="788"/>
    </row>
    <row r="427" spans="1:8">
      <c r="A427" s="741"/>
      <c r="B427" s="515"/>
      <c r="C427" s="518"/>
      <c r="D427" s="515"/>
      <c r="E427" s="774"/>
      <c r="F427" s="663"/>
      <c r="G427" s="788"/>
    </row>
    <row r="428" spans="1:8">
      <c r="A428" s="741"/>
      <c r="B428" s="515"/>
      <c r="C428" s="514"/>
      <c r="D428" s="515"/>
      <c r="E428" s="565"/>
      <c r="F428" s="663"/>
      <c r="G428" s="788"/>
    </row>
    <row r="429" spans="1:8">
      <c r="A429" s="604"/>
      <c r="B429" s="568"/>
      <c r="C429" s="569"/>
      <c r="D429" s="568"/>
      <c r="E429" s="681"/>
      <c r="F429" s="663"/>
      <c r="G429" s="788"/>
    </row>
    <row r="430" spans="1:8">
      <c r="A430" s="781"/>
      <c r="B430" s="555"/>
      <c r="C430" s="596"/>
      <c r="D430" s="568"/>
      <c r="E430" s="681"/>
      <c r="F430" s="663"/>
      <c r="G430" s="788"/>
    </row>
    <row r="431" spans="1:8">
      <c r="A431" s="782"/>
      <c r="B431" s="524"/>
      <c r="C431" s="535"/>
      <c r="D431" s="588"/>
      <c r="E431" s="669"/>
      <c r="F431" s="663"/>
      <c r="G431" s="788"/>
    </row>
    <row r="432" spans="1:8">
      <c r="A432" s="741"/>
      <c r="B432" s="524"/>
      <c r="C432" s="526"/>
      <c r="D432" s="588"/>
      <c r="E432" s="669"/>
      <c r="F432" s="663"/>
      <c r="G432" s="788"/>
    </row>
    <row r="433" spans="1:7" ht="68.25" customHeight="1">
      <c r="A433" s="741"/>
      <c r="B433" s="540"/>
      <c r="C433" s="518"/>
      <c r="D433" s="530"/>
      <c r="E433" s="565"/>
      <c r="F433" s="663"/>
      <c r="G433" s="788"/>
    </row>
    <row r="434" spans="1:7" ht="38.25" customHeight="1">
      <c r="A434" s="741"/>
      <c r="B434" s="540"/>
      <c r="C434" s="542"/>
      <c r="D434" s="516"/>
      <c r="E434" s="565"/>
      <c r="F434" s="663"/>
      <c r="G434" s="788"/>
    </row>
    <row r="435" spans="1:7" ht="43.5" customHeight="1">
      <c r="A435" s="741"/>
      <c r="B435" s="540"/>
      <c r="C435" s="518"/>
      <c r="D435" s="516"/>
      <c r="E435" s="565"/>
      <c r="F435" s="663"/>
      <c r="G435" s="788"/>
    </row>
    <row r="436" spans="1:7" ht="51" customHeight="1">
      <c r="A436" s="741"/>
      <c r="B436" s="536"/>
      <c r="C436" s="542"/>
      <c r="D436" s="515"/>
      <c r="E436" s="673"/>
      <c r="F436" s="663"/>
      <c r="G436" s="788"/>
    </row>
    <row r="437" spans="1:7" ht="52.5" customHeight="1">
      <c r="A437" s="741"/>
      <c r="B437" s="536"/>
      <c r="C437" s="518"/>
      <c r="D437" s="515"/>
      <c r="E437" s="673"/>
      <c r="F437" s="663"/>
      <c r="G437" s="788"/>
    </row>
    <row r="438" spans="1:7" ht="51.75" customHeight="1">
      <c r="A438" s="741"/>
      <c r="B438" s="540"/>
      <c r="C438" s="547"/>
      <c r="D438" s="530"/>
      <c r="E438" s="565"/>
      <c r="F438" s="663"/>
      <c r="G438" s="788"/>
    </row>
    <row r="439" spans="1:7" ht="73.5" customHeight="1">
      <c r="A439" s="741"/>
      <c r="B439" s="536"/>
      <c r="C439" s="593"/>
      <c r="D439" s="530"/>
      <c r="E439" s="673"/>
      <c r="F439" s="663"/>
      <c r="G439" s="788"/>
    </row>
    <row r="440" spans="1:7" ht="42" customHeight="1">
      <c r="A440" s="741"/>
      <c r="B440" s="540"/>
      <c r="C440" s="550"/>
      <c r="D440" s="530"/>
      <c r="E440" s="565"/>
      <c r="F440" s="663"/>
      <c r="G440" s="788"/>
    </row>
    <row r="441" spans="1:7">
      <c r="A441" s="741"/>
      <c r="B441" s="540"/>
      <c r="C441" s="518"/>
      <c r="D441" s="516"/>
      <c r="E441" s="565"/>
      <c r="F441" s="663"/>
      <c r="G441" s="788"/>
    </row>
    <row r="442" spans="1:7" ht="45.75" customHeight="1">
      <c r="A442" s="741"/>
      <c r="B442" s="540"/>
      <c r="C442" s="518"/>
      <c r="D442" s="516"/>
      <c r="E442" s="565"/>
      <c r="F442" s="663"/>
      <c r="G442" s="788"/>
    </row>
    <row r="443" spans="1:7" ht="36" customHeight="1">
      <c r="A443" s="741"/>
      <c r="B443" s="540"/>
      <c r="C443" s="518"/>
      <c r="D443" s="516"/>
      <c r="E443" s="565"/>
      <c r="F443" s="663"/>
      <c r="G443" s="788"/>
    </row>
    <row r="444" spans="1:7" ht="89.25" customHeight="1">
      <c r="A444" s="741"/>
      <c r="B444" s="536"/>
      <c r="C444" s="518"/>
      <c r="D444" s="516"/>
      <c r="E444" s="673"/>
      <c r="F444" s="663"/>
      <c r="G444" s="788"/>
    </row>
    <row r="445" spans="1:7" ht="30" customHeight="1">
      <c r="A445" s="741"/>
      <c r="B445" s="540"/>
      <c r="C445" s="518"/>
      <c r="D445" s="516"/>
      <c r="E445" s="565"/>
      <c r="F445" s="663"/>
      <c r="G445" s="788"/>
    </row>
    <row r="446" spans="1:7" ht="63" customHeight="1">
      <c r="A446" s="741"/>
      <c r="B446" s="536"/>
      <c r="C446" s="547"/>
      <c r="D446" s="516"/>
      <c r="E446" s="673"/>
      <c r="F446" s="663"/>
      <c r="G446" s="788"/>
    </row>
    <row r="447" spans="1:7" ht="52.5" customHeight="1">
      <c r="A447" s="741"/>
      <c r="B447" s="536"/>
      <c r="C447" s="518"/>
      <c r="D447" s="515"/>
      <c r="E447" s="673"/>
      <c r="F447" s="663"/>
      <c r="G447" s="788"/>
    </row>
    <row r="448" spans="1:7">
      <c r="A448" s="741"/>
      <c r="B448" s="536"/>
      <c r="C448" s="547"/>
      <c r="D448" s="515"/>
      <c r="E448" s="673"/>
      <c r="F448" s="663"/>
      <c r="G448" s="788"/>
    </row>
    <row r="449" spans="1:7">
      <c r="A449" s="741"/>
      <c r="B449" s="536"/>
      <c r="C449" s="518"/>
      <c r="D449" s="515"/>
      <c r="E449" s="673"/>
      <c r="F449" s="663"/>
      <c r="G449" s="788"/>
    </row>
    <row r="450" spans="1:7" ht="42" customHeight="1">
      <c r="A450" s="741"/>
      <c r="B450" s="540"/>
      <c r="C450" s="514"/>
      <c r="D450" s="516"/>
      <c r="E450" s="669"/>
      <c r="F450" s="663"/>
      <c r="G450" s="788"/>
    </row>
    <row r="451" spans="1:7">
      <c r="A451" s="741"/>
      <c r="B451" s="536"/>
      <c r="C451" s="547"/>
      <c r="D451" s="515"/>
      <c r="E451" s="673"/>
      <c r="F451" s="663"/>
      <c r="G451" s="788"/>
    </row>
    <row r="452" spans="1:7" ht="30.75" customHeight="1">
      <c r="A452" s="741"/>
      <c r="B452" s="540"/>
      <c r="C452" s="518"/>
      <c r="D452" s="515"/>
      <c r="E452" s="565"/>
      <c r="F452" s="663"/>
      <c r="G452" s="788"/>
    </row>
    <row r="453" spans="1:7">
      <c r="A453" s="741"/>
      <c r="B453" s="540"/>
      <c r="C453" s="547"/>
      <c r="D453" s="538"/>
      <c r="E453" s="672"/>
      <c r="F453" s="663"/>
      <c r="G453" s="788"/>
    </row>
    <row r="454" spans="1:7" ht="28.5" customHeight="1">
      <c r="A454" s="741"/>
      <c r="B454" s="540"/>
      <c r="C454" s="518"/>
      <c r="D454" s="516"/>
      <c r="E454" s="565"/>
      <c r="F454" s="663"/>
      <c r="G454" s="788"/>
    </row>
    <row r="455" spans="1:7" ht="66" customHeight="1">
      <c r="A455" s="741"/>
      <c r="B455" s="540"/>
      <c r="C455" s="518"/>
      <c r="D455" s="516"/>
      <c r="E455" s="674"/>
      <c r="F455" s="663"/>
      <c r="G455" s="788"/>
    </row>
    <row r="456" spans="1:7" ht="65.25" customHeight="1">
      <c r="A456" s="741"/>
      <c r="B456" s="540"/>
      <c r="C456" s="550"/>
      <c r="D456" s="516"/>
      <c r="E456" s="673"/>
      <c r="F456" s="663"/>
      <c r="G456" s="788"/>
    </row>
    <row r="457" spans="1:7" ht="30.75" customHeight="1">
      <c r="A457" s="741"/>
      <c r="B457" s="540"/>
      <c r="C457" s="550"/>
      <c r="D457" s="516"/>
      <c r="E457" s="565"/>
      <c r="F457" s="663"/>
      <c r="G457" s="788"/>
    </row>
    <row r="458" spans="1:7" ht="51.75" customHeight="1">
      <c r="A458" s="741"/>
      <c r="B458" s="540"/>
      <c r="C458" s="518"/>
      <c r="D458" s="516"/>
      <c r="E458" s="669"/>
      <c r="F458" s="663"/>
      <c r="G458" s="788"/>
    </row>
    <row r="459" spans="1:7" ht="62.25" customHeight="1">
      <c r="A459" s="741"/>
      <c r="B459" s="536"/>
      <c r="C459" s="518"/>
      <c r="D459" s="516"/>
      <c r="E459" s="677"/>
      <c r="F459" s="663"/>
      <c r="G459" s="788"/>
    </row>
    <row r="460" spans="1:7" ht="30" customHeight="1">
      <c r="A460" s="741"/>
      <c r="B460" s="540"/>
      <c r="C460" s="518"/>
      <c r="D460" s="516"/>
      <c r="E460" s="565"/>
      <c r="F460" s="663"/>
      <c r="G460" s="788"/>
    </row>
    <row r="461" spans="1:7" ht="52.5" customHeight="1">
      <c r="A461" s="741"/>
      <c r="B461" s="540"/>
      <c r="C461" s="518"/>
      <c r="D461" s="516"/>
      <c r="E461" s="661"/>
      <c r="F461" s="663"/>
      <c r="G461" s="788"/>
    </row>
    <row r="462" spans="1:7" ht="37.5" customHeight="1">
      <c r="A462" s="741"/>
      <c r="B462" s="540"/>
      <c r="C462" s="518"/>
      <c r="D462" s="516"/>
      <c r="E462" s="565"/>
      <c r="F462" s="663"/>
      <c r="G462" s="788"/>
    </row>
    <row r="463" spans="1:7" ht="51.75" customHeight="1">
      <c r="A463" s="741"/>
      <c r="B463" s="540"/>
      <c r="C463" s="518"/>
      <c r="D463" s="516"/>
      <c r="E463" s="565"/>
      <c r="F463" s="663"/>
      <c r="G463" s="788"/>
    </row>
    <row r="464" spans="1:7" ht="49.5" customHeight="1">
      <c r="A464" s="741"/>
      <c r="B464" s="540"/>
      <c r="C464" s="518"/>
      <c r="D464" s="516"/>
      <c r="E464" s="565"/>
      <c r="F464" s="663"/>
      <c r="G464" s="788"/>
    </row>
    <row r="465" spans="1:7" ht="52.5" customHeight="1">
      <c r="A465" s="741"/>
      <c r="B465" s="540"/>
      <c r="C465" s="518"/>
      <c r="D465" s="516"/>
      <c r="E465" s="565"/>
      <c r="F465" s="663"/>
      <c r="G465" s="788"/>
    </row>
    <row r="466" spans="1:7">
      <c r="A466" s="741"/>
      <c r="B466" s="540"/>
      <c r="C466" s="518"/>
      <c r="D466" s="516"/>
      <c r="E466" s="672"/>
      <c r="F466" s="663"/>
      <c r="G466" s="788"/>
    </row>
    <row r="467" spans="1:7" ht="48.75" customHeight="1">
      <c r="A467" s="741"/>
      <c r="B467" s="540"/>
      <c r="C467" s="603"/>
      <c r="D467" s="697"/>
      <c r="E467" s="565"/>
      <c r="F467" s="663"/>
      <c r="G467" s="788"/>
    </row>
    <row r="468" spans="1:7" ht="73.5" customHeight="1">
      <c r="A468" s="741"/>
      <c r="B468" s="540"/>
      <c r="C468" s="603"/>
      <c r="D468" s="697"/>
      <c r="E468" s="565"/>
      <c r="F468" s="663"/>
      <c r="G468" s="788"/>
    </row>
    <row r="469" spans="1:7" ht="68.25" customHeight="1">
      <c r="A469" s="741"/>
      <c r="B469" s="536"/>
      <c r="C469" s="518"/>
      <c r="D469" s="697"/>
      <c r="E469" s="673"/>
      <c r="F469" s="663"/>
      <c r="G469" s="788"/>
    </row>
    <row r="470" spans="1:7" ht="108" customHeight="1">
      <c r="A470" s="741"/>
      <c r="B470" s="536"/>
      <c r="C470" s="547"/>
      <c r="D470" s="697"/>
      <c r="E470" s="673"/>
      <c r="F470" s="663"/>
      <c r="G470" s="788"/>
    </row>
    <row r="471" spans="1:7">
      <c r="A471" s="741"/>
      <c r="B471" s="602"/>
      <c r="C471" s="603"/>
      <c r="D471" s="697"/>
      <c r="E471" s="672"/>
      <c r="F471" s="663"/>
      <c r="G471" s="788"/>
    </row>
    <row r="472" spans="1:7">
      <c r="A472" s="741"/>
      <c r="B472" s="602"/>
      <c r="C472" s="547"/>
      <c r="D472" s="697"/>
      <c r="E472" s="565"/>
      <c r="F472" s="663"/>
      <c r="G472" s="788"/>
    </row>
    <row r="473" spans="1:7">
      <c r="A473" s="741"/>
      <c r="B473" s="602"/>
      <c r="C473" s="518"/>
      <c r="D473" s="515"/>
      <c r="E473" s="565"/>
      <c r="F473" s="663"/>
      <c r="G473" s="788"/>
    </row>
    <row r="474" spans="1:7" ht="39" customHeight="1">
      <c r="A474" s="741"/>
      <c r="B474" s="602"/>
      <c r="C474" s="518"/>
      <c r="D474" s="515"/>
      <c r="E474" s="565"/>
      <c r="F474" s="663"/>
      <c r="G474" s="788"/>
    </row>
    <row r="475" spans="1:7" ht="29.25" customHeight="1">
      <c r="A475" s="741"/>
      <c r="B475" s="602"/>
      <c r="C475" s="518"/>
      <c r="D475" s="515"/>
      <c r="E475" s="565"/>
      <c r="F475" s="663"/>
      <c r="G475" s="788"/>
    </row>
    <row r="476" spans="1:7">
      <c r="A476" s="741"/>
      <c r="B476" s="602"/>
      <c r="C476" s="550"/>
      <c r="D476" s="515"/>
      <c r="E476" s="672"/>
      <c r="F476" s="663"/>
      <c r="G476" s="788"/>
    </row>
    <row r="477" spans="1:7" ht="39" customHeight="1">
      <c r="A477" s="741"/>
      <c r="B477" s="602"/>
      <c r="C477" s="518"/>
      <c r="D477" s="515"/>
      <c r="E477" s="565"/>
      <c r="F477" s="663"/>
      <c r="G477" s="788"/>
    </row>
    <row r="478" spans="1:7" ht="30.75" customHeight="1">
      <c r="A478" s="741"/>
      <c r="B478" s="602"/>
      <c r="C478" s="518"/>
      <c r="D478" s="515"/>
      <c r="E478" s="565"/>
      <c r="F478" s="663"/>
      <c r="G478" s="788"/>
    </row>
    <row r="479" spans="1:7" ht="17.25" customHeight="1">
      <c r="A479" s="741"/>
      <c r="B479" s="602"/>
      <c r="C479" s="518"/>
      <c r="D479" s="515"/>
      <c r="E479" s="565"/>
      <c r="F479" s="663"/>
      <c r="G479" s="788"/>
    </row>
    <row r="480" spans="1:7" ht="41.25" customHeight="1">
      <c r="A480" s="741"/>
      <c r="B480" s="602"/>
      <c r="C480" s="518"/>
      <c r="D480" s="515"/>
      <c r="E480" s="565"/>
      <c r="F480" s="663"/>
      <c r="G480" s="788"/>
    </row>
    <row r="481" spans="1:7" ht="39.75" customHeight="1">
      <c r="A481" s="741"/>
      <c r="B481" s="515"/>
      <c r="C481" s="547"/>
      <c r="D481" s="515"/>
      <c r="E481" s="661"/>
      <c r="F481" s="663"/>
      <c r="G481" s="788"/>
    </row>
    <row r="482" spans="1:7" ht="42.75" customHeight="1">
      <c r="A482" s="741"/>
      <c r="B482" s="515"/>
      <c r="C482" s="518"/>
      <c r="D482" s="515"/>
      <c r="E482" s="661"/>
      <c r="F482" s="663"/>
      <c r="G482" s="788"/>
    </row>
    <row r="483" spans="1:7" ht="53.25" customHeight="1">
      <c r="A483" s="741"/>
      <c r="B483" s="515"/>
      <c r="C483" s="547"/>
      <c r="D483" s="515"/>
      <c r="E483" s="565"/>
      <c r="F483" s="663"/>
      <c r="G483" s="788"/>
    </row>
    <row r="484" spans="1:7" ht="22.5" customHeight="1">
      <c r="A484" s="741"/>
      <c r="B484" s="515"/>
      <c r="C484" s="518"/>
      <c r="D484" s="515"/>
      <c r="E484" s="672"/>
      <c r="F484" s="663"/>
      <c r="G484" s="788"/>
    </row>
    <row r="485" spans="1:7">
      <c r="A485" s="741"/>
      <c r="B485" s="515"/>
      <c r="C485" s="518"/>
      <c r="D485" s="515"/>
      <c r="E485" s="565"/>
      <c r="F485" s="663"/>
      <c r="G485" s="788"/>
    </row>
    <row r="486" spans="1:7" ht="54" customHeight="1">
      <c r="A486" s="741"/>
      <c r="B486" s="515"/>
      <c r="C486" s="514"/>
      <c r="D486" s="515"/>
      <c r="E486" s="565"/>
      <c r="F486" s="663"/>
      <c r="G486" s="788"/>
    </row>
    <row r="487" spans="1:7" ht="52.5" customHeight="1">
      <c r="A487" s="741"/>
      <c r="B487" s="515"/>
      <c r="C487" s="542"/>
      <c r="D487" s="515"/>
      <c r="E487" s="565"/>
      <c r="F487" s="663"/>
      <c r="G487" s="788"/>
    </row>
    <row r="488" spans="1:7" ht="20.25" customHeight="1">
      <c r="A488" s="741"/>
      <c r="B488" s="515"/>
      <c r="C488" s="518"/>
      <c r="D488" s="515"/>
      <c r="E488" s="672"/>
      <c r="F488" s="663"/>
      <c r="G488" s="788"/>
    </row>
    <row r="489" spans="1:7">
      <c r="A489" s="741"/>
      <c r="B489" s="540"/>
      <c r="C489" s="518"/>
      <c r="D489" s="516"/>
      <c r="E489" s="565"/>
      <c r="F489" s="663"/>
      <c r="G489" s="788"/>
    </row>
    <row r="490" spans="1:7" ht="56.25" customHeight="1">
      <c r="A490" s="741"/>
      <c r="B490" s="514"/>
      <c r="C490" s="518"/>
      <c r="D490" s="515"/>
      <c r="E490" s="661"/>
      <c r="F490" s="663"/>
      <c r="G490" s="788"/>
    </row>
    <row r="491" spans="1:7" ht="53.25" customHeight="1">
      <c r="A491" s="741"/>
      <c r="B491" s="540"/>
      <c r="C491" s="514"/>
      <c r="D491" s="515"/>
      <c r="E491" s="565"/>
      <c r="F491" s="663"/>
      <c r="G491" s="788"/>
    </row>
    <row r="492" spans="1:7" ht="54.75" customHeight="1">
      <c r="A492" s="741"/>
      <c r="B492" s="536"/>
      <c r="C492" s="547"/>
      <c r="D492" s="515"/>
      <c r="E492" s="673"/>
      <c r="F492" s="663"/>
      <c r="G492" s="788"/>
    </row>
    <row r="493" spans="1:7" ht="64.5" customHeight="1">
      <c r="A493" s="741"/>
      <c r="B493" s="536"/>
      <c r="C493" s="518"/>
      <c r="D493" s="515"/>
      <c r="E493" s="673"/>
      <c r="F493" s="663"/>
      <c r="G493" s="788"/>
    </row>
    <row r="494" spans="1:7" ht="45.75" customHeight="1">
      <c r="A494" s="741"/>
      <c r="B494" s="540"/>
      <c r="C494" s="518"/>
      <c r="D494" s="515"/>
      <c r="E494" s="565"/>
      <c r="F494" s="663"/>
      <c r="G494" s="788"/>
    </row>
    <row r="495" spans="1:7" ht="29.25" customHeight="1">
      <c r="A495" s="741"/>
      <c r="B495" s="540"/>
      <c r="C495" s="547"/>
      <c r="D495" s="516"/>
      <c r="E495" s="661"/>
      <c r="F495" s="663"/>
      <c r="G495" s="788"/>
    </row>
    <row r="496" spans="1:7" ht="37.5" customHeight="1">
      <c r="A496" s="741"/>
      <c r="B496" s="540"/>
      <c r="C496" s="518"/>
      <c r="D496" s="515"/>
      <c r="E496" s="565"/>
      <c r="F496" s="663"/>
      <c r="G496" s="788"/>
    </row>
    <row r="497" spans="1:7" ht="41.25" customHeight="1">
      <c r="A497" s="741"/>
      <c r="B497" s="540"/>
      <c r="C497" s="518"/>
      <c r="D497" s="514"/>
      <c r="E497" s="565"/>
      <c r="F497" s="663"/>
      <c r="G497" s="788"/>
    </row>
    <row r="498" spans="1:7" ht="54.75" customHeight="1">
      <c r="A498" s="741"/>
      <c r="B498" s="536"/>
      <c r="C498" s="518"/>
      <c r="D498" s="515"/>
      <c r="E498" s="674"/>
      <c r="F498" s="663"/>
      <c r="G498" s="788"/>
    </row>
    <row r="499" spans="1:7" ht="34.5" customHeight="1">
      <c r="A499" s="741"/>
      <c r="B499" s="540"/>
      <c r="C499" s="518"/>
      <c r="D499" s="515"/>
      <c r="E499" s="661"/>
      <c r="F499" s="663"/>
      <c r="G499" s="788"/>
    </row>
    <row r="500" spans="1:7" ht="65.25" customHeight="1">
      <c r="A500" s="741"/>
      <c r="B500" s="536"/>
      <c r="C500" s="547"/>
      <c r="D500" s="515"/>
      <c r="E500" s="674"/>
      <c r="F500" s="663"/>
      <c r="G500" s="788"/>
    </row>
    <row r="501" spans="1:7" ht="21" customHeight="1">
      <c r="A501" s="741"/>
      <c r="B501" s="553"/>
      <c r="C501" s="518"/>
      <c r="D501" s="576"/>
      <c r="E501" s="661"/>
      <c r="F501" s="663"/>
      <c r="G501" s="788"/>
    </row>
    <row r="502" spans="1:7" ht="52.5" customHeight="1">
      <c r="A502" s="741"/>
      <c r="B502" s="514"/>
      <c r="C502" s="542"/>
      <c r="D502" s="515"/>
      <c r="E502" s="565"/>
      <c r="F502" s="663"/>
      <c r="G502" s="788"/>
    </row>
    <row r="503" spans="1:7" ht="43.5" customHeight="1">
      <c r="A503" s="741"/>
      <c r="B503" s="514"/>
      <c r="C503" s="518"/>
      <c r="D503" s="515"/>
      <c r="E503" s="661"/>
      <c r="F503" s="663"/>
      <c r="G503" s="788"/>
    </row>
    <row r="504" spans="1:7" ht="56.25" customHeight="1">
      <c r="A504" s="741"/>
      <c r="B504" s="514"/>
      <c r="C504" s="514"/>
      <c r="D504" s="515"/>
      <c r="E504" s="565"/>
      <c r="F504" s="663"/>
      <c r="G504" s="788"/>
    </row>
    <row r="505" spans="1:7" ht="55.5" customHeight="1">
      <c r="A505" s="741"/>
      <c r="B505" s="514"/>
      <c r="C505" s="542"/>
      <c r="D505" s="515"/>
      <c r="E505" s="565"/>
      <c r="F505" s="663"/>
      <c r="G505" s="788"/>
    </row>
    <row r="506" spans="1:7" ht="24" customHeight="1">
      <c r="A506" s="741"/>
      <c r="B506" s="536"/>
      <c r="C506" s="518"/>
      <c r="D506" s="515"/>
      <c r="E506" s="673"/>
      <c r="F506" s="663"/>
      <c r="G506" s="788"/>
    </row>
    <row r="507" spans="1:7" ht="76.5" customHeight="1">
      <c r="A507" s="741"/>
      <c r="B507" s="540"/>
      <c r="C507" s="518"/>
      <c r="D507" s="515"/>
      <c r="E507" s="565"/>
      <c r="F507" s="663"/>
      <c r="G507" s="788"/>
    </row>
    <row r="508" spans="1:7" ht="27.75" customHeight="1">
      <c r="A508" s="741"/>
      <c r="B508" s="536"/>
      <c r="C508" s="518"/>
      <c r="D508" s="515"/>
      <c r="E508" s="673"/>
      <c r="F508" s="663"/>
      <c r="G508" s="788"/>
    </row>
    <row r="509" spans="1:7" ht="26.25" customHeight="1">
      <c r="A509" s="741"/>
      <c r="B509" s="536"/>
      <c r="C509" s="518"/>
      <c r="D509" s="607"/>
      <c r="E509" s="672"/>
      <c r="F509" s="663"/>
      <c r="G509" s="788"/>
    </row>
    <row r="510" spans="1:7" ht="28.5" customHeight="1">
      <c r="A510" s="741"/>
      <c r="B510" s="536"/>
      <c r="C510" s="518"/>
      <c r="D510" s="607"/>
      <c r="E510" s="565"/>
      <c r="F510" s="663"/>
      <c r="G510" s="788"/>
    </row>
    <row r="511" spans="1:7" ht="19.5" customHeight="1">
      <c r="A511" s="741"/>
      <c r="B511" s="540"/>
      <c r="C511" s="518"/>
      <c r="D511" s="515"/>
      <c r="E511" s="672"/>
      <c r="F511" s="663"/>
      <c r="G511" s="788"/>
    </row>
    <row r="512" spans="1:7" ht="17.25" customHeight="1">
      <c r="A512" s="741"/>
      <c r="B512" s="540"/>
      <c r="C512" s="518"/>
      <c r="D512" s="515"/>
      <c r="E512" s="672"/>
      <c r="F512" s="663"/>
      <c r="G512" s="788"/>
    </row>
    <row r="513" spans="1:7" ht="17.25" customHeight="1">
      <c r="A513" s="741"/>
      <c r="B513" s="536"/>
      <c r="C513" s="518"/>
      <c r="D513" s="576"/>
      <c r="E513" s="672"/>
      <c r="F513" s="663"/>
      <c r="G513" s="788"/>
    </row>
    <row r="514" spans="1:7" ht="85.5" customHeight="1">
      <c r="A514" s="741"/>
      <c r="B514" s="540"/>
      <c r="C514" s="542"/>
      <c r="D514" s="515"/>
      <c r="E514" s="565"/>
      <c r="F514" s="663"/>
      <c r="G514" s="788"/>
    </row>
    <row r="515" spans="1:7" ht="87.75" customHeight="1">
      <c r="A515" s="741"/>
      <c r="B515" s="540"/>
      <c r="C515" s="514"/>
      <c r="D515" s="515"/>
      <c r="E515" s="565"/>
      <c r="F515" s="663"/>
      <c r="G515" s="788"/>
    </row>
    <row r="516" spans="1:7" ht="65.25" customHeight="1">
      <c r="A516" s="741"/>
      <c r="B516" s="515"/>
      <c r="C516" s="547"/>
      <c r="D516" s="515"/>
      <c r="E516" s="565"/>
      <c r="F516" s="663"/>
      <c r="G516" s="788"/>
    </row>
    <row r="517" spans="1:7" ht="29.25" customHeight="1">
      <c r="A517" s="741"/>
      <c r="B517" s="536"/>
      <c r="C517" s="518"/>
      <c r="D517" s="576"/>
      <c r="E517" s="565"/>
      <c r="F517" s="663"/>
      <c r="G517" s="788"/>
    </row>
    <row r="518" spans="1:7" ht="25.5" customHeight="1">
      <c r="A518" s="741"/>
      <c r="B518" s="536"/>
      <c r="C518" s="518"/>
      <c r="D518" s="576"/>
      <c r="E518" s="565"/>
      <c r="F518" s="663"/>
      <c r="G518" s="788"/>
    </row>
    <row r="519" spans="1:7" ht="40.5" customHeight="1">
      <c r="A519" s="741"/>
      <c r="B519" s="515"/>
      <c r="C519" s="518"/>
      <c r="D519" s="515"/>
      <c r="E519" s="565"/>
      <c r="F519" s="663"/>
      <c r="G519" s="788"/>
    </row>
    <row r="520" spans="1:7" ht="52.5" customHeight="1">
      <c r="A520" s="741"/>
      <c r="B520" s="515"/>
      <c r="C520" s="593"/>
      <c r="D520" s="515"/>
      <c r="E520" s="661"/>
      <c r="F520" s="663"/>
      <c r="G520" s="788"/>
    </row>
    <row r="521" spans="1:7" ht="39" customHeight="1">
      <c r="A521" s="741"/>
      <c r="B521" s="515"/>
      <c r="C521" s="547"/>
      <c r="D521" s="607"/>
      <c r="E521" s="565"/>
      <c r="F521" s="663"/>
      <c r="G521" s="788"/>
    </row>
    <row r="522" spans="1:7" ht="31.5" customHeight="1">
      <c r="A522" s="741"/>
      <c r="B522" s="540"/>
      <c r="C522" s="518"/>
      <c r="D522" s="607"/>
      <c r="E522" s="661"/>
      <c r="F522" s="663"/>
      <c r="G522" s="788"/>
    </row>
    <row r="523" spans="1:7" ht="33" customHeight="1">
      <c r="A523" s="741"/>
      <c r="B523" s="536"/>
      <c r="C523" s="518"/>
      <c r="D523" s="515"/>
      <c r="E523" s="673"/>
      <c r="F523" s="663"/>
      <c r="G523" s="788"/>
    </row>
    <row r="524" spans="1:7" ht="40.5" customHeight="1">
      <c r="A524" s="741"/>
      <c r="B524" s="540"/>
      <c r="C524" s="518"/>
      <c r="D524" s="514"/>
      <c r="E524" s="565"/>
      <c r="F524" s="663"/>
      <c r="G524" s="788"/>
    </row>
    <row r="525" spans="1:7" ht="73.5" customHeight="1">
      <c r="A525" s="741"/>
      <c r="B525" s="540"/>
      <c r="C525" s="542"/>
      <c r="D525" s="515"/>
      <c r="E525" s="565"/>
      <c r="F525" s="663"/>
      <c r="G525" s="788"/>
    </row>
    <row r="526" spans="1:7" ht="63" customHeight="1">
      <c r="A526" s="741"/>
      <c r="B526" s="540"/>
      <c r="C526" s="518"/>
      <c r="D526" s="530"/>
      <c r="E526" s="565"/>
      <c r="F526" s="663"/>
      <c r="G526" s="788"/>
    </row>
    <row r="527" spans="1:7" ht="39.75" customHeight="1">
      <c r="A527" s="741"/>
      <c r="B527" s="540"/>
      <c r="C527" s="514"/>
      <c r="D527" s="530"/>
      <c r="E527" s="565"/>
      <c r="F527" s="663"/>
      <c r="G527" s="788"/>
    </row>
    <row r="528" spans="1:7">
      <c r="A528" s="741"/>
      <c r="B528" s="540"/>
      <c r="C528" s="518"/>
      <c r="D528" s="516"/>
      <c r="E528" s="673"/>
      <c r="F528" s="663"/>
      <c r="G528" s="788"/>
    </row>
    <row r="529" spans="1:7">
      <c r="A529" s="741"/>
      <c r="B529" s="540"/>
      <c r="C529" s="518"/>
      <c r="D529" s="516"/>
      <c r="E529" s="673"/>
      <c r="F529" s="663"/>
      <c r="G529" s="788"/>
    </row>
    <row r="530" spans="1:7">
      <c r="A530" s="741"/>
      <c r="B530" s="540"/>
      <c r="C530" s="518"/>
      <c r="D530" s="516"/>
      <c r="E530" s="673"/>
      <c r="F530" s="663"/>
      <c r="G530" s="788"/>
    </row>
    <row r="531" spans="1:7">
      <c r="A531" s="741"/>
      <c r="B531" s="540"/>
      <c r="C531" s="518"/>
      <c r="D531" s="530"/>
      <c r="E531" s="673"/>
      <c r="F531" s="663"/>
      <c r="G531" s="788"/>
    </row>
    <row r="532" spans="1:7" ht="62.25" customHeight="1">
      <c r="A532" s="741"/>
      <c r="B532" s="540"/>
      <c r="C532" s="787"/>
      <c r="D532" s="516"/>
      <c r="E532" s="673"/>
      <c r="F532" s="663"/>
      <c r="G532" s="788"/>
    </row>
    <row r="533" spans="1:7" ht="39" customHeight="1">
      <c r="A533" s="741"/>
      <c r="B533" s="515"/>
      <c r="C533" s="514"/>
      <c r="D533" s="515"/>
      <c r="E533" s="565"/>
      <c r="F533" s="663"/>
      <c r="G533" s="788"/>
    </row>
    <row r="534" spans="1:7" ht="54" customHeight="1">
      <c r="A534" s="781"/>
      <c r="B534" s="555"/>
      <c r="C534" s="596"/>
      <c r="D534" s="568"/>
      <c r="E534" s="679"/>
      <c r="F534" s="663"/>
      <c r="G534" s="788"/>
    </row>
    <row r="535" spans="1:7" ht="49.5" customHeight="1">
      <c r="A535" s="782"/>
      <c r="B535" s="524"/>
      <c r="C535" s="535"/>
      <c r="D535" s="588"/>
      <c r="E535" s="669"/>
      <c r="F535" s="663"/>
      <c r="G535" s="788"/>
    </row>
    <row r="536" spans="1:7" ht="28.5" customHeight="1">
      <c r="A536" s="741"/>
      <c r="B536" s="524"/>
      <c r="C536" s="526"/>
      <c r="D536" s="588"/>
      <c r="E536" s="669"/>
      <c r="F536" s="663"/>
      <c r="G536" s="788"/>
    </row>
    <row r="537" spans="1:7" ht="77.25" customHeight="1">
      <c r="A537" s="741"/>
      <c r="B537" s="540"/>
      <c r="C537" s="518"/>
      <c r="D537" s="530"/>
      <c r="E537" s="565"/>
      <c r="F537" s="664"/>
      <c r="G537" s="788"/>
    </row>
    <row r="538" spans="1:7" ht="15.75" customHeight="1">
      <c r="A538" s="741"/>
      <c r="B538" s="540"/>
      <c r="C538" s="547"/>
      <c r="D538" s="516"/>
      <c r="E538" s="672"/>
      <c r="F538" s="664"/>
      <c r="G538" s="788"/>
    </row>
    <row r="539" spans="1:7" ht="42.75" customHeight="1">
      <c r="A539" s="741"/>
      <c r="B539" s="540"/>
      <c r="C539" s="518"/>
      <c r="D539" s="516"/>
      <c r="E539" s="565"/>
      <c r="F539" s="664"/>
      <c r="G539" s="788"/>
    </row>
    <row r="540" spans="1:7" ht="76.5" customHeight="1">
      <c r="A540" s="741"/>
      <c r="B540" s="540"/>
      <c r="C540" s="514"/>
      <c r="D540" s="515"/>
      <c r="E540" s="565"/>
      <c r="F540" s="664"/>
      <c r="G540" s="788"/>
    </row>
    <row r="541" spans="1:7" ht="65.25" customHeight="1">
      <c r="A541" s="741"/>
      <c r="B541" s="540"/>
      <c r="C541" s="514"/>
      <c r="D541" s="515"/>
      <c r="E541" s="565"/>
      <c r="F541" s="664"/>
      <c r="G541" s="788"/>
    </row>
    <row r="542" spans="1:7" ht="18.75" customHeight="1">
      <c r="A542" s="741"/>
      <c r="B542" s="540"/>
      <c r="C542" s="547"/>
      <c r="D542" s="530"/>
      <c r="E542" s="672"/>
      <c r="F542" s="664"/>
      <c r="G542" s="788"/>
    </row>
    <row r="543" spans="1:7" ht="18.75" customHeight="1">
      <c r="A543" s="741"/>
      <c r="B543" s="540"/>
      <c r="C543" s="593"/>
      <c r="D543" s="530"/>
      <c r="E543" s="672"/>
      <c r="F543" s="664"/>
      <c r="G543" s="788"/>
    </row>
    <row r="544" spans="1:7" ht="18" customHeight="1">
      <c r="A544" s="741"/>
      <c r="B544" s="540"/>
      <c r="C544" s="550"/>
      <c r="D544" s="530"/>
      <c r="E544" s="672"/>
      <c r="F544" s="664"/>
      <c r="G544" s="788"/>
    </row>
    <row r="545" spans="1:7" ht="28.5" customHeight="1">
      <c r="A545" s="741"/>
      <c r="B545" s="540"/>
      <c r="C545" s="518"/>
      <c r="D545" s="516"/>
      <c r="E545" s="565"/>
      <c r="F545" s="664"/>
      <c r="G545" s="788"/>
    </row>
    <row r="546" spans="1:7" ht="18" customHeight="1">
      <c r="A546" s="741"/>
      <c r="B546" s="540"/>
      <c r="C546" s="518"/>
      <c r="D546" s="516"/>
      <c r="E546" s="672"/>
      <c r="F546" s="664"/>
      <c r="G546" s="788"/>
    </row>
    <row r="547" spans="1:7" ht="75.75" customHeight="1">
      <c r="A547" s="741"/>
      <c r="B547" s="540"/>
      <c r="C547" s="518"/>
      <c r="D547" s="516"/>
      <c r="E547" s="565"/>
      <c r="F547" s="664"/>
      <c r="G547" s="788"/>
    </row>
    <row r="548" spans="1:7" ht="48.75" customHeight="1">
      <c r="A548" s="741"/>
      <c r="B548" s="540"/>
      <c r="C548" s="518"/>
      <c r="D548" s="516"/>
      <c r="E548" s="565"/>
      <c r="F548" s="664"/>
      <c r="G548" s="788"/>
    </row>
    <row r="549" spans="1:7" ht="28.5" customHeight="1">
      <c r="A549" s="528"/>
      <c r="B549" s="536"/>
      <c r="C549" s="514"/>
      <c r="D549" s="516"/>
      <c r="E549" s="565"/>
      <c r="F549" s="664"/>
      <c r="G549" s="510"/>
    </row>
    <row r="550" spans="1:7" ht="28.5" customHeight="1">
      <c r="A550" s="528"/>
      <c r="B550" s="536"/>
      <c r="C550" s="514"/>
      <c r="D550" s="516"/>
      <c r="E550" s="565"/>
      <c r="F550" s="664"/>
      <c r="G550" s="510"/>
    </row>
    <row r="551" spans="1:7" ht="40.5" customHeight="1">
      <c r="A551" s="528"/>
      <c r="B551" s="540"/>
      <c r="C551" s="518"/>
      <c r="D551" s="516"/>
      <c r="E551" s="565"/>
      <c r="F551" s="664"/>
      <c r="G551" s="510"/>
    </row>
    <row r="552" spans="1:7" ht="23.25" customHeight="1">
      <c r="A552" s="528"/>
      <c r="B552" s="540"/>
      <c r="C552" s="518"/>
      <c r="D552" s="516"/>
      <c r="E552" s="672"/>
      <c r="F552" s="664"/>
      <c r="G552" s="510"/>
    </row>
    <row r="553" spans="1:7" ht="58.5" customHeight="1">
      <c r="A553" s="528"/>
      <c r="B553" s="540"/>
      <c r="C553" s="518"/>
      <c r="D553" s="515"/>
      <c r="E553" s="565"/>
      <c r="F553" s="664"/>
      <c r="G553" s="510"/>
    </row>
    <row r="554" spans="1:7" ht="36.75" customHeight="1">
      <c r="A554" s="528"/>
      <c r="B554" s="540"/>
      <c r="C554" s="547"/>
      <c r="D554" s="515"/>
      <c r="E554" s="565"/>
      <c r="F554" s="664"/>
      <c r="G554" s="510"/>
    </row>
    <row r="555" spans="1:7" ht="40.5" customHeight="1">
      <c r="A555" s="528"/>
      <c r="B555" s="540"/>
      <c r="C555" s="518"/>
      <c r="D555" s="515"/>
      <c r="E555" s="565"/>
      <c r="F555" s="664"/>
      <c r="G555" s="510"/>
    </row>
    <row r="556" spans="1:7" ht="27.75" customHeight="1">
      <c r="A556" s="528"/>
      <c r="B556" s="540"/>
      <c r="C556" s="518"/>
      <c r="D556" s="516"/>
      <c r="E556" s="669"/>
      <c r="F556" s="664"/>
      <c r="G556" s="510"/>
    </row>
    <row r="557" spans="1:7" ht="37.5" customHeight="1">
      <c r="A557" s="528"/>
      <c r="B557" s="540"/>
      <c r="C557" s="542"/>
      <c r="D557" s="515"/>
      <c r="E557" s="669"/>
      <c r="F557" s="664"/>
      <c r="G557" s="510"/>
    </row>
    <row r="558" spans="1:7" ht="39.75" customHeight="1">
      <c r="A558" s="528"/>
      <c r="B558" s="540"/>
      <c r="C558" s="514"/>
      <c r="D558" s="515"/>
      <c r="E558" s="565"/>
      <c r="F558" s="664"/>
      <c r="G558" s="510"/>
    </row>
    <row r="559" spans="1:7" ht="30.75" customHeight="1">
      <c r="A559" s="528"/>
      <c r="B559" s="540"/>
      <c r="C559" s="518"/>
      <c r="D559" s="538"/>
      <c r="E559" s="661"/>
      <c r="F559" s="664"/>
      <c r="G559" s="510"/>
    </row>
    <row r="560" spans="1:7" ht="26.25" customHeight="1">
      <c r="A560" s="528"/>
      <c r="B560" s="540"/>
      <c r="C560" s="518"/>
      <c r="D560" s="516"/>
      <c r="E560" s="672"/>
      <c r="F560" s="664"/>
      <c r="G560" s="510"/>
    </row>
    <row r="561" spans="1:7" ht="22.5" customHeight="1">
      <c r="A561" s="528"/>
      <c r="B561" s="540"/>
      <c r="C561" s="518"/>
      <c r="D561" s="516"/>
      <c r="E561" s="672"/>
      <c r="F561" s="664"/>
      <c r="G561" s="510"/>
    </row>
    <row r="562" spans="1:7" ht="24" customHeight="1">
      <c r="A562" s="528"/>
      <c r="B562" s="540"/>
      <c r="C562" s="518"/>
      <c r="D562" s="516"/>
      <c r="E562" s="672"/>
      <c r="F562" s="664"/>
      <c r="G562" s="510"/>
    </row>
    <row r="563" spans="1:7" ht="21" customHeight="1">
      <c r="A563" s="528"/>
      <c r="B563" s="540"/>
      <c r="C563" s="518"/>
      <c r="D563" s="516"/>
      <c r="E563" s="672"/>
      <c r="F563" s="664"/>
      <c r="G563" s="510"/>
    </row>
    <row r="564" spans="1:7" ht="18.75" customHeight="1">
      <c r="A564" s="528"/>
      <c r="B564" s="540"/>
      <c r="C564" s="518"/>
      <c r="D564" s="516"/>
      <c r="E564" s="672"/>
      <c r="F564" s="664"/>
      <c r="G564" s="510"/>
    </row>
    <row r="565" spans="1:7" ht="18" customHeight="1">
      <c r="A565" s="528"/>
      <c r="B565" s="540"/>
      <c r="C565" s="518"/>
      <c r="D565" s="562"/>
      <c r="E565" s="672"/>
      <c r="F565" s="664"/>
      <c r="G565" s="510"/>
    </row>
    <row r="566" spans="1:7" ht="24" customHeight="1">
      <c r="A566" s="528"/>
      <c r="B566" s="540"/>
      <c r="C566" s="518"/>
      <c r="D566" s="562"/>
      <c r="E566" s="672"/>
      <c r="F566" s="664"/>
      <c r="G566" s="510"/>
    </row>
    <row r="567" spans="1:7" ht="21.75" customHeight="1">
      <c r="A567" s="528"/>
      <c r="B567" s="540"/>
      <c r="C567" s="518"/>
      <c r="D567" s="516"/>
      <c r="E567" s="672"/>
      <c r="F567" s="664"/>
      <c r="G567" s="510"/>
    </row>
    <row r="568" spans="1:7" ht="32.25" customHeight="1">
      <c r="A568" s="528"/>
      <c r="B568" s="540"/>
      <c r="C568" s="547"/>
      <c r="D568" s="516"/>
      <c r="E568" s="565"/>
      <c r="F568" s="664"/>
      <c r="G568" s="510"/>
    </row>
    <row r="569" spans="1:7" ht="27.75" customHeight="1">
      <c r="A569" s="528"/>
      <c r="B569" s="540"/>
      <c r="C569" s="518"/>
      <c r="D569" s="516"/>
      <c r="E569" s="672"/>
      <c r="F569" s="664"/>
      <c r="G569" s="510"/>
    </row>
    <row r="570" spans="1:7" ht="99" customHeight="1">
      <c r="A570" s="528"/>
      <c r="B570" s="540"/>
      <c r="C570" s="518"/>
      <c r="D570" s="516"/>
      <c r="E570" s="661"/>
      <c r="F570" s="664"/>
      <c r="G570" s="510"/>
    </row>
    <row r="571" spans="1:7" ht="21.75" customHeight="1">
      <c r="A571" s="528"/>
      <c r="B571" s="540"/>
      <c r="C571" s="547"/>
      <c r="D571" s="516"/>
      <c r="E571" s="672"/>
      <c r="F571" s="664"/>
      <c r="G571" s="510"/>
    </row>
    <row r="572" spans="1:7" ht="42.75" customHeight="1">
      <c r="A572" s="528"/>
      <c r="B572" s="540"/>
      <c r="C572" s="518"/>
      <c r="D572" s="516"/>
      <c r="E572" s="661"/>
      <c r="F572" s="664"/>
      <c r="G572" s="510"/>
    </row>
    <row r="573" spans="1:7" ht="34.5" customHeight="1">
      <c r="A573" s="528"/>
      <c r="B573" s="540"/>
      <c r="C573" s="518"/>
      <c r="D573" s="697"/>
      <c r="E573" s="565"/>
      <c r="F573" s="664"/>
      <c r="G573" s="510"/>
    </row>
    <row r="574" spans="1:7" ht="32.25" customHeight="1">
      <c r="A574" s="528"/>
      <c r="B574" s="540"/>
      <c r="C574" s="603"/>
      <c r="D574" s="697"/>
      <c r="E574" s="565"/>
      <c r="F574" s="664"/>
      <c r="G574" s="510"/>
    </row>
    <row r="575" spans="1:7" ht="54.75" customHeight="1">
      <c r="A575" s="528"/>
      <c r="B575" s="540"/>
      <c r="C575" s="518"/>
      <c r="D575" s="516"/>
      <c r="E575" s="565"/>
      <c r="F575" s="664"/>
      <c r="G575" s="510"/>
    </row>
    <row r="576" spans="1:7" ht="30" customHeight="1">
      <c r="A576" s="528"/>
      <c r="B576" s="540"/>
      <c r="C576" s="542"/>
      <c r="D576" s="697"/>
      <c r="E576" s="565"/>
      <c r="F576" s="664"/>
      <c r="G576" s="510"/>
    </row>
    <row r="577" spans="1:7" ht="21.75" customHeight="1">
      <c r="A577" s="528"/>
      <c r="B577" s="540"/>
      <c r="C577" s="603"/>
      <c r="D577" s="697"/>
      <c r="E577" s="672"/>
      <c r="F577" s="664"/>
      <c r="G577" s="510"/>
    </row>
    <row r="578" spans="1:7">
      <c r="A578" s="528"/>
      <c r="B578" s="540"/>
      <c r="C578" s="542"/>
      <c r="D578" s="697"/>
      <c r="E578" s="565"/>
      <c r="F578" s="664"/>
      <c r="G578" s="510"/>
    </row>
    <row r="579" spans="1:7" ht="28.5" customHeight="1">
      <c r="A579" s="528"/>
      <c r="B579" s="540"/>
      <c r="C579" s="514"/>
      <c r="D579" s="515"/>
      <c r="E579" s="565"/>
      <c r="F579" s="664"/>
      <c r="G579" s="510"/>
    </row>
    <row r="580" spans="1:7" ht="50.25" customHeight="1">
      <c r="A580" s="528"/>
      <c r="B580" s="540"/>
      <c r="C580" s="514"/>
      <c r="D580" s="515"/>
      <c r="E580" s="565"/>
      <c r="F580" s="664"/>
      <c r="G580" s="510"/>
    </row>
    <row r="581" spans="1:7" ht="51.75" customHeight="1">
      <c r="A581" s="528"/>
      <c r="B581" s="540"/>
      <c r="C581" s="514"/>
      <c r="D581" s="515"/>
      <c r="E581" s="565"/>
      <c r="F581" s="664"/>
      <c r="G581" s="510"/>
    </row>
    <row r="582" spans="1:7" ht="15.75" customHeight="1">
      <c r="A582" s="528"/>
      <c r="B582" s="540"/>
      <c r="C582" s="603"/>
      <c r="D582" s="515"/>
      <c r="E582" s="672"/>
      <c r="F582" s="664"/>
      <c r="G582" s="510"/>
    </row>
    <row r="583" spans="1:7" ht="53.25" customHeight="1">
      <c r="A583" s="528"/>
      <c r="B583" s="540"/>
      <c r="C583" s="518"/>
      <c r="D583" s="515"/>
      <c r="E583" s="565"/>
      <c r="F583" s="664"/>
      <c r="G583" s="510"/>
    </row>
    <row r="584" spans="1:7" ht="32.25" customHeight="1">
      <c r="A584" s="528"/>
      <c r="B584" s="602"/>
      <c r="C584" s="518"/>
      <c r="D584" s="515"/>
      <c r="E584" s="565"/>
      <c r="F584" s="664"/>
      <c r="G584" s="510"/>
    </row>
    <row r="585" spans="1:7" ht="21" customHeight="1">
      <c r="A585" s="528"/>
      <c r="B585" s="602"/>
      <c r="C585" s="518"/>
      <c r="D585" s="515"/>
      <c r="E585" s="672"/>
      <c r="F585" s="664"/>
      <c r="G585" s="510"/>
    </row>
    <row r="586" spans="1:7" ht="18.75" customHeight="1">
      <c r="A586" s="528"/>
      <c r="B586" s="602"/>
      <c r="C586" s="518"/>
      <c r="D586" s="515"/>
      <c r="E586" s="672"/>
      <c r="F586" s="664"/>
      <c r="G586" s="510"/>
    </row>
    <row r="587" spans="1:7" ht="24.75" customHeight="1">
      <c r="A587" s="528"/>
      <c r="B587" s="515"/>
      <c r="C587" s="547"/>
      <c r="D587" s="515"/>
      <c r="E587" s="661"/>
      <c r="F587" s="664"/>
      <c r="G587" s="510"/>
    </row>
    <row r="588" spans="1:7" ht="28.5" customHeight="1">
      <c r="A588" s="528"/>
      <c r="B588" s="515"/>
      <c r="C588" s="518"/>
      <c r="D588" s="515"/>
      <c r="E588" s="661"/>
      <c r="F588" s="664"/>
      <c r="G588" s="510"/>
    </row>
    <row r="589" spans="1:7" ht="18.75" customHeight="1">
      <c r="A589" s="528"/>
      <c r="B589" s="515"/>
      <c r="C589" s="547"/>
      <c r="D589" s="515"/>
      <c r="E589" s="672"/>
      <c r="F589" s="664"/>
      <c r="G589" s="510"/>
    </row>
    <row r="590" spans="1:7" ht="30" customHeight="1">
      <c r="A590" s="528"/>
      <c r="B590" s="515"/>
      <c r="C590" s="518"/>
      <c r="D590" s="515"/>
      <c r="E590" s="661"/>
      <c r="F590" s="664"/>
      <c r="G590" s="510"/>
    </row>
    <row r="591" spans="1:7" ht="39" customHeight="1">
      <c r="A591" s="528"/>
      <c r="B591" s="515"/>
      <c r="C591" s="518"/>
      <c r="D591" s="537"/>
      <c r="E591" s="565"/>
      <c r="F591" s="664"/>
      <c r="G591" s="510"/>
    </row>
    <row r="592" spans="1:7" ht="41.25" customHeight="1">
      <c r="A592" s="528"/>
      <c r="B592" s="515"/>
      <c r="C592" s="518"/>
      <c r="D592" s="537"/>
      <c r="E592" s="565"/>
      <c r="F592" s="664"/>
      <c r="G592" s="510"/>
    </row>
    <row r="593" spans="1:7" ht="51.75" customHeight="1">
      <c r="A593" s="528"/>
      <c r="B593" s="536"/>
      <c r="C593" s="518"/>
      <c r="D593" s="537"/>
      <c r="E593" s="673"/>
      <c r="F593" s="664"/>
      <c r="G593" s="510"/>
    </row>
    <row r="594" spans="1:7" ht="42.75" customHeight="1">
      <c r="A594" s="528"/>
      <c r="B594" s="515"/>
      <c r="C594" s="547"/>
      <c r="D594" s="537"/>
      <c r="E594" s="565"/>
      <c r="F594" s="664"/>
      <c r="G594" s="510"/>
    </row>
    <row r="595" spans="1:7" ht="30.75" customHeight="1">
      <c r="A595" s="528"/>
      <c r="B595" s="515"/>
      <c r="C595" s="518"/>
      <c r="D595" s="537"/>
      <c r="E595" s="661"/>
      <c r="F595" s="664"/>
      <c r="G595" s="510"/>
    </row>
    <row r="596" spans="1:7" ht="30.75" customHeight="1">
      <c r="A596" s="528"/>
      <c r="B596" s="536"/>
      <c r="C596" s="518"/>
      <c r="D596" s="537"/>
      <c r="E596" s="673"/>
      <c r="F596" s="664"/>
      <c r="G596" s="510"/>
    </row>
    <row r="597" spans="1:7" ht="30.75" customHeight="1">
      <c r="A597" s="528"/>
      <c r="B597" s="536"/>
      <c r="C597" s="518"/>
      <c r="D597" s="537"/>
      <c r="E597" s="673"/>
      <c r="F597" s="664"/>
      <c r="G597" s="510"/>
    </row>
    <row r="598" spans="1:7" ht="42" customHeight="1">
      <c r="A598" s="528"/>
      <c r="B598" s="540"/>
      <c r="C598" s="518"/>
      <c r="D598" s="516"/>
      <c r="E598" s="565"/>
      <c r="F598" s="664"/>
      <c r="G598" s="510"/>
    </row>
    <row r="599" spans="1:7" ht="39.75" customHeight="1">
      <c r="A599" s="528"/>
      <c r="B599" s="514"/>
      <c r="C599" s="518"/>
      <c r="D599" s="515"/>
      <c r="E599" s="661"/>
      <c r="F599" s="664"/>
      <c r="G599" s="510"/>
    </row>
    <row r="600" spans="1:7" ht="39.75" customHeight="1">
      <c r="A600" s="528"/>
      <c r="B600" s="540"/>
      <c r="C600" s="518"/>
      <c r="D600" s="515"/>
      <c r="E600" s="565"/>
      <c r="F600" s="664"/>
      <c r="G600" s="510"/>
    </row>
    <row r="601" spans="1:7" ht="21.75" customHeight="1">
      <c r="A601" s="528"/>
      <c r="B601" s="540"/>
      <c r="C601" s="547"/>
      <c r="D601" s="515"/>
      <c r="E601" s="672"/>
      <c r="F601" s="664"/>
      <c r="G601" s="510"/>
    </row>
    <row r="602" spans="1:7" ht="30.75" customHeight="1">
      <c r="A602" s="528"/>
      <c r="B602" s="540"/>
      <c r="C602" s="518"/>
      <c r="D602" s="515"/>
      <c r="E602" s="565"/>
      <c r="F602" s="664"/>
      <c r="G602" s="510"/>
    </row>
    <row r="603" spans="1:7" ht="38.25" customHeight="1">
      <c r="A603" s="528"/>
      <c r="B603" s="540"/>
      <c r="C603" s="518"/>
      <c r="D603" s="515"/>
      <c r="E603" s="565"/>
      <c r="F603" s="664"/>
      <c r="G603" s="510"/>
    </row>
    <row r="604" spans="1:7" ht="15.75" customHeight="1">
      <c r="A604" s="528"/>
      <c r="B604" s="540"/>
      <c r="C604" s="547"/>
      <c r="D604" s="516"/>
      <c r="E604" s="672"/>
      <c r="F604" s="664"/>
      <c r="G604" s="510"/>
    </row>
    <row r="605" spans="1:7" ht="41.25" customHeight="1">
      <c r="A605" s="528"/>
      <c r="B605" s="540"/>
      <c r="C605" s="518"/>
      <c r="D605" s="515"/>
      <c r="E605" s="565"/>
      <c r="F605" s="664"/>
      <c r="G605" s="510"/>
    </row>
    <row r="606" spans="1:7" ht="44.25" customHeight="1">
      <c r="A606" s="528"/>
      <c r="B606" s="540"/>
      <c r="C606" s="518"/>
      <c r="D606" s="514"/>
      <c r="E606" s="565"/>
      <c r="F606" s="664"/>
      <c r="G606" s="510"/>
    </row>
    <row r="607" spans="1:7" ht="42" customHeight="1">
      <c r="A607" s="528"/>
      <c r="B607" s="540"/>
      <c r="C607" s="518"/>
      <c r="D607" s="515"/>
      <c r="E607" s="661"/>
      <c r="F607" s="664"/>
      <c r="G607" s="510"/>
    </row>
    <row r="608" spans="1:7" ht="28.5" customHeight="1">
      <c r="A608" s="528"/>
      <c r="B608" s="540"/>
      <c r="C608" s="608"/>
      <c r="D608" s="515"/>
      <c r="E608" s="661"/>
      <c r="F608" s="664"/>
      <c r="G608" s="510"/>
    </row>
    <row r="609" spans="1:7" ht="19.5" customHeight="1">
      <c r="A609" s="528"/>
      <c r="B609" s="536"/>
      <c r="C609" s="518"/>
      <c r="D609" s="607"/>
      <c r="E609" s="674"/>
      <c r="F609" s="664"/>
      <c r="G609" s="510"/>
    </row>
    <row r="610" spans="1:7" ht="22.5" customHeight="1">
      <c r="A610" s="528"/>
      <c r="B610" s="536"/>
      <c r="C610" s="518"/>
      <c r="D610" s="607"/>
      <c r="E610" s="661"/>
      <c r="F610" s="664"/>
      <c r="G610" s="510"/>
    </row>
    <row r="611" spans="1:7" ht="51" customHeight="1">
      <c r="A611" s="528"/>
      <c r="B611" s="514"/>
      <c r="C611" s="609"/>
      <c r="D611" s="515"/>
      <c r="E611" s="565"/>
      <c r="F611" s="664"/>
      <c r="G611" s="510"/>
    </row>
    <row r="612" spans="1:7" ht="27" customHeight="1">
      <c r="A612" s="528"/>
      <c r="B612" s="514"/>
      <c r="C612" s="518"/>
      <c r="D612" s="515"/>
      <c r="E612" s="661"/>
      <c r="F612" s="664"/>
      <c r="G612" s="510"/>
    </row>
    <row r="613" spans="1:7" ht="32.25" customHeight="1">
      <c r="A613" s="528"/>
      <c r="B613" s="514"/>
      <c r="C613" s="518"/>
      <c r="D613" s="515"/>
      <c r="E613" s="565"/>
      <c r="F613" s="664"/>
      <c r="G613" s="510"/>
    </row>
    <row r="614" spans="1:7" ht="40.5" customHeight="1">
      <c r="A614" s="528"/>
      <c r="B614" s="514"/>
      <c r="C614" s="547"/>
      <c r="D614" s="515"/>
      <c r="E614" s="565"/>
      <c r="F614" s="664"/>
      <c r="G614" s="510"/>
    </row>
    <row r="615" spans="1:7" ht="43.5" customHeight="1">
      <c r="A615" s="528"/>
      <c r="B615" s="514"/>
      <c r="C615" s="518"/>
      <c r="D615" s="515"/>
      <c r="E615" s="565"/>
      <c r="F615" s="664"/>
      <c r="G615" s="510"/>
    </row>
    <row r="616" spans="1:7" ht="20.25" customHeight="1">
      <c r="A616" s="528"/>
      <c r="B616" s="514"/>
      <c r="C616" s="518"/>
      <c r="D616" s="515"/>
      <c r="E616" s="672"/>
      <c r="F616" s="664"/>
      <c r="G616" s="510"/>
    </row>
    <row r="617" spans="1:7" ht="40.5" customHeight="1">
      <c r="A617" s="528"/>
      <c r="B617" s="514"/>
      <c r="C617" s="518"/>
      <c r="D617" s="515"/>
      <c r="E617" s="565"/>
      <c r="F617" s="664"/>
      <c r="G617" s="510"/>
    </row>
    <row r="618" spans="1:7" ht="41.25" customHeight="1">
      <c r="A618" s="528"/>
      <c r="B618" s="514"/>
      <c r="C618" s="518"/>
      <c r="D618" s="607"/>
      <c r="E618" s="661"/>
      <c r="F618" s="664"/>
      <c r="G618" s="510"/>
    </row>
    <row r="619" spans="1:7" ht="40.5" customHeight="1">
      <c r="A619" s="528"/>
      <c r="B619" s="514"/>
      <c r="C619" s="518"/>
      <c r="D619" s="607"/>
      <c r="E619" s="565"/>
      <c r="F619" s="664"/>
      <c r="G619" s="510"/>
    </row>
    <row r="620" spans="1:7" ht="40.5" customHeight="1">
      <c r="A620" s="528"/>
      <c r="B620" s="514"/>
      <c r="C620" s="518"/>
      <c r="D620" s="515"/>
      <c r="E620" s="661"/>
      <c r="F620" s="664"/>
      <c r="G620" s="510"/>
    </row>
    <row r="621" spans="1:7" ht="30" customHeight="1">
      <c r="A621" s="528"/>
      <c r="B621" s="540"/>
      <c r="C621" s="518"/>
      <c r="D621" s="515"/>
      <c r="E621" s="661"/>
      <c r="F621" s="664"/>
      <c r="G621" s="510"/>
    </row>
    <row r="622" spans="1:7">
      <c r="A622" s="528"/>
      <c r="B622" s="540"/>
      <c r="C622" s="518"/>
      <c r="D622" s="576"/>
      <c r="E622" s="672"/>
      <c r="F622" s="664"/>
      <c r="G622" s="510"/>
    </row>
    <row r="623" spans="1:7">
      <c r="A623" s="528"/>
      <c r="B623" s="536"/>
      <c r="C623" s="551"/>
      <c r="D623" s="515"/>
      <c r="E623" s="673"/>
      <c r="F623" s="664"/>
      <c r="G623" s="510"/>
    </row>
    <row r="624" spans="1:7" ht="75" customHeight="1">
      <c r="A624" s="528"/>
      <c r="B624" s="536"/>
      <c r="C624" s="514"/>
      <c r="D624" s="515"/>
      <c r="E624" s="673"/>
      <c r="F624" s="664"/>
      <c r="G624" s="510"/>
    </row>
    <row r="625" spans="1:7" ht="29.25" customHeight="1">
      <c r="A625" s="528"/>
      <c r="B625" s="536"/>
      <c r="C625" s="547"/>
      <c r="D625" s="529"/>
      <c r="E625" s="565"/>
      <c r="F625" s="664"/>
      <c r="G625" s="510"/>
    </row>
    <row r="626" spans="1:7">
      <c r="A626" s="528"/>
      <c r="B626" s="540"/>
      <c r="C626" s="518"/>
      <c r="D626" s="576"/>
      <c r="E626" s="672"/>
      <c r="F626" s="664"/>
      <c r="G626" s="510"/>
    </row>
    <row r="627" spans="1:7" ht="30.75" customHeight="1">
      <c r="A627" s="528"/>
      <c r="B627" s="540"/>
      <c r="C627" s="518"/>
      <c r="D627" s="576"/>
      <c r="E627" s="565"/>
      <c r="F627" s="664"/>
      <c r="G627" s="510"/>
    </row>
    <row r="628" spans="1:7" ht="70.5" customHeight="1">
      <c r="A628" s="528"/>
      <c r="B628" s="515"/>
      <c r="C628" s="518"/>
      <c r="D628" s="515"/>
      <c r="E628" s="565"/>
      <c r="F628" s="664"/>
      <c r="G628" s="510"/>
    </row>
    <row r="629" spans="1:7" ht="78.75" customHeight="1">
      <c r="A629" s="528"/>
      <c r="B629" s="515"/>
      <c r="C629" s="593"/>
      <c r="D629" s="515"/>
      <c r="E629" s="661"/>
      <c r="F629" s="664"/>
      <c r="G629" s="510"/>
    </row>
    <row r="630" spans="1:7" ht="54" customHeight="1">
      <c r="A630" s="528"/>
      <c r="B630" s="515"/>
      <c r="C630" s="547"/>
      <c r="D630" s="607"/>
      <c r="E630" s="565"/>
      <c r="F630" s="664"/>
      <c r="G630" s="510"/>
    </row>
    <row r="631" spans="1:7" ht="55.5" customHeight="1">
      <c r="A631" s="528"/>
      <c r="B631" s="540"/>
      <c r="C631" s="518"/>
      <c r="D631" s="607"/>
      <c r="E631" s="661"/>
      <c r="F631" s="664"/>
      <c r="G631" s="510"/>
    </row>
    <row r="632" spans="1:7" ht="40.5" customHeight="1">
      <c r="A632" s="528"/>
      <c r="B632" s="540"/>
      <c r="C632" s="518"/>
      <c r="D632" s="515"/>
      <c r="E632" s="565"/>
      <c r="F632" s="664"/>
      <c r="G632" s="510"/>
    </row>
    <row r="633" spans="1:7" ht="42.75" customHeight="1">
      <c r="A633" s="528"/>
      <c r="B633" s="540"/>
      <c r="C633" s="518"/>
      <c r="D633" s="514"/>
      <c r="E633" s="565"/>
      <c r="F633" s="664"/>
      <c r="G633" s="510"/>
    </row>
    <row r="634" spans="1:7" ht="18.75" customHeight="1">
      <c r="A634" s="528"/>
      <c r="B634" s="540"/>
      <c r="C634" s="547"/>
      <c r="D634" s="515"/>
      <c r="E634" s="672"/>
      <c r="F634" s="664"/>
      <c r="G634" s="510"/>
    </row>
    <row r="635" spans="1:7" ht="27.75" customHeight="1">
      <c r="A635" s="528"/>
      <c r="B635" s="540"/>
      <c r="C635" s="514"/>
      <c r="D635" s="530"/>
      <c r="E635" s="692"/>
      <c r="F635" s="664"/>
      <c r="G635" s="510"/>
    </row>
    <row r="636" spans="1:7">
      <c r="A636" s="528"/>
      <c r="B636" s="515"/>
      <c r="C636" s="514"/>
      <c r="D636" s="507"/>
      <c r="E636" s="700"/>
      <c r="F636" s="565"/>
      <c r="G636" s="510"/>
    </row>
    <row r="637" spans="1:7">
      <c r="A637" s="528"/>
      <c r="B637" s="515"/>
      <c r="C637" s="514"/>
      <c r="D637" s="515"/>
      <c r="E637" s="673"/>
      <c r="F637" s="565"/>
      <c r="G637" s="510"/>
    </row>
    <row r="638" spans="1:7" ht="40.5" customHeight="1">
      <c r="A638" s="528"/>
      <c r="B638" s="515"/>
      <c r="C638" s="606"/>
      <c r="D638" s="627"/>
      <c r="E638" s="673"/>
      <c r="F638" s="565"/>
      <c r="G638" s="510"/>
    </row>
    <row r="639" spans="1:7" ht="40.5" customHeight="1">
      <c r="A639" s="604"/>
      <c r="B639" s="568"/>
      <c r="C639" s="620"/>
      <c r="D639" s="569"/>
      <c r="E639" s="683"/>
      <c r="F639" s="565"/>
      <c r="G639" s="510"/>
    </row>
    <row r="640" spans="1:7" ht="40.5" customHeight="1">
      <c r="A640" s="600"/>
      <c r="B640" s="507"/>
      <c r="C640" s="596"/>
      <c r="D640" s="568"/>
      <c r="E640" s="679"/>
      <c r="F640" s="663"/>
      <c r="G640" s="510"/>
    </row>
    <row r="641" spans="1:7" ht="21" customHeight="1">
      <c r="A641" s="597"/>
      <c r="B641" s="598"/>
      <c r="C641" s="599"/>
      <c r="D641" s="588"/>
      <c r="E641" s="669"/>
      <c r="F641" s="665"/>
      <c r="G641" s="510"/>
    </row>
    <row r="642" spans="1:7" ht="21" customHeight="1">
      <c r="A642" s="528"/>
      <c r="B642" s="598"/>
      <c r="C642" s="610"/>
      <c r="D642" s="588"/>
      <c r="E642" s="669"/>
      <c r="F642" s="665"/>
      <c r="G642" s="510"/>
    </row>
    <row r="643" spans="1:7" ht="41.25" customHeight="1">
      <c r="A643" s="528"/>
      <c r="B643" s="540"/>
      <c r="C643" s="514"/>
      <c r="D643" s="530"/>
      <c r="E643" s="565"/>
      <c r="F643" s="664"/>
      <c r="G643" s="510"/>
    </row>
    <row r="644" spans="1:7" ht="52.5" customHeight="1">
      <c r="A644" s="528"/>
      <c r="B644" s="540"/>
      <c r="C644" s="518"/>
      <c r="D644" s="516"/>
      <c r="E644" s="661"/>
      <c r="F644" s="664"/>
      <c r="G644" s="510"/>
    </row>
    <row r="645" spans="1:7" ht="27.75" customHeight="1">
      <c r="A645" s="528"/>
      <c r="B645" s="540"/>
      <c r="C645" s="518"/>
      <c r="D645" s="516"/>
      <c r="E645" s="672"/>
      <c r="F645" s="664"/>
      <c r="G645" s="510"/>
    </row>
    <row r="646" spans="1:7" ht="78" customHeight="1">
      <c r="A646" s="528"/>
      <c r="B646" s="540"/>
      <c r="C646" s="514"/>
      <c r="D646" s="515"/>
      <c r="E646" s="565"/>
      <c r="F646" s="664"/>
      <c r="G646" s="510"/>
    </row>
    <row r="647" spans="1:7" ht="64.5" customHeight="1">
      <c r="A647" s="528"/>
      <c r="B647" s="540"/>
      <c r="C647" s="514"/>
      <c r="D647" s="537"/>
      <c r="E647" s="565"/>
      <c r="F647" s="664"/>
      <c r="G647" s="510"/>
    </row>
    <row r="648" spans="1:7" ht="32.25" customHeight="1">
      <c r="A648" s="528"/>
      <c r="B648" s="540"/>
      <c r="C648" s="518"/>
      <c r="D648" s="530"/>
      <c r="E648" s="661"/>
      <c r="F648" s="664"/>
      <c r="G648" s="510"/>
    </row>
    <row r="649" spans="1:7" ht="45" customHeight="1">
      <c r="A649" s="528"/>
      <c r="B649" s="540"/>
      <c r="C649" s="518"/>
      <c r="D649" s="530"/>
      <c r="E649" s="661"/>
      <c r="F649" s="664"/>
      <c r="G649" s="510"/>
    </row>
    <row r="650" spans="1:7" ht="27" customHeight="1">
      <c r="A650" s="528"/>
      <c r="B650" s="536"/>
      <c r="C650" s="518"/>
      <c r="D650" s="530"/>
      <c r="E650" s="661"/>
      <c r="F650" s="664"/>
      <c r="G650" s="510"/>
    </row>
    <row r="651" spans="1:7" ht="24" customHeight="1">
      <c r="A651" s="528"/>
      <c r="B651" s="540"/>
      <c r="C651" s="550"/>
      <c r="D651" s="530"/>
      <c r="E651" s="672"/>
      <c r="F651" s="664"/>
      <c r="G651" s="510"/>
    </row>
    <row r="652" spans="1:7" ht="45" customHeight="1">
      <c r="A652" s="528"/>
      <c r="B652" s="540"/>
      <c r="C652" s="550"/>
      <c r="D652" s="516"/>
      <c r="E652" s="661"/>
      <c r="F652" s="664"/>
      <c r="G652" s="510"/>
    </row>
    <row r="653" spans="1:7" ht="30.75" customHeight="1">
      <c r="A653" s="528"/>
      <c r="B653" s="540"/>
      <c r="C653" s="518"/>
      <c r="D653" s="516"/>
      <c r="E653" s="565"/>
      <c r="F653" s="664"/>
      <c r="G653" s="510"/>
    </row>
    <row r="654" spans="1:7" ht="52.5" customHeight="1">
      <c r="A654" s="528"/>
      <c r="B654" s="540"/>
      <c r="C654" s="547"/>
      <c r="D654" s="516"/>
      <c r="E654" s="565"/>
      <c r="F654" s="664"/>
      <c r="G654" s="510"/>
    </row>
    <row r="655" spans="1:7" ht="30.75" customHeight="1">
      <c r="A655" s="528"/>
      <c r="B655" s="540"/>
      <c r="C655" s="518"/>
      <c r="D655" s="516"/>
      <c r="E655" s="565"/>
      <c r="F655" s="664"/>
      <c r="G655" s="510"/>
    </row>
    <row r="656" spans="1:7" ht="30.75" customHeight="1">
      <c r="A656" s="528"/>
      <c r="B656" s="536"/>
      <c r="C656" s="518"/>
      <c r="D656" s="530"/>
      <c r="E656" s="565"/>
      <c r="F656" s="664"/>
      <c r="G656" s="510"/>
    </row>
    <row r="657" spans="1:140" ht="30.75" customHeight="1">
      <c r="A657" s="528"/>
      <c r="B657" s="536"/>
      <c r="C657" s="547"/>
      <c r="D657" s="530"/>
      <c r="E657" s="565"/>
      <c r="F657" s="664"/>
      <c r="G657" s="510"/>
    </row>
    <row r="658" spans="1:140" ht="33.75" customHeight="1">
      <c r="A658" s="528"/>
      <c r="B658" s="540"/>
      <c r="C658" s="518"/>
      <c r="D658" s="516"/>
      <c r="E658" s="565"/>
      <c r="F658" s="664"/>
      <c r="G658" s="510"/>
    </row>
    <row r="659" spans="1:140" ht="54.75" customHeight="1">
      <c r="A659" s="528"/>
      <c r="B659" s="540"/>
      <c r="C659" s="518"/>
      <c r="D659" s="516"/>
      <c r="E659" s="661"/>
      <c r="F659" s="664"/>
      <c r="G659" s="510"/>
    </row>
    <row r="660" spans="1:140" ht="24" customHeight="1">
      <c r="A660" s="528"/>
      <c r="B660" s="540"/>
      <c r="C660" s="518"/>
      <c r="D660" s="515"/>
      <c r="E660" s="672"/>
      <c r="F660" s="664"/>
      <c r="G660" s="510"/>
    </row>
    <row r="661" spans="1:140" ht="20.25" customHeight="1">
      <c r="A661" s="528"/>
      <c r="B661" s="540"/>
      <c r="C661" s="547"/>
      <c r="D661" s="515"/>
      <c r="E661" s="672"/>
      <c r="F661" s="664"/>
      <c r="G661" s="510"/>
    </row>
    <row r="662" spans="1:140" ht="66" customHeight="1">
      <c r="A662" s="528"/>
      <c r="B662" s="540"/>
      <c r="C662" s="518"/>
      <c r="D662" s="515"/>
      <c r="E662" s="565"/>
      <c r="F662" s="664"/>
      <c r="G662" s="510"/>
    </row>
    <row r="663" spans="1:140" ht="52.5" customHeight="1">
      <c r="A663" s="528"/>
      <c r="B663" s="540"/>
      <c r="C663" s="518"/>
      <c r="D663" s="516"/>
      <c r="E663" s="669"/>
      <c r="F663" s="664"/>
      <c r="G663" s="510"/>
    </row>
    <row r="664" spans="1:140" ht="62.25" customHeight="1">
      <c r="A664" s="528"/>
      <c r="B664" s="540"/>
      <c r="C664" s="547"/>
      <c r="D664" s="515"/>
      <c r="E664" s="669"/>
      <c r="F664" s="664"/>
      <c r="G664" s="510"/>
    </row>
    <row r="665" spans="1:140" ht="53.25" customHeight="1">
      <c r="A665" s="528"/>
      <c r="B665" s="540"/>
      <c r="C665" s="514"/>
      <c r="D665" s="515"/>
      <c r="E665" s="565"/>
      <c r="F665" s="664"/>
      <c r="G665" s="510"/>
      <c r="EJ665">
        <v>2</v>
      </c>
    </row>
    <row r="666" spans="1:140" ht="33" customHeight="1">
      <c r="A666" s="528"/>
      <c r="B666" s="540"/>
      <c r="C666" s="518"/>
      <c r="D666" s="538"/>
      <c r="E666" s="661"/>
      <c r="F666" s="664"/>
      <c r="G666" s="510"/>
    </row>
    <row r="667" spans="1:140" ht="31.5" customHeight="1">
      <c r="A667" s="528"/>
      <c r="B667" s="540"/>
      <c r="C667" s="518"/>
      <c r="D667" s="516"/>
      <c r="E667" s="669"/>
      <c r="F667" s="664"/>
      <c r="G667" s="510"/>
    </row>
    <row r="668" spans="1:140" ht="53.25" customHeight="1">
      <c r="A668" s="528"/>
      <c r="B668" s="540"/>
      <c r="C668" s="547"/>
      <c r="D668" s="516"/>
      <c r="E668" s="661"/>
      <c r="F668" s="664"/>
      <c r="G668" s="510"/>
    </row>
    <row r="669" spans="1:140" ht="63.75" customHeight="1">
      <c r="A669" s="528"/>
      <c r="B669" s="540"/>
      <c r="C669" s="518"/>
      <c r="D669" s="516"/>
      <c r="E669" s="661"/>
      <c r="F669" s="664"/>
      <c r="G669" s="510"/>
    </row>
    <row r="670" spans="1:140" ht="54.75" customHeight="1">
      <c r="A670" s="528"/>
      <c r="B670" s="540"/>
      <c r="C670" s="547"/>
      <c r="D670" s="516"/>
      <c r="E670" s="661"/>
      <c r="F670" s="664"/>
      <c r="G670" s="510"/>
    </row>
    <row r="671" spans="1:140" ht="50.25" customHeight="1">
      <c r="A671" s="528"/>
      <c r="B671" s="540"/>
      <c r="C671" s="514"/>
      <c r="D671" s="567"/>
      <c r="E671" s="684"/>
      <c r="F671" s="664"/>
      <c r="G671" s="510"/>
    </row>
    <row r="672" spans="1:140" ht="54.75" customHeight="1">
      <c r="A672" s="528"/>
      <c r="B672" s="540"/>
      <c r="C672" s="514"/>
      <c r="D672" s="567"/>
      <c r="E672" s="684"/>
      <c r="F672" s="664"/>
      <c r="G672" s="510"/>
    </row>
    <row r="673" spans="1:7" ht="31.5" customHeight="1">
      <c r="A673" s="528"/>
      <c r="B673" s="540"/>
      <c r="C673" s="518"/>
      <c r="D673" s="516"/>
      <c r="E673" s="661"/>
      <c r="F673" s="664"/>
      <c r="G673" s="510"/>
    </row>
    <row r="674" spans="1:7" ht="45.75" customHeight="1">
      <c r="A674" s="528"/>
      <c r="B674" s="540"/>
      <c r="C674" s="518"/>
      <c r="D674" s="516"/>
      <c r="E674" s="661"/>
      <c r="F674" s="664"/>
      <c r="G674" s="510"/>
    </row>
    <row r="675" spans="1:7" ht="33" customHeight="1">
      <c r="A675" s="528"/>
      <c r="B675" s="540"/>
      <c r="C675" s="547"/>
      <c r="D675" s="516"/>
      <c r="E675" s="565"/>
      <c r="F675" s="664"/>
      <c r="G675" s="510"/>
    </row>
    <row r="676" spans="1:7" ht="39" customHeight="1">
      <c r="A676" s="528"/>
      <c r="B676" s="540"/>
      <c r="C676" s="518"/>
      <c r="D676" s="516"/>
      <c r="E676" s="661"/>
      <c r="F676" s="664"/>
      <c r="G676" s="510"/>
    </row>
    <row r="677" spans="1:7" ht="38.25" customHeight="1">
      <c r="A677" s="528"/>
      <c r="B677" s="540"/>
      <c r="C677" s="518"/>
      <c r="D677" s="516"/>
      <c r="E677" s="565"/>
      <c r="F677" s="664"/>
      <c r="G677" s="510"/>
    </row>
    <row r="678" spans="1:7" ht="54" customHeight="1">
      <c r="A678" s="528"/>
      <c r="B678" s="540"/>
      <c r="C678" s="542"/>
      <c r="D678" s="697"/>
      <c r="E678" s="565"/>
      <c r="F678" s="664"/>
      <c r="G678" s="510"/>
    </row>
    <row r="679" spans="1:7" ht="30.75" customHeight="1">
      <c r="A679" s="528"/>
      <c r="B679" s="536"/>
      <c r="C679" s="518"/>
      <c r="D679" s="611"/>
      <c r="E679" s="565"/>
      <c r="F679" s="664"/>
      <c r="G679" s="510"/>
    </row>
    <row r="680" spans="1:7" ht="34.5" customHeight="1">
      <c r="A680" s="528"/>
      <c r="B680" s="540"/>
      <c r="C680" s="603"/>
      <c r="D680" s="697"/>
      <c r="E680" s="661"/>
      <c r="F680" s="664"/>
      <c r="G680" s="510"/>
    </row>
    <row r="681" spans="1:7" ht="63.75" customHeight="1">
      <c r="A681" s="528"/>
      <c r="B681" s="540"/>
      <c r="C681" s="542"/>
      <c r="D681" s="697"/>
      <c r="E681" s="565"/>
      <c r="F681" s="664"/>
      <c r="G681" s="510"/>
    </row>
    <row r="682" spans="1:7" ht="30.75" customHeight="1">
      <c r="A682" s="528"/>
      <c r="B682" s="540"/>
      <c r="C682" s="518"/>
      <c r="D682" s="515"/>
      <c r="E682" s="565"/>
      <c r="F682" s="664"/>
      <c r="G682" s="510"/>
    </row>
    <row r="683" spans="1:7" ht="41.25" customHeight="1">
      <c r="A683" s="528"/>
      <c r="B683" s="540"/>
      <c r="C683" s="514"/>
      <c r="D683" s="515"/>
      <c r="E683" s="565"/>
      <c r="F683" s="664"/>
      <c r="G683" s="510"/>
    </row>
    <row r="684" spans="1:7" ht="51.75" customHeight="1">
      <c r="A684" s="528"/>
      <c r="B684" s="540"/>
      <c r="C684" s="514"/>
      <c r="D684" s="515"/>
      <c r="E684" s="565"/>
      <c r="F684" s="664"/>
      <c r="G684" s="510"/>
    </row>
    <row r="685" spans="1:7" ht="54.75" customHeight="1">
      <c r="A685" s="528"/>
      <c r="B685" s="540"/>
      <c r="C685" s="603"/>
      <c r="D685" s="515"/>
      <c r="E685" s="661"/>
      <c r="F685" s="664"/>
      <c r="G685" s="510"/>
    </row>
    <row r="686" spans="1:7" ht="52.5" customHeight="1">
      <c r="A686" s="528"/>
      <c r="B686" s="540"/>
      <c r="C686" s="518"/>
      <c r="D686" s="515"/>
      <c r="E686" s="565"/>
      <c r="F686" s="664"/>
      <c r="G686" s="510"/>
    </row>
    <row r="687" spans="1:7" ht="39" customHeight="1">
      <c r="A687" s="528"/>
      <c r="B687" s="602"/>
      <c r="C687" s="518"/>
      <c r="D687" s="515"/>
      <c r="E687" s="565"/>
      <c r="F687" s="664"/>
      <c r="G687" s="510"/>
    </row>
    <row r="688" spans="1:7" ht="20.25" customHeight="1">
      <c r="A688" s="528"/>
      <c r="B688" s="602"/>
      <c r="C688" s="518"/>
      <c r="D688" s="576"/>
      <c r="E688" s="672"/>
      <c r="F688" s="664"/>
      <c r="G688" s="510"/>
    </row>
    <row r="689" spans="1:7" ht="66" customHeight="1">
      <c r="A689" s="528"/>
      <c r="B689" s="602"/>
      <c r="C689" s="518"/>
      <c r="D689" s="515"/>
      <c r="E689" s="661"/>
      <c r="F689" s="664"/>
      <c r="G689" s="510"/>
    </row>
    <row r="690" spans="1:7" ht="62.25" customHeight="1">
      <c r="A690" s="528"/>
      <c r="B690" s="515"/>
      <c r="C690" s="518"/>
      <c r="D690" s="515"/>
      <c r="E690" s="661"/>
      <c r="F690" s="664"/>
      <c r="G690" s="510"/>
    </row>
    <row r="691" spans="1:7" ht="52.5" customHeight="1">
      <c r="A691" s="528"/>
      <c r="B691" s="515"/>
      <c r="C691" s="518"/>
      <c r="D691" s="515"/>
      <c r="E691" s="661"/>
      <c r="F691" s="664"/>
      <c r="G691" s="510"/>
    </row>
    <row r="692" spans="1:7" ht="55.5" customHeight="1">
      <c r="A692" s="528"/>
      <c r="B692" s="515"/>
      <c r="C692" s="547"/>
      <c r="D692" s="515"/>
      <c r="E692" s="661"/>
      <c r="F692" s="664"/>
      <c r="G692" s="510"/>
    </row>
    <row r="693" spans="1:7" ht="43.5" customHeight="1">
      <c r="A693" s="528"/>
      <c r="B693" s="515"/>
      <c r="C693" s="518"/>
      <c r="D693" s="515"/>
      <c r="E693" s="661"/>
      <c r="F693" s="664"/>
      <c r="G693" s="510"/>
    </row>
    <row r="694" spans="1:7" ht="20.25" customHeight="1">
      <c r="A694" s="528"/>
      <c r="B694" s="515"/>
      <c r="C694" s="518"/>
      <c r="D694" s="515"/>
      <c r="E694" s="672"/>
      <c r="F694" s="664"/>
      <c r="G694" s="510"/>
    </row>
    <row r="695" spans="1:7" ht="51" customHeight="1">
      <c r="A695" s="528"/>
      <c r="B695" s="515"/>
      <c r="C695" s="514"/>
      <c r="D695" s="515"/>
      <c r="E695" s="565"/>
      <c r="F695" s="664"/>
      <c r="G695" s="510"/>
    </row>
    <row r="696" spans="1:7" ht="51" customHeight="1">
      <c r="A696" s="528"/>
      <c r="B696" s="515"/>
      <c r="C696" s="518"/>
      <c r="D696" s="515"/>
      <c r="E696" s="565"/>
      <c r="F696" s="664"/>
      <c r="G696" s="510"/>
    </row>
    <row r="697" spans="1:7" ht="30.75" customHeight="1">
      <c r="A697" s="528"/>
      <c r="B697" s="515"/>
      <c r="C697" s="547"/>
      <c r="D697" s="537"/>
      <c r="E697" s="565"/>
      <c r="F697" s="664"/>
      <c r="G697" s="510"/>
    </row>
    <row r="698" spans="1:7" ht="52.5" customHeight="1">
      <c r="A698" s="528"/>
      <c r="B698" s="536"/>
      <c r="C698" s="518"/>
      <c r="D698" s="537"/>
      <c r="E698" s="661"/>
      <c r="F698" s="664"/>
      <c r="G698" s="510"/>
    </row>
    <row r="699" spans="1:7" ht="46.5" customHeight="1">
      <c r="A699" s="528"/>
      <c r="B699" s="540"/>
      <c r="C699" s="518"/>
      <c r="D699" s="537"/>
      <c r="E699" s="565"/>
      <c r="F699" s="664"/>
      <c r="G699" s="510"/>
    </row>
    <row r="700" spans="1:7" ht="57" customHeight="1">
      <c r="A700" s="528"/>
      <c r="B700" s="540"/>
      <c r="C700" s="518"/>
      <c r="D700" s="537"/>
      <c r="E700" s="565"/>
      <c r="F700" s="664"/>
      <c r="G700" s="510"/>
    </row>
    <row r="701" spans="1:7" ht="45" customHeight="1">
      <c r="A701" s="528"/>
      <c r="B701" s="540"/>
      <c r="C701" s="547"/>
      <c r="D701" s="516"/>
      <c r="E701" s="565"/>
      <c r="F701" s="664"/>
      <c r="G701" s="510"/>
    </row>
    <row r="702" spans="1:7" ht="18" customHeight="1">
      <c r="A702" s="528"/>
      <c r="B702" s="536"/>
      <c r="C702" s="518"/>
      <c r="D702" s="515"/>
      <c r="E702" s="661"/>
      <c r="F702" s="664"/>
      <c r="G702" s="510"/>
    </row>
    <row r="703" spans="1:7" ht="33.75" customHeight="1">
      <c r="A703" s="528"/>
      <c r="B703" s="536"/>
      <c r="C703" s="518"/>
      <c r="D703" s="515"/>
      <c r="E703" s="565"/>
      <c r="F703" s="664"/>
      <c r="G703" s="510"/>
    </row>
    <row r="704" spans="1:7" ht="29.25" customHeight="1">
      <c r="A704" s="528"/>
      <c r="B704" s="540"/>
      <c r="C704" s="518"/>
      <c r="D704" s="515"/>
      <c r="E704" s="565"/>
      <c r="F704" s="664"/>
      <c r="G704" s="510"/>
    </row>
    <row r="705" spans="1:7" ht="24" customHeight="1">
      <c r="A705" s="528"/>
      <c r="B705" s="540"/>
      <c r="C705" s="518"/>
      <c r="D705" s="515"/>
      <c r="E705" s="672"/>
      <c r="F705" s="664"/>
      <c r="G705" s="510"/>
    </row>
    <row r="706" spans="1:7" ht="16.5" customHeight="1">
      <c r="A706" s="528"/>
      <c r="B706" s="540"/>
      <c r="C706" s="518"/>
      <c r="D706" s="515"/>
      <c r="E706" s="672"/>
      <c r="F706" s="664"/>
      <c r="G706" s="510"/>
    </row>
    <row r="707" spans="1:7" ht="67.5" customHeight="1">
      <c r="A707" s="528"/>
      <c r="B707" s="540"/>
      <c r="C707" s="649"/>
      <c r="D707" s="515"/>
      <c r="E707" s="565"/>
      <c r="F707" s="664"/>
      <c r="G707" s="510"/>
    </row>
    <row r="708" spans="1:7" ht="52.5" customHeight="1">
      <c r="A708" s="528"/>
      <c r="B708" s="540"/>
      <c r="C708" s="547"/>
      <c r="D708" s="516"/>
      <c r="E708" s="661"/>
      <c r="F708" s="664"/>
      <c r="G708" s="510"/>
    </row>
    <row r="709" spans="1:7" ht="50.25" customHeight="1">
      <c r="A709" s="528"/>
      <c r="B709" s="540"/>
      <c r="C709" s="518"/>
      <c r="D709" s="515"/>
      <c r="E709" s="565"/>
      <c r="F709" s="664"/>
      <c r="G709" s="510"/>
    </row>
    <row r="710" spans="1:7" ht="67.5" customHeight="1">
      <c r="A710" s="528"/>
      <c r="B710" s="540"/>
      <c r="C710" s="547"/>
      <c r="D710" s="514"/>
      <c r="E710" s="565"/>
      <c r="F710" s="664"/>
      <c r="G710" s="510"/>
    </row>
    <row r="711" spans="1:7" ht="56.25" customHeight="1">
      <c r="A711" s="528"/>
      <c r="B711" s="540"/>
      <c r="C711" s="518"/>
      <c r="D711" s="515"/>
      <c r="E711" s="661"/>
      <c r="F711" s="664"/>
      <c r="G711" s="510"/>
    </row>
    <row r="712" spans="1:7" ht="54" customHeight="1">
      <c r="A712" s="528"/>
      <c r="B712" s="540"/>
      <c r="C712" s="547"/>
      <c r="D712" s="515"/>
      <c r="E712" s="661"/>
      <c r="F712" s="664"/>
      <c r="G712" s="510"/>
    </row>
    <row r="713" spans="1:7" ht="57" customHeight="1">
      <c r="A713" s="528"/>
      <c r="B713" s="540"/>
      <c r="C713" s="518"/>
      <c r="D713" s="607"/>
      <c r="E713" s="661"/>
      <c r="F713" s="664"/>
      <c r="G713" s="510"/>
    </row>
    <row r="714" spans="1:7" ht="22.5" customHeight="1">
      <c r="A714" s="528"/>
      <c r="B714" s="536"/>
      <c r="C714" s="518"/>
      <c r="D714" s="607"/>
      <c r="E714" s="661"/>
      <c r="F714" s="664"/>
      <c r="G714" s="510"/>
    </row>
    <row r="715" spans="1:7" ht="24" customHeight="1">
      <c r="A715" s="528"/>
      <c r="B715" s="536"/>
      <c r="C715" s="518"/>
      <c r="D715" s="607"/>
      <c r="E715" s="565"/>
      <c r="F715" s="664"/>
      <c r="G715" s="510"/>
    </row>
    <row r="716" spans="1:7" ht="67.5" customHeight="1">
      <c r="A716" s="528"/>
      <c r="B716" s="514"/>
      <c r="C716" s="518"/>
      <c r="D716" s="515"/>
      <c r="E716" s="661"/>
      <c r="F716" s="664"/>
      <c r="G716" s="510"/>
    </row>
    <row r="717" spans="1:7" ht="64.5" customHeight="1">
      <c r="A717" s="528"/>
      <c r="B717" s="514"/>
      <c r="C717" s="518"/>
      <c r="D717" s="515"/>
      <c r="E717" s="565"/>
      <c r="F717" s="664"/>
      <c r="G717" s="510"/>
    </row>
    <row r="718" spans="1:7" ht="39" customHeight="1">
      <c r="A718" s="528"/>
      <c r="B718" s="514"/>
      <c r="C718" s="547"/>
      <c r="D718" s="515"/>
      <c r="E718" s="565"/>
      <c r="F718" s="664"/>
      <c r="G718" s="510"/>
    </row>
    <row r="719" spans="1:7" ht="33" customHeight="1">
      <c r="A719" s="528"/>
      <c r="B719" s="514"/>
      <c r="C719" s="518"/>
      <c r="D719" s="515"/>
      <c r="E719" s="565"/>
      <c r="F719" s="664"/>
      <c r="G719" s="510"/>
    </row>
    <row r="720" spans="1:7" ht="51" customHeight="1">
      <c r="A720" s="528"/>
      <c r="B720" s="514"/>
      <c r="C720" s="542"/>
      <c r="D720" s="515"/>
      <c r="E720" s="661"/>
      <c r="F720" s="664"/>
      <c r="G720" s="510"/>
    </row>
    <row r="721" spans="1:7" ht="55.5" customHeight="1">
      <c r="A721" s="528"/>
      <c r="B721" s="514"/>
      <c r="C721" s="514"/>
      <c r="D721" s="515"/>
      <c r="E721" s="565"/>
      <c r="F721" s="664"/>
      <c r="G721" s="510"/>
    </row>
    <row r="722" spans="1:7" ht="52.5" customHeight="1">
      <c r="A722" s="528"/>
      <c r="B722" s="514"/>
      <c r="C722" s="542"/>
      <c r="D722" s="607"/>
      <c r="E722" s="661"/>
      <c r="F722" s="664"/>
      <c r="G722" s="510"/>
    </row>
    <row r="723" spans="1:7" ht="54" customHeight="1">
      <c r="A723" s="528"/>
      <c r="B723" s="514"/>
      <c r="C723" s="518"/>
      <c r="D723" s="607"/>
      <c r="E723" s="565"/>
      <c r="F723" s="664"/>
      <c r="G723" s="510"/>
    </row>
    <row r="724" spans="1:7" ht="42" customHeight="1">
      <c r="A724" s="528"/>
      <c r="B724" s="514"/>
      <c r="C724" s="514"/>
      <c r="D724" s="515"/>
      <c r="E724" s="661"/>
      <c r="F724" s="664"/>
      <c r="G724" s="510"/>
    </row>
    <row r="725" spans="1:7" ht="67.5" customHeight="1">
      <c r="A725" s="528"/>
      <c r="B725" s="540"/>
      <c r="C725" s="647"/>
      <c r="D725" s="515"/>
      <c r="E725" s="661"/>
      <c r="F725" s="664"/>
      <c r="G725" s="510"/>
    </row>
    <row r="726" spans="1:7" ht="16.5" customHeight="1">
      <c r="A726" s="528"/>
      <c r="B726" s="540"/>
      <c r="C726" s="518"/>
      <c r="D726" s="576"/>
      <c r="E726" s="672"/>
      <c r="F726" s="664"/>
      <c r="G726" s="510"/>
    </row>
    <row r="727" spans="1:7" ht="21" customHeight="1">
      <c r="A727" s="528"/>
      <c r="B727" s="540"/>
      <c r="C727" s="518"/>
      <c r="D727" s="515"/>
      <c r="E727" s="672"/>
      <c r="F727" s="664"/>
      <c r="G727" s="510"/>
    </row>
    <row r="728" spans="1:7" ht="54.75" customHeight="1">
      <c r="A728" s="528"/>
      <c r="B728" s="540"/>
      <c r="C728" s="518"/>
      <c r="D728" s="515"/>
      <c r="E728" s="565"/>
      <c r="F728" s="664"/>
      <c r="G728" s="510"/>
    </row>
    <row r="729" spans="1:7">
      <c r="A729" s="528"/>
      <c r="B729" s="540"/>
      <c r="C729" s="518"/>
      <c r="D729" s="576"/>
      <c r="E729" s="661"/>
      <c r="F729" s="664"/>
      <c r="G729" s="510"/>
    </row>
    <row r="730" spans="1:7" ht="23.25" customHeight="1">
      <c r="A730" s="528"/>
      <c r="B730" s="540"/>
      <c r="C730" s="518"/>
      <c r="D730" s="576"/>
      <c r="E730" s="672"/>
      <c r="F730" s="664"/>
      <c r="G730" s="510"/>
    </row>
    <row r="731" spans="1:7" ht="15.75" customHeight="1">
      <c r="A731" s="528"/>
      <c r="B731" s="515"/>
      <c r="C731" s="518"/>
      <c r="D731" s="515"/>
      <c r="E731" s="672"/>
      <c r="F731" s="664"/>
      <c r="G731" s="510"/>
    </row>
    <row r="732" spans="1:7" ht="39.75" customHeight="1">
      <c r="A732" s="528"/>
      <c r="B732" s="515"/>
      <c r="C732" s="593"/>
      <c r="D732" s="515"/>
      <c r="E732" s="661"/>
      <c r="F732" s="664"/>
      <c r="G732" s="510"/>
    </row>
    <row r="733" spans="1:7" ht="43.5" customHeight="1">
      <c r="A733" s="528"/>
      <c r="B733" s="515"/>
      <c r="C733" s="547"/>
      <c r="D733" s="607"/>
      <c r="E733" s="565"/>
      <c r="F733" s="664"/>
      <c r="G733" s="510"/>
    </row>
    <row r="734" spans="1:7" ht="40.5" customHeight="1">
      <c r="A734" s="528"/>
      <c r="B734" s="540"/>
      <c r="C734" s="518"/>
      <c r="D734" s="607"/>
      <c r="E734" s="661"/>
      <c r="F734" s="664"/>
      <c r="G734" s="510"/>
    </row>
    <row r="735" spans="1:7" ht="37.5" customHeight="1">
      <c r="A735" s="528"/>
      <c r="B735" s="540"/>
      <c r="C735" s="518"/>
      <c r="D735" s="515"/>
      <c r="E735" s="565"/>
      <c r="F735" s="664"/>
      <c r="G735" s="510"/>
    </row>
    <row r="736" spans="1:7" ht="38.25" customHeight="1">
      <c r="A736" s="528"/>
      <c r="B736" s="540"/>
      <c r="C736" s="518"/>
      <c r="D736" s="514"/>
      <c r="E736" s="565"/>
      <c r="F736" s="664"/>
      <c r="G736" s="510"/>
    </row>
    <row r="737" spans="1:7" ht="53.25" customHeight="1">
      <c r="A737" s="528"/>
      <c r="B737" s="540"/>
      <c r="C737" s="547"/>
      <c r="D737" s="515"/>
      <c r="E737" s="661"/>
      <c r="F737" s="664"/>
      <c r="G737" s="510"/>
    </row>
    <row r="738" spans="1:7" ht="41.25" customHeight="1">
      <c r="A738" s="528"/>
      <c r="B738" s="540"/>
      <c r="C738" s="518"/>
      <c r="D738" s="530"/>
      <c r="E738" s="565"/>
      <c r="F738" s="664"/>
      <c r="G738" s="510"/>
    </row>
    <row r="739" spans="1:7" ht="39" customHeight="1">
      <c r="A739" s="528"/>
      <c r="B739" s="515"/>
      <c r="C739" s="547"/>
      <c r="D739" s="515"/>
      <c r="E739" s="661"/>
      <c r="F739" s="664"/>
      <c r="G739" s="510"/>
    </row>
    <row r="740" spans="1:7" ht="27.75" customHeight="1">
      <c r="A740" s="528"/>
      <c r="B740" s="515"/>
      <c r="C740" s="514"/>
      <c r="D740" s="515"/>
      <c r="E740" s="661"/>
      <c r="F740" s="664"/>
      <c r="G740" s="510"/>
    </row>
    <row r="741" spans="1:7" ht="22.5" customHeight="1">
      <c r="A741" s="528"/>
      <c r="B741" s="515"/>
      <c r="C741" s="521"/>
      <c r="D741" s="515"/>
      <c r="E741" s="661"/>
      <c r="F741" s="664"/>
      <c r="G741" s="510"/>
    </row>
    <row r="742" spans="1:7" ht="23.25" customHeight="1">
      <c r="A742" s="528"/>
      <c r="B742" s="515"/>
      <c r="C742" s="521"/>
      <c r="D742" s="590"/>
      <c r="E742" s="674"/>
      <c r="F742" s="664"/>
      <c r="G742" s="510"/>
    </row>
    <row r="743" spans="1:7" ht="21" customHeight="1">
      <c r="A743" s="528"/>
      <c r="B743" s="628"/>
      <c r="C743" s="577"/>
      <c r="D743" s="629"/>
      <c r="E743" s="685"/>
      <c r="F743" s="565"/>
      <c r="G743" s="510"/>
    </row>
    <row r="744" spans="1:7" ht="25.5" customHeight="1">
      <c r="B744" s="507"/>
      <c r="C744" s="641"/>
      <c r="D744" s="568"/>
      <c r="E744" s="683"/>
      <c r="F744" s="666"/>
      <c r="G744" s="510"/>
    </row>
    <row r="745" spans="1:7" ht="25.5" customHeight="1">
      <c r="A745" s="600"/>
      <c r="B745" s="507"/>
      <c r="C745" s="641"/>
      <c r="D745" s="568"/>
      <c r="E745" s="683"/>
      <c r="F745" s="666"/>
      <c r="G745" s="510"/>
    </row>
    <row r="746" spans="1:7" ht="25.5" customHeight="1">
      <c r="A746" s="600"/>
      <c r="B746" s="507"/>
      <c r="C746" s="641"/>
      <c r="D746" s="568"/>
      <c r="E746" s="683"/>
      <c r="F746" s="666"/>
      <c r="G746" s="510"/>
    </row>
    <row r="747" spans="1:7" ht="26.25" customHeight="1">
      <c r="A747" s="597"/>
      <c r="B747" s="598"/>
      <c r="C747" s="599"/>
      <c r="D747" s="588"/>
      <c r="E747" s="669"/>
      <c r="F747" s="665"/>
      <c r="G747" s="510"/>
    </row>
    <row r="748" spans="1:7" ht="20.25" customHeight="1">
      <c r="A748" s="528"/>
      <c r="B748" s="598"/>
      <c r="C748" s="610"/>
      <c r="D748" s="588"/>
      <c r="E748" s="669"/>
      <c r="F748" s="665"/>
      <c r="G748" s="510"/>
    </row>
    <row r="749" spans="1:7" ht="41.25" customHeight="1">
      <c r="A749" s="528"/>
      <c r="B749" s="540"/>
      <c r="C749" s="514"/>
      <c r="D749" s="531"/>
      <c r="E749" s="565"/>
      <c r="F749" s="664"/>
      <c r="G749" s="510"/>
    </row>
    <row r="750" spans="1:7" ht="35.25" customHeight="1">
      <c r="A750" s="528"/>
      <c r="B750" s="540"/>
      <c r="C750" s="518"/>
      <c r="D750" s="531"/>
      <c r="E750" s="661"/>
      <c r="F750" s="664"/>
      <c r="G750" s="510"/>
    </row>
    <row r="751" spans="1:7" ht="47.25" customHeight="1">
      <c r="A751" s="528"/>
      <c r="B751" s="540"/>
      <c r="C751" s="518"/>
      <c r="D751" s="531"/>
      <c r="E751" s="661"/>
      <c r="F751" s="664"/>
      <c r="G751" s="510"/>
    </row>
    <row r="752" spans="1:7" ht="54.75" customHeight="1">
      <c r="A752" s="528"/>
      <c r="B752" s="540"/>
      <c r="C752" s="518"/>
      <c r="D752" s="570"/>
      <c r="E752" s="661"/>
      <c r="F752" s="664"/>
      <c r="G752" s="510"/>
    </row>
    <row r="753" spans="1:7" ht="20.25" customHeight="1">
      <c r="A753" s="528"/>
      <c r="B753" s="536"/>
      <c r="C753" s="518"/>
      <c r="D753" s="578"/>
      <c r="E753" s="661"/>
      <c r="F753" s="664"/>
      <c r="G753" s="510"/>
    </row>
    <row r="754" spans="1:7" ht="53.25" customHeight="1">
      <c r="A754" s="528"/>
      <c r="B754" s="540"/>
      <c r="C754" s="521"/>
      <c r="D754" s="520"/>
      <c r="E754" s="565"/>
      <c r="F754" s="664"/>
      <c r="G754" s="510"/>
    </row>
    <row r="755" spans="1:7" ht="56.25" customHeight="1">
      <c r="A755" s="528"/>
      <c r="B755" s="540"/>
      <c r="C755" s="550"/>
      <c r="D755" s="520"/>
      <c r="E755" s="565"/>
      <c r="F755" s="664"/>
      <c r="G755" s="510"/>
    </row>
    <row r="756" spans="1:7" ht="46.5" customHeight="1">
      <c r="A756" s="528"/>
      <c r="B756" s="540"/>
      <c r="C756" s="518"/>
      <c r="D756" s="520"/>
      <c r="E756" s="565"/>
      <c r="F756" s="664"/>
      <c r="G756" s="510"/>
    </row>
    <row r="757" spans="1:7" ht="33" customHeight="1">
      <c r="A757" s="528"/>
      <c r="B757" s="540"/>
      <c r="C757" s="775"/>
      <c r="D757" s="609"/>
      <c r="E757" s="565"/>
      <c r="F757" s="664"/>
      <c r="G757" s="510"/>
    </row>
    <row r="758" spans="1:7" ht="75" customHeight="1">
      <c r="A758" s="528"/>
      <c r="B758" s="540"/>
      <c r="C758" s="776"/>
      <c r="D758" s="609"/>
      <c r="E758" s="565"/>
      <c r="F758" s="664"/>
      <c r="G758" s="510"/>
    </row>
    <row r="759" spans="1:7" ht="52.5" customHeight="1">
      <c r="A759" s="528"/>
      <c r="B759" s="540"/>
      <c r="C759" s="547"/>
      <c r="D759" s="520"/>
      <c r="E759" s="565"/>
      <c r="F759" s="664"/>
      <c r="G759" s="510"/>
    </row>
    <row r="760" spans="1:7" ht="42.75" customHeight="1">
      <c r="A760" s="528"/>
      <c r="B760" s="540"/>
      <c r="C760" s="521"/>
      <c r="D760" s="630"/>
      <c r="E760" s="565"/>
      <c r="F760" s="664"/>
      <c r="G760" s="510"/>
    </row>
    <row r="761" spans="1:7" ht="26.25" customHeight="1">
      <c r="A761" s="528"/>
      <c r="B761" s="618"/>
      <c r="C761" s="587"/>
      <c r="D761" s="638"/>
      <c r="E761" s="565"/>
      <c r="F761" s="664"/>
      <c r="G761" s="510"/>
    </row>
    <row r="762" spans="1:7" ht="23.25" customHeight="1">
      <c r="A762" s="528"/>
      <c r="B762" s="618"/>
      <c r="C762" s="587"/>
      <c r="D762" s="638"/>
      <c r="E762" s="673"/>
      <c r="F762" s="664"/>
      <c r="G762" s="510"/>
    </row>
    <row r="763" spans="1:7" ht="28.5" customHeight="1">
      <c r="A763" s="528"/>
      <c r="B763" s="618"/>
      <c r="C763" s="587"/>
      <c r="D763" s="631"/>
      <c r="E763" s="686"/>
      <c r="F763" s="664"/>
      <c r="G763" s="510"/>
    </row>
    <row r="764" spans="1:7" ht="30" customHeight="1">
      <c r="A764" s="528"/>
      <c r="B764" s="515"/>
      <c r="C764" s="521"/>
      <c r="D764" s="613"/>
      <c r="E764" s="565"/>
      <c r="F764" s="664"/>
      <c r="G764" s="510"/>
    </row>
    <row r="765" spans="1:7" ht="42.75" customHeight="1">
      <c r="A765" s="528"/>
      <c r="B765" s="515"/>
      <c r="C765" s="521"/>
      <c r="D765" s="613"/>
      <c r="E765" s="565"/>
      <c r="F765" s="664"/>
      <c r="G765" s="510"/>
    </row>
    <row r="766" spans="1:7" ht="44.25" customHeight="1">
      <c r="A766" s="528"/>
      <c r="B766" s="515"/>
      <c r="C766" s="521"/>
      <c r="D766" s="613"/>
      <c r="E766" s="662"/>
      <c r="F766" s="664"/>
      <c r="G766" s="510"/>
    </row>
    <row r="767" spans="1:7" ht="20.25" customHeight="1">
      <c r="A767" s="528"/>
      <c r="B767" s="515"/>
      <c r="C767" s="587"/>
      <c r="D767" s="617"/>
      <c r="E767" s="622"/>
      <c r="F767" s="664"/>
      <c r="G767" s="510"/>
    </row>
    <row r="768" spans="1:7" ht="19.5" customHeight="1">
      <c r="A768" s="528"/>
      <c r="B768" s="515"/>
      <c r="C768" s="587"/>
      <c r="D768" s="613"/>
      <c r="E768" s="622"/>
      <c r="F768" s="664"/>
      <c r="G768" s="510"/>
    </row>
    <row r="769" spans="1:7" ht="34.5" customHeight="1">
      <c r="A769" s="528"/>
      <c r="B769" s="515"/>
      <c r="C769" s="521"/>
      <c r="D769" s="613"/>
      <c r="E769" s="565"/>
      <c r="F769" s="664"/>
      <c r="G769" s="510"/>
    </row>
    <row r="770" spans="1:7" ht="33.75" customHeight="1">
      <c r="A770" s="528"/>
      <c r="B770" s="515"/>
      <c r="C770" s="521"/>
      <c r="D770" s="617"/>
      <c r="E770" s="662"/>
      <c r="F770" s="664"/>
      <c r="G770" s="510"/>
    </row>
    <row r="771" spans="1:7" ht="54" customHeight="1">
      <c r="A771" s="528"/>
      <c r="B771" s="515"/>
      <c r="C771" s="518"/>
      <c r="D771" s="613"/>
      <c r="E771" s="662"/>
      <c r="F771" s="664"/>
      <c r="G771" s="510"/>
    </row>
    <row r="772" spans="1:7" ht="39.75" customHeight="1">
      <c r="A772" s="528"/>
      <c r="B772" s="515"/>
      <c r="C772" s="518"/>
      <c r="D772" s="613"/>
      <c r="E772" s="662"/>
      <c r="F772" s="664"/>
      <c r="G772" s="510"/>
    </row>
    <row r="773" spans="1:7" ht="45" customHeight="1">
      <c r="A773" s="528"/>
      <c r="B773" s="515"/>
      <c r="C773" s="550"/>
      <c r="D773" s="613"/>
      <c r="E773" s="565"/>
      <c r="F773" s="664"/>
      <c r="G773" s="510"/>
    </row>
    <row r="774" spans="1:7" ht="54" customHeight="1">
      <c r="A774" s="528"/>
      <c r="B774" s="515"/>
      <c r="C774" s="550"/>
      <c r="D774" s="617"/>
      <c r="E774" s="565"/>
      <c r="F774" s="664"/>
      <c r="G774" s="510"/>
    </row>
    <row r="775" spans="1:7" ht="21.75" customHeight="1">
      <c r="A775" s="528"/>
      <c r="B775" s="515"/>
      <c r="C775" s="550"/>
      <c r="D775" s="613"/>
      <c r="E775" s="672"/>
      <c r="F775" s="664"/>
      <c r="G775" s="510"/>
    </row>
    <row r="776" spans="1:7" ht="33" customHeight="1">
      <c r="A776" s="528"/>
      <c r="B776" s="515"/>
      <c r="C776" s="550"/>
      <c r="D776" s="617"/>
      <c r="E776" s="565"/>
      <c r="F776" s="664"/>
      <c r="G776" s="510"/>
    </row>
    <row r="777" spans="1:7" ht="27" customHeight="1">
      <c r="A777" s="528"/>
      <c r="B777" s="618"/>
      <c r="C777" s="518"/>
      <c r="D777" s="632"/>
      <c r="E777" s="680"/>
      <c r="F777" s="664"/>
      <c r="G777" s="510"/>
    </row>
    <row r="778" spans="1:7" ht="38.25" customHeight="1">
      <c r="A778" s="528"/>
      <c r="B778" s="515"/>
      <c r="C778" s="521"/>
      <c r="D778" s="613"/>
      <c r="E778" s="680"/>
      <c r="F778" s="664"/>
      <c r="G778" s="510"/>
    </row>
    <row r="779" spans="1:7" ht="57.75" customHeight="1">
      <c r="A779" s="528"/>
      <c r="B779" s="515"/>
      <c r="C779" s="521"/>
      <c r="D779" s="613"/>
      <c r="E779" s="565"/>
      <c r="F779" s="664"/>
      <c r="G779" s="510"/>
    </row>
    <row r="780" spans="1:7" ht="29.25" customHeight="1">
      <c r="A780" s="528"/>
      <c r="B780" s="515"/>
      <c r="C780" s="521"/>
      <c r="D780" s="613"/>
      <c r="E780" s="565"/>
      <c r="F780" s="664"/>
      <c r="G780" s="510"/>
    </row>
    <row r="781" spans="1:7" ht="30.75" customHeight="1">
      <c r="A781" s="528"/>
      <c r="B781" s="515"/>
      <c r="C781" s="550"/>
      <c r="D781" s="617"/>
      <c r="E781" s="565"/>
      <c r="F781" s="664"/>
      <c r="G781" s="510"/>
    </row>
    <row r="782" spans="1:7" ht="40.5" customHeight="1">
      <c r="A782" s="528"/>
      <c r="B782" s="515"/>
      <c r="C782" s="550"/>
      <c r="D782" s="613"/>
      <c r="E782" s="565"/>
      <c r="F782" s="664"/>
      <c r="G782" s="510"/>
    </row>
    <row r="783" spans="1:7" ht="60" customHeight="1">
      <c r="A783" s="528"/>
      <c r="B783" s="515"/>
      <c r="C783" s="550"/>
      <c r="D783" s="613"/>
      <c r="E783" s="565"/>
      <c r="F783" s="664"/>
      <c r="G783" s="510"/>
    </row>
    <row r="784" spans="1:7">
      <c r="A784" s="528"/>
      <c r="B784" s="515"/>
      <c r="C784" s="550"/>
      <c r="D784" s="617"/>
      <c r="E784" s="621"/>
      <c r="F784" s="664"/>
      <c r="G784" s="510"/>
    </row>
    <row r="785" spans="1:7" ht="27" customHeight="1">
      <c r="A785" s="528"/>
      <c r="B785" s="515"/>
      <c r="C785" s="518"/>
      <c r="D785" s="613"/>
      <c r="E785" s="621"/>
      <c r="F785" s="664"/>
      <c r="G785" s="510"/>
    </row>
    <row r="786" spans="1:7" ht="54" customHeight="1">
      <c r="A786" s="528"/>
      <c r="B786" s="515"/>
      <c r="C786" s="525"/>
      <c r="D786" s="613"/>
      <c r="E786" s="621"/>
      <c r="F786" s="664"/>
      <c r="G786" s="510"/>
    </row>
    <row r="787" spans="1:7" ht="24.75" customHeight="1">
      <c r="A787" s="528"/>
      <c r="B787" s="515"/>
      <c r="C787" s="525"/>
      <c r="D787" s="613"/>
      <c r="E787" s="622"/>
      <c r="F787" s="664"/>
      <c r="G787" s="510"/>
    </row>
    <row r="788" spans="1:7" ht="27.75" customHeight="1">
      <c r="A788" s="528"/>
      <c r="B788" s="515"/>
      <c r="C788" s="521"/>
      <c r="D788" s="633"/>
      <c r="E788" s="621"/>
      <c r="F788" s="664"/>
      <c r="G788" s="510"/>
    </row>
    <row r="789" spans="1:7" ht="58.5" customHeight="1">
      <c r="A789" s="528"/>
      <c r="B789" s="515"/>
      <c r="C789" s="550"/>
      <c r="D789" s="613"/>
      <c r="E789" s="662"/>
      <c r="F789" s="664"/>
      <c r="G789" s="510"/>
    </row>
    <row r="790" spans="1:7" ht="33" customHeight="1">
      <c r="A790" s="528"/>
      <c r="B790" s="515"/>
      <c r="C790" s="521"/>
      <c r="D790" s="613"/>
      <c r="E790" s="662"/>
      <c r="F790" s="664"/>
      <c r="G790" s="510"/>
    </row>
    <row r="791" spans="1:7" ht="57.75" customHeight="1">
      <c r="A791" s="528"/>
      <c r="B791" s="536"/>
      <c r="C791" s="550"/>
      <c r="D791" s="613"/>
      <c r="E791" s="662"/>
      <c r="F791" s="664"/>
      <c r="G791" s="510"/>
    </row>
    <row r="792" spans="1:7" ht="24" customHeight="1">
      <c r="A792" s="528"/>
      <c r="B792" s="536"/>
      <c r="C792" s="550"/>
      <c r="D792" s="633"/>
      <c r="E792" s="662"/>
      <c r="F792" s="664"/>
      <c r="G792" s="510"/>
    </row>
    <row r="793" spans="1:7" ht="36.75" customHeight="1">
      <c r="A793" s="528"/>
      <c r="B793" s="536"/>
      <c r="C793" s="550"/>
      <c r="D793" s="613"/>
      <c r="E793" s="662"/>
      <c r="F793" s="664"/>
      <c r="G793" s="510"/>
    </row>
    <row r="794" spans="1:7" ht="21.75" customHeight="1">
      <c r="A794" s="528"/>
      <c r="B794" s="540"/>
      <c r="C794" s="623"/>
      <c r="D794" s="613"/>
      <c r="E794" s="622"/>
      <c r="F794" s="664"/>
      <c r="G794" s="510"/>
    </row>
    <row r="795" spans="1:7" ht="25.5" customHeight="1">
      <c r="A795" s="528"/>
      <c r="B795" s="515"/>
      <c r="C795" s="603"/>
      <c r="D795" s="613"/>
      <c r="E795" s="622"/>
      <c r="F795" s="664"/>
      <c r="G795" s="510"/>
    </row>
    <row r="796" spans="1:7" ht="33" customHeight="1">
      <c r="A796" s="528"/>
      <c r="B796" s="515"/>
      <c r="C796" s="777"/>
      <c r="D796" s="613"/>
      <c r="E796" s="662"/>
      <c r="F796" s="664"/>
      <c r="G796" s="510"/>
    </row>
    <row r="797" spans="1:7" ht="40.5" customHeight="1">
      <c r="A797" s="528"/>
      <c r="B797" s="515"/>
      <c r="C797" s="609"/>
      <c r="D797" s="613"/>
      <c r="E797" s="662"/>
      <c r="F797" s="664"/>
      <c r="G797" s="510"/>
    </row>
    <row r="798" spans="1:7" ht="22.5" customHeight="1">
      <c r="A798" s="528"/>
      <c r="B798" s="515"/>
      <c r="C798" s="603"/>
      <c r="D798" s="634"/>
      <c r="E798" s="622"/>
      <c r="F798" s="664"/>
      <c r="G798" s="510"/>
    </row>
    <row r="799" spans="1:7" ht="21" customHeight="1">
      <c r="A799" s="528"/>
      <c r="B799" s="515"/>
      <c r="C799" s="603"/>
      <c r="D799" s="613"/>
      <c r="E799" s="622"/>
      <c r="F799" s="664"/>
      <c r="G799" s="510"/>
    </row>
    <row r="800" spans="1:7" ht="47.25" customHeight="1">
      <c r="A800" s="528"/>
      <c r="B800" s="515"/>
      <c r="C800" s="514"/>
      <c r="D800" s="617"/>
      <c r="E800" s="662"/>
      <c r="F800" s="664"/>
      <c r="G800" s="510"/>
    </row>
    <row r="801" spans="1:7" ht="48.75" customHeight="1">
      <c r="A801" s="528"/>
      <c r="B801" s="515"/>
      <c r="C801" s="514"/>
      <c r="D801" s="613"/>
      <c r="E801" s="662"/>
      <c r="F801" s="664"/>
      <c r="G801" s="510"/>
    </row>
    <row r="802" spans="1:7" ht="44.25" customHeight="1">
      <c r="A802" s="528"/>
      <c r="B802" s="515"/>
      <c r="C802" s="518"/>
      <c r="D802" s="613"/>
      <c r="E802" s="662"/>
      <c r="F802" s="664"/>
      <c r="G802" s="510"/>
    </row>
    <row r="803" spans="1:7" ht="62.25" customHeight="1">
      <c r="A803" s="528"/>
      <c r="B803" s="515"/>
      <c r="C803" s="518"/>
      <c r="D803" s="617"/>
      <c r="E803" s="662"/>
      <c r="F803" s="664"/>
      <c r="G803" s="510"/>
    </row>
    <row r="804" spans="1:7" ht="75" customHeight="1">
      <c r="A804" s="528"/>
      <c r="B804" s="515"/>
      <c r="C804" s="550"/>
      <c r="D804" s="613"/>
      <c r="E804" s="662"/>
      <c r="F804" s="664"/>
      <c r="G804" s="510"/>
    </row>
    <row r="805" spans="1:7" ht="75.75" customHeight="1">
      <c r="A805" s="528"/>
      <c r="B805" s="515"/>
      <c r="C805" s="518"/>
      <c r="D805" s="617"/>
      <c r="E805" s="662"/>
      <c r="F805" s="664"/>
      <c r="G805" s="510"/>
    </row>
    <row r="806" spans="1:7" ht="55.5" customHeight="1">
      <c r="A806" s="528"/>
      <c r="B806" s="515"/>
      <c r="C806" s="550"/>
      <c r="D806" s="613"/>
      <c r="E806" s="662"/>
      <c r="F806" s="664"/>
      <c r="G806" s="510"/>
    </row>
    <row r="807" spans="1:7" ht="66" customHeight="1">
      <c r="A807" s="528"/>
      <c r="B807" s="515"/>
      <c r="C807" s="550"/>
      <c r="D807" s="613"/>
      <c r="E807" s="662"/>
      <c r="F807" s="664"/>
      <c r="G807" s="510"/>
    </row>
    <row r="808" spans="1:7" ht="63" customHeight="1">
      <c r="A808" s="528"/>
      <c r="B808" s="515"/>
      <c r="C808" s="550"/>
      <c r="D808" s="613"/>
      <c r="E808" s="662"/>
      <c r="F808" s="664"/>
      <c r="G808" s="510"/>
    </row>
    <row r="809" spans="1:7" ht="24.75" customHeight="1">
      <c r="A809" s="528"/>
      <c r="B809" s="618"/>
      <c r="C809" s="518"/>
      <c r="D809" s="590"/>
      <c r="E809" s="687"/>
      <c r="F809" s="664"/>
      <c r="G809" s="510"/>
    </row>
    <row r="810" spans="1:7" ht="37.5" customHeight="1">
      <c r="A810" s="528"/>
      <c r="B810" s="515"/>
      <c r="C810" s="624"/>
      <c r="D810" s="613"/>
      <c r="E810" s="662"/>
      <c r="F810" s="664"/>
      <c r="G810" s="510"/>
    </row>
    <row r="811" spans="1:7" ht="25.5" customHeight="1">
      <c r="A811" s="528"/>
      <c r="B811" s="515"/>
      <c r="C811" s="587"/>
      <c r="D811" s="613"/>
      <c r="E811" s="622"/>
      <c r="F811" s="664"/>
      <c r="G811" s="510"/>
    </row>
    <row r="812" spans="1:7" ht="15.75" customHeight="1">
      <c r="A812" s="528"/>
      <c r="B812" s="515"/>
      <c r="C812" s="550"/>
      <c r="D812" s="613"/>
      <c r="E812" s="622"/>
      <c r="F812" s="664"/>
      <c r="G812" s="510"/>
    </row>
    <row r="813" spans="1:7" ht="36.75" customHeight="1">
      <c r="A813" s="528"/>
      <c r="B813" s="515"/>
      <c r="C813" s="550"/>
      <c r="D813" s="613"/>
      <c r="E813" s="662"/>
      <c r="F813" s="664"/>
      <c r="G813" s="510"/>
    </row>
    <row r="814" spans="1:7" ht="27.75" customHeight="1">
      <c r="A814" s="528"/>
      <c r="B814" s="618"/>
      <c r="C814" s="518"/>
      <c r="D814" s="590"/>
      <c r="E814" s="685"/>
      <c r="F814" s="664"/>
      <c r="G814" s="510"/>
    </row>
    <row r="815" spans="1:7" ht="16.5" customHeight="1">
      <c r="A815" s="528"/>
      <c r="B815" s="515"/>
      <c r="C815" s="550"/>
      <c r="D815" s="635"/>
      <c r="E815" s="622"/>
      <c r="F815" s="664"/>
      <c r="G815" s="510"/>
    </row>
    <row r="816" spans="1:7" ht="18.75" customHeight="1">
      <c r="A816" s="528"/>
      <c r="B816" s="515"/>
      <c r="C816" s="550"/>
      <c r="D816" s="617"/>
      <c r="E816" s="672"/>
      <c r="F816" s="664"/>
      <c r="G816" s="510"/>
    </row>
    <row r="817" spans="1:7">
      <c r="A817" s="528"/>
      <c r="B817" s="515"/>
      <c r="C817" s="587"/>
      <c r="D817" s="613"/>
      <c r="E817" s="622"/>
      <c r="F817" s="664"/>
      <c r="G817" s="510"/>
    </row>
    <row r="818" spans="1:7" ht="17.25" customHeight="1">
      <c r="A818" s="528"/>
      <c r="B818" s="515"/>
      <c r="C818" s="587"/>
      <c r="D818" s="617"/>
      <c r="E818" s="622"/>
      <c r="F818" s="664"/>
      <c r="G818" s="510"/>
    </row>
    <row r="819" spans="1:7" ht="20.25" customHeight="1">
      <c r="A819" s="528"/>
      <c r="B819" s="515"/>
      <c r="C819" s="550"/>
      <c r="D819" s="613"/>
      <c r="E819" s="622"/>
      <c r="F819" s="664"/>
      <c r="G819" s="510"/>
    </row>
    <row r="820" spans="1:7" ht="30.75" customHeight="1">
      <c r="A820" s="528"/>
      <c r="B820" s="515"/>
      <c r="C820" s="550"/>
      <c r="D820" s="617"/>
      <c r="E820" s="662"/>
      <c r="F820" s="664"/>
      <c r="G820" s="510"/>
    </row>
    <row r="821" spans="1:7" ht="63" customHeight="1">
      <c r="A821" s="528"/>
      <c r="B821" s="515"/>
      <c r="C821" s="550"/>
      <c r="D821" s="613"/>
      <c r="E821" s="688"/>
      <c r="F821" s="664"/>
      <c r="G821" s="510"/>
    </row>
    <row r="822" spans="1:7" ht="52.5" customHeight="1">
      <c r="A822" s="528"/>
      <c r="B822" s="515"/>
      <c r="C822" s="550"/>
      <c r="D822" s="613"/>
      <c r="E822" s="688"/>
      <c r="F822" s="664"/>
      <c r="G822" s="510"/>
    </row>
    <row r="823" spans="1:7" ht="42" customHeight="1">
      <c r="A823" s="528"/>
      <c r="B823" s="515"/>
      <c r="C823" s="518"/>
      <c r="D823" s="613"/>
      <c r="E823" s="688"/>
      <c r="F823" s="664"/>
      <c r="G823" s="510"/>
    </row>
    <row r="824" spans="1:7" ht="43.5" customHeight="1">
      <c r="A824" s="528"/>
      <c r="B824" s="515"/>
      <c r="C824" s="518"/>
      <c r="D824" s="613"/>
      <c r="E824" s="662"/>
      <c r="F824" s="664"/>
      <c r="G824" s="510"/>
    </row>
    <row r="825" spans="1:7">
      <c r="A825" s="528"/>
      <c r="B825" s="618"/>
      <c r="C825" s="518"/>
      <c r="D825" s="590"/>
      <c r="E825" s="685"/>
      <c r="F825" s="664"/>
      <c r="G825" s="510"/>
    </row>
    <row r="826" spans="1:7" ht="29.25" customHeight="1">
      <c r="A826" s="528"/>
      <c r="B826" s="515"/>
      <c r="C826" s="514"/>
      <c r="D826" s="617"/>
      <c r="E826" s="662"/>
      <c r="F826" s="664"/>
      <c r="G826" s="510"/>
    </row>
    <row r="827" spans="1:7" ht="34.5" customHeight="1">
      <c r="A827" s="528"/>
      <c r="B827" s="515"/>
      <c r="C827" s="514"/>
      <c r="D827" s="613"/>
      <c r="E827" s="662"/>
      <c r="F827" s="664"/>
      <c r="G827" s="510"/>
    </row>
    <row r="828" spans="1:7" ht="41.25" customHeight="1">
      <c r="A828" s="528"/>
      <c r="B828" s="515"/>
      <c r="C828" s="514"/>
      <c r="D828" s="617"/>
      <c r="E828" s="662"/>
      <c r="F828" s="664"/>
      <c r="G828" s="510"/>
    </row>
    <row r="829" spans="1:7" ht="40.5" customHeight="1">
      <c r="A829" s="528"/>
      <c r="B829" s="515"/>
      <c r="C829" s="514"/>
      <c r="D829" s="613"/>
      <c r="E829" s="662"/>
      <c r="F829" s="664"/>
      <c r="G829" s="510"/>
    </row>
    <row r="830" spans="1:7" ht="43.5" customHeight="1">
      <c r="A830" s="528"/>
      <c r="B830" s="515"/>
      <c r="C830" s="518"/>
      <c r="D830" s="617"/>
      <c r="E830" s="688"/>
      <c r="F830" s="664"/>
      <c r="G830" s="510"/>
    </row>
    <row r="831" spans="1:7" ht="30" customHeight="1">
      <c r="A831" s="528"/>
      <c r="B831" s="515"/>
      <c r="C831" s="518"/>
      <c r="D831" s="613"/>
      <c r="E831" s="688"/>
      <c r="F831" s="664"/>
      <c r="G831" s="510"/>
    </row>
    <row r="832" spans="1:7" ht="60.75" customHeight="1">
      <c r="A832" s="528"/>
      <c r="B832" s="515"/>
      <c r="C832" s="518"/>
      <c r="D832" s="613"/>
      <c r="E832" s="662"/>
      <c r="F832" s="664"/>
      <c r="G832" s="510"/>
    </row>
    <row r="833" spans="1:7" ht="28.5" customHeight="1">
      <c r="A833" s="528"/>
      <c r="B833" s="515"/>
      <c r="C833" s="587"/>
      <c r="D833" s="636"/>
      <c r="E833" s="626"/>
      <c r="F833" s="664"/>
      <c r="G833" s="510"/>
    </row>
    <row r="834" spans="1:7" ht="63" customHeight="1">
      <c r="A834" s="528"/>
      <c r="B834" s="515"/>
      <c r="C834" s="525"/>
      <c r="D834" s="613"/>
      <c r="E834" s="621"/>
      <c r="F834" s="664"/>
      <c r="G834" s="510"/>
    </row>
    <row r="835" spans="1:7" ht="45.75" customHeight="1">
      <c r="A835" s="528"/>
      <c r="B835" s="515"/>
      <c r="C835" s="550"/>
      <c r="D835" s="613"/>
      <c r="E835" s="662"/>
      <c r="F835" s="664"/>
      <c r="G835" s="510"/>
    </row>
    <row r="836" spans="1:7">
      <c r="A836" s="528"/>
      <c r="B836" s="515"/>
      <c r="C836" s="521"/>
      <c r="D836" s="613"/>
      <c r="E836" s="565"/>
      <c r="F836" s="664"/>
      <c r="G836" s="510"/>
    </row>
    <row r="837" spans="1:7">
      <c r="A837" s="528"/>
      <c r="B837" s="515"/>
      <c r="C837" s="521"/>
      <c r="D837" s="613"/>
      <c r="E837" s="662"/>
      <c r="F837" s="664"/>
      <c r="G837" s="510"/>
    </row>
    <row r="838" spans="1:7">
      <c r="A838" s="528"/>
      <c r="B838" s="515"/>
      <c r="C838" s="521"/>
      <c r="D838" s="613"/>
      <c r="E838" s="662"/>
      <c r="F838" s="664"/>
      <c r="G838" s="510"/>
    </row>
    <row r="839" spans="1:7">
      <c r="A839" s="528"/>
      <c r="B839" s="515"/>
      <c r="C839" s="521"/>
      <c r="D839" s="613"/>
      <c r="E839" s="662"/>
      <c r="F839" s="664"/>
      <c r="G839" s="510"/>
    </row>
    <row r="840" spans="1:7">
      <c r="A840" s="528"/>
      <c r="B840" s="515"/>
      <c r="C840" s="521"/>
      <c r="D840" s="637"/>
      <c r="E840" s="662"/>
      <c r="F840" s="664"/>
      <c r="G840" s="510"/>
    </row>
    <row r="841" spans="1:7" ht="28.5" customHeight="1">
      <c r="A841" s="528"/>
      <c r="B841" s="515"/>
      <c r="C841" s="521"/>
      <c r="D841" s="613"/>
      <c r="E841" s="688"/>
      <c r="F841" s="664"/>
      <c r="G841" s="510"/>
    </row>
    <row r="842" spans="1:7" ht="28.5" customHeight="1">
      <c r="A842" s="528"/>
      <c r="B842" s="618"/>
      <c r="C842" s="514"/>
      <c r="D842" s="638"/>
      <c r="E842" s="688"/>
      <c r="F842" s="664"/>
      <c r="G842" s="510"/>
    </row>
    <row r="843" spans="1:7" ht="21.75" customHeight="1">
      <c r="A843" s="528"/>
      <c r="B843" s="741"/>
      <c r="C843" s="521"/>
      <c r="D843" s="613"/>
      <c r="E843" s="689"/>
      <c r="F843" s="664"/>
      <c r="G843" s="510"/>
    </row>
    <row r="844" spans="1:7" ht="21.75" customHeight="1">
      <c r="A844" s="528"/>
      <c r="B844" s="741"/>
      <c r="C844" s="521"/>
      <c r="D844" s="638"/>
      <c r="E844" s="685"/>
      <c r="F844" s="664"/>
      <c r="G844" s="510"/>
    </row>
    <row r="845" spans="1:7" ht="21.75" customHeight="1">
      <c r="A845" s="528"/>
      <c r="B845" s="741"/>
      <c r="C845" s="625"/>
      <c r="D845" s="639"/>
      <c r="E845" s="690"/>
      <c r="F845" s="664"/>
      <c r="G845" s="510"/>
    </row>
    <row r="846" spans="1:7" ht="21.75" customHeight="1">
      <c r="A846" s="528"/>
      <c r="B846" s="741"/>
      <c r="C846" s="625"/>
      <c r="D846" s="612"/>
      <c r="E846" s="685"/>
      <c r="F846" s="661"/>
      <c r="G846" s="510"/>
    </row>
    <row r="847" spans="1:7" ht="21.75" customHeight="1">
      <c r="A847" s="600"/>
      <c r="B847" s="507"/>
      <c r="C847" s="596"/>
      <c r="D847" s="568"/>
      <c r="E847" s="679"/>
      <c r="F847" s="666"/>
      <c r="G847" s="510"/>
    </row>
    <row r="848" spans="1:7">
      <c r="A848" s="597"/>
      <c r="B848" s="598"/>
      <c r="C848" s="599"/>
      <c r="D848" s="588"/>
      <c r="E848" s="669"/>
      <c r="F848" s="667"/>
      <c r="G848" s="510"/>
    </row>
    <row r="849" spans="1:7" ht="15.75">
      <c r="A849" s="528"/>
      <c r="B849" s="598"/>
      <c r="C849" s="610"/>
      <c r="D849" s="588"/>
      <c r="E849" s="669"/>
      <c r="F849" s="667"/>
      <c r="G849" s="510"/>
    </row>
    <row r="850" spans="1:7">
      <c r="A850" s="528"/>
      <c r="B850" s="540"/>
      <c r="C850" s="514"/>
      <c r="D850" s="607"/>
      <c r="E850" s="685"/>
      <c r="F850" s="661"/>
      <c r="G850" s="510"/>
    </row>
    <row r="851" spans="1:7">
      <c r="A851" s="528"/>
      <c r="B851" s="540"/>
      <c r="C851" s="514"/>
      <c r="D851" s="607"/>
      <c r="E851" s="565"/>
      <c r="F851" s="661"/>
      <c r="G851" s="510"/>
    </row>
    <row r="852" spans="1:7">
      <c r="A852" s="528"/>
      <c r="B852" s="515"/>
      <c r="C852" s="619"/>
      <c r="D852" s="614"/>
      <c r="E852" s="691"/>
      <c r="F852" s="661"/>
      <c r="G852" s="510"/>
    </row>
    <row r="853" spans="1:7" ht="38.25" customHeight="1">
      <c r="A853" s="528"/>
      <c r="B853" s="515"/>
      <c r="C853" s="520"/>
      <c r="D853" s="614"/>
      <c r="E853" s="669"/>
      <c r="F853" s="661"/>
      <c r="G853" s="510"/>
    </row>
    <row r="854" spans="1:7" ht="63" customHeight="1">
      <c r="A854" s="528"/>
      <c r="B854" s="515"/>
      <c r="C854" s="514"/>
      <c r="D854" s="615"/>
      <c r="E854" s="692"/>
      <c r="F854" s="661"/>
      <c r="G854" s="510"/>
    </row>
    <row r="855" spans="1:7" ht="51.75" customHeight="1">
      <c r="A855" s="528"/>
      <c r="B855" s="515"/>
      <c r="C855" s="514"/>
      <c r="D855" s="617"/>
      <c r="E855" s="662"/>
      <c r="F855" s="661"/>
      <c r="G855" s="510"/>
    </row>
    <row r="856" spans="1:7" ht="51" customHeight="1">
      <c r="A856" s="528"/>
      <c r="B856" s="515"/>
      <c r="C856" s="514"/>
      <c r="D856" s="613"/>
      <c r="E856" s="662"/>
      <c r="F856" s="661"/>
      <c r="G856" s="510"/>
    </row>
    <row r="857" spans="1:7" ht="30.75" customHeight="1">
      <c r="A857" s="528"/>
      <c r="B857" s="515"/>
      <c r="C857" s="550"/>
      <c r="D857" s="617"/>
      <c r="E857" s="565"/>
      <c r="F857" s="661"/>
      <c r="G857" s="510"/>
    </row>
    <row r="858" spans="1:7" ht="39" customHeight="1">
      <c r="A858" s="528"/>
      <c r="B858" s="515"/>
      <c r="C858" s="514"/>
      <c r="D858" s="614"/>
      <c r="E858" s="565"/>
      <c r="F858" s="661"/>
      <c r="G858" s="510"/>
    </row>
    <row r="859" spans="1:7">
      <c r="A859" s="528"/>
      <c r="B859" s="515"/>
      <c r="C859" s="514"/>
      <c r="D859" s="614"/>
      <c r="E859" s="565"/>
      <c r="F859" s="661"/>
      <c r="G859" s="510"/>
    </row>
    <row r="860" spans="1:7">
      <c r="A860" s="528"/>
      <c r="B860" s="515"/>
      <c r="C860" s="514"/>
      <c r="D860" s="614"/>
      <c r="E860" s="565"/>
      <c r="F860" s="661"/>
      <c r="G860" s="510"/>
    </row>
    <row r="861" spans="1:7">
      <c r="A861" s="528"/>
      <c r="B861" s="515"/>
      <c r="C861" s="514"/>
      <c r="D861" s="614"/>
      <c r="E861" s="565"/>
      <c r="F861" s="661"/>
      <c r="G861" s="510"/>
    </row>
    <row r="862" spans="1:7">
      <c r="A862" s="528"/>
      <c r="B862" s="515"/>
      <c r="C862" s="514"/>
      <c r="D862" s="614"/>
      <c r="E862" s="565"/>
      <c r="F862" s="661"/>
      <c r="G862" s="510"/>
    </row>
    <row r="863" spans="1:7" ht="50.25" customHeight="1">
      <c r="A863" s="528"/>
      <c r="B863" s="515"/>
      <c r="C863" s="514"/>
      <c r="D863" s="614"/>
      <c r="E863" s="565"/>
      <c r="F863" s="661"/>
      <c r="G863" s="510"/>
    </row>
    <row r="864" spans="1:7" ht="39" customHeight="1">
      <c r="A864" s="528"/>
      <c r="B864" s="515"/>
      <c r="C864" s="521"/>
      <c r="D864" s="614"/>
      <c r="E864" s="565"/>
      <c r="F864" s="661"/>
      <c r="G864" s="510"/>
    </row>
    <row r="865" spans="1:7" ht="37.5" customHeight="1">
      <c r="A865" s="528"/>
      <c r="B865" s="515"/>
      <c r="C865" s="514"/>
      <c r="D865" s="614"/>
      <c r="E865" s="565"/>
      <c r="F865" s="661"/>
      <c r="G865" s="510"/>
    </row>
    <row r="866" spans="1:7" ht="40.5" customHeight="1">
      <c r="A866" s="528"/>
      <c r="B866" s="515"/>
      <c r="C866" s="547"/>
      <c r="D866" s="614"/>
      <c r="E866" s="565"/>
      <c r="F866" s="661"/>
      <c r="G866" s="510"/>
    </row>
    <row r="867" spans="1:7" ht="43.5" customHeight="1">
      <c r="A867" s="528"/>
      <c r="B867" s="515"/>
      <c r="C867" s="549"/>
      <c r="D867" s="614"/>
      <c r="E867" s="661"/>
      <c r="F867" s="661"/>
      <c r="G867" s="510"/>
    </row>
    <row r="868" spans="1:7" ht="21.75" customHeight="1">
      <c r="A868" s="528"/>
      <c r="B868" s="529"/>
      <c r="C868" s="550"/>
      <c r="D868" s="640"/>
      <c r="E868" s="673"/>
      <c r="F868" s="661"/>
      <c r="G868" s="510"/>
    </row>
    <row r="869" spans="1:7" ht="38.25" customHeight="1">
      <c r="A869" s="642"/>
      <c r="B869" s="515"/>
      <c r="C869" s="574"/>
      <c r="D869" s="614"/>
      <c r="E869" s="668"/>
      <c r="F869" s="661"/>
      <c r="G869" s="510"/>
    </row>
    <row r="870" spans="1:7" ht="24" customHeight="1">
      <c r="A870" s="528"/>
      <c r="B870" s="515"/>
      <c r="C870" s="547"/>
      <c r="D870" s="614"/>
      <c r="E870" s="565"/>
      <c r="F870" s="661"/>
      <c r="G870" s="510"/>
    </row>
    <row r="871" spans="1:7" ht="30" customHeight="1">
      <c r="A871" s="528"/>
      <c r="B871" s="515"/>
      <c r="C871" s="518"/>
      <c r="D871" s="614"/>
      <c r="E871" s="565"/>
      <c r="F871" s="661"/>
      <c r="G871" s="510"/>
    </row>
    <row r="872" spans="1:7" ht="42" customHeight="1">
      <c r="A872" s="528"/>
      <c r="B872" s="515"/>
      <c r="C872" s="518"/>
      <c r="D872" s="614"/>
      <c r="E872" s="565"/>
      <c r="F872" s="661"/>
      <c r="G872" s="510"/>
    </row>
    <row r="873" spans="1:7" ht="42" customHeight="1">
      <c r="A873" s="528"/>
      <c r="B873" s="515"/>
      <c r="C873" s="518"/>
      <c r="D873" s="614"/>
      <c r="E873" s="565"/>
      <c r="F873" s="668"/>
      <c r="G873" s="510"/>
    </row>
    <row r="874" spans="1:7" ht="36.75" customHeight="1">
      <c r="A874" s="528"/>
      <c r="B874" s="515"/>
      <c r="C874" s="518"/>
      <c r="D874" s="614"/>
      <c r="E874" s="565"/>
      <c r="F874" s="668"/>
      <c r="G874" s="510"/>
    </row>
    <row r="875" spans="1:7" ht="33" customHeight="1">
      <c r="A875" s="528"/>
      <c r="B875" s="515"/>
      <c r="C875" s="518"/>
      <c r="D875" s="614"/>
      <c r="E875" s="565"/>
      <c r="F875" s="668"/>
      <c r="G875" s="510"/>
    </row>
    <row r="876" spans="1:7" ht="33" customHeight="1">
      <c r="A876" s="528"/>
      <c r="B876" s="515"/>
      <c r="C876" s="518"/>
      <c r="D876" s="616"/>
      <c r="E876" s="565"/>
      <c r="F876" s="668"/>
      <c r="G876" s="510"/>
    </row>
    <row r="877" spans="1:7" ht="30.75" customHeight="1">
      <c r="A877" s="528"/>
      <c r="B877" s="515"/>
      <c r="C877" s="518"/>
      <c r="D877" s="614"/>
      <c r="E877" s="565"/>
      <c r="F877" s="668"/>
      <c r="G877" s="510"/>
    </row>
    <row r="878" spans="1:7" ht="29.25" customHeight="1">
      <c r="A878" s="528"/>
      <c r="B878" s="515"/>
      <c r="C878" s="518"/>
      <c r="D878" s="614"/>
      <c r="E878" s="565"/>
      <c r="F878" s="668"/>
      <c r="G878" s="510"/>
    </row>
    <row r="879" spans="1:7" ht="32.25" customHeight="1">
      <c r="A879" s="528"/>
      <c r="B879" s="515"/>
      <c r="C879" s="518"/>
      <c r="D879" s="614"/>
      <c r="E879" s="565"/>
      <c r="F879" s="668"/>
      <c r="G879" s="510"/>
    </row>
    <row r="880" spans="1:7" ht="33.75" customHeight="1">
      <c r="A880" s="528"/>
      <c r="B880" s="515"/>
      <c r="C880" s="518"/>
      <c r="D880" s="614"/>
      <c r="E880" s="565"/>
      <c r="F880" s="668"/>
      <c r="G880" s="510"/>
    </row>
    <row r="881" spans="1:7" ht="33.75" customHeight="1">
      <c r="A881" s="528"/>
      <c r="B881" s="529"/>
      <c r="C881" s="518"/>
      <c r="D881" s="614"/>
      <c r="E881" s="565"/>
      <c r="F881" s="668"/>
      <c r="G881" s="510"/>
    </row>
    <row r="882" spans="1:7" ht="33.75" customHeight="1">
      <c r="A882" s="528"/>
      <c r="B882" s="529"/>
      <c r="C882" s="518"/>
      <c r="D882" s="614"/>
      <c r="E882" s="565"/>
      <c r="F882" s="668"/>
      <c r="G882" s="510"/>
    </row>
    <row r="883" spans="1:7" ht="39" customHeight="1">
      <c r="A883" s="528"/>
      <c r="B883" s="515"/>
      <c r="C883" s="518"/>
      <c r="D883" s="614"/>
      <c r="E883" s="565"/>
      <c r="F883" s="668"/>
      <c r="G883" s="510"/>
    </row>
    <row r="884" spans="1:7" ht="42" customHeight="1">
      <c r="A884" s="528"/>
      <c r="B884" s="515"/>
      <c r="C884" s="518"/>
      <c r="D884" s="614"/>
      <c r="E884" s="669"/>
      <c r="F884" s="668"/>
      <c r="G884" s="510"/>
    </row>
    <row r="885" spans="1:7" ht="33.75" customHeight="1">
      <c r="A885" s="528"/>
      <c r="B885" s="515"/>
      <c r="C885" s="518"/>
      <c r="D885" s="614"/>
      <c r="E885" s="565"/>
      <c r="F885" s="668"/>
      <c r="G885" s="510"/>
    </row>
    <row r="886" spans="1:7" ht="47.25" customHeight="1">
      <c r="A886" s="528"/>
      <c r="B886" s="515"/>
      <c r="C886" s="518"/>
      <c r="D886" s="537"/>
      <c r="E886" s="565"/>
      <c r="F886" s="668"/>
      <c r="G886" s="510"/>
    </row>
    <row r="887" spans="1:7" ht="27.75" customHeight="1">
      <c r="A887" s="528"/>
      <c r="B887" s="515"/>
      <c r="C887" s="518"/>
      <c r="D887" s="537"/>
      <c r="E887" s="565"/>
      <c r="F887" s="668"/>
      <c r="G887" s="510"/>
    </row>
    <row r="888" spans="1:7">
      <c r="A888" s="528"/>
      <c r="B888" s="515"/>
      <c r="C888" s="518"/>
      <c r="D888" s="537"/>
      <c r="E888" s="672"/>
      <c r="F888" s="668"/>
      <c r="G888" s="510"/>
    </row>
    <row r="889" spans="1:7" ht="26.25" customHeight="1">
      <c r="A889" s="528"/>
      <c r="B889" s="515"/>
      <c r="C889" s="518"/>
      <c r="D889" s="537"/>
      <c r="E889" s="565"/>
      <c r="F889" s="668"/>
      <c r="G889" s="510"/>
    </row>
    <row r="890" spans="1:7">
      <c r="A890" s="528"/>
      <c r="B890" s="515"/>
      <c r="C890" s="518"/>
      <c r="D890" s="537"/>
      <c r="E890" s="661"/>
      <c r="F890" s="668"/>
      <c r="G890" s="510"/>
    </row>
    <row r="891" spans="1:7" ht="85.5" customHeight="1">
      <c r="A891" s="528"/>
      <c r="B891" s="515"/>
      <c r="C891" s="518"/>
      <c r="D891" s="537"/>
      <c r="E891" s="661"/>
      <c r="F891" s="668"/>
      <c r="G891" s="510"/>
    </row>
    <row r="892" spans="1:7">
      <c r="A892" s="528"/>
      <c r="B892" s="515"/>
      <c r="C892" s="518"/>
      <c r="D892" s="537"/>
      <c r="E892" s="565"/>
      <c r="F892" s="668"/>
      <c r="G892" s="510"/>
    </row>
    <row r="893" spans="1:7">
      <c r="A893" s="528"/>
      <c r="B893" s="515"/>
      <c r="C893" s="518"/>
      <c r="D893" s="537"/>
      <c r="E893" s="672"/>
      <c r="F893" s="668"/>
      <c r="G893" s="510"/>
    </row>
    <row r="894" spans="1:7" ht="18.75" customHeight="1">
      <c r="A894" s="528"/>
      <c r="B894" s="515"/>
      <c r="C894" s="525"/>
      <c r="D894" s="537"/>
      <c r="E894" s="672"/>
      <c r="F894" s="668"/>
      <c r="G894" s="510"/>
    </row>
    <row r="895" spans="1:7" ht="36.75" customHeight="1">
      <c r="A895" s="528"/>
      <c r="B895" s="515"/>
      <c r="C895" s="518"/>
      <c r="D895" s="537"/>
      <c r="E895" s="565"/>
      <c r="F895" s="668"/>
      <c r="G895" s="510"/>
    </row>
    <row r="896" spans="1:7" ht="33" customHeight="1">
      <c r="A896" s="528"/>
      <c r="B896" s="515"/>
      <c r="C896" s="518"/>
      <c r="D896" s="537"/>
      <c r="E896" s="565"/>
      <c r="F896" s="668"/>
      <c r="G896" s="510"/>
    </row>
    <row r="897" spans="1:7" ht="31.5" customHeight="1">
      <c r="A897" s="528"/>
      <c r="B897" s="515"/>
      <c r="C897" s="518"/>
      <c r="D897" s="537"/>
      <c r="E897" s="565"/>
      <c r="F897" s="668"/>
      <c r="G897" s="510"/>
    </row>
    <row r="898" spans="1:7" ht="42.75" customHeight="1">
      <c r="A898" s="528"/>
      <c r="B898" s="515"/>
      <c r="C898" s="518"/>
      <c r="D898" s="537"/>
      <c r="E898" s="565"/>
      <c r="F898" s="668"/>
      <c r="G898" s="510"/>
    </row>
    <row r="899" spans="1:7" ht="22.5" customHeight="1">
      <c r="A899" s="528"/>
      <c r="B899" s="515"/>
      <c r="C899" s="518"/>
      <c r="D899" s="537"/>
      <c r="E899" s="672"/>
      <c r="F899" s="668"/>
      <c r="G899" s="510"/>
    </row>
    <row r="900" spans="1:7" ht="28.5" customHeight="1">
      <c r="A900" s="528"/>
      <c r="B900" s="515"/>
      <c r="C900" s="518"/>
      <c r="D900" s="537"/>
      <c r="E900" s="565"/>
      <c r="F900" s="668"/>
      <c r="G900" s="510"/>
    </row>
    <row r="901" spans="1:7" ht="28.5" customHeight="1">
      <c r="A901" s="528"/>
      <c r="B901" s="529"/>
      <c r="C901" s="518"/>
      <c r="D901" s="590"/>
      <c r="E901" s="565"/>
      <c r="F901" s="668"/>
      <c r="G901" s="510"/>
    </row>
    <row r="902" spans="1:7" ht="28.5" customHeight="1">
      <c r="A902" s="528"/>
      <c r="B902" s="529"/>
      <c r="C902" s="518"/>
      <c r="D902" s="590"/>
      <c r="E902" s="565"/>
      <c r="F902" s="668"/>
      <c r="G902" s="510"/>
    </row>
    <row r="903" spans="1:7" ht="61.5" customHeight="1">
      <c r="A903" s="528"/>
      <c r="B903" s="515"/>
      <c r="C903" s="518"/>
      <c r="D903" s="567"/>
      <c r="E903" s="565"/>
      <c r="F903" s="668"/>
      <c r="G903" s="510"/>
    </row>
    <row r="904" spans="1:7" ht="61.5" customHeight="1">
      <c r="A904" s="528"/>
      <c r="B904" s="515"/>
      <c r="C904" s="518"/>
      <c r="D904" s="537"/>
      <c r="E904" s="675"/>
      <c r="F904" s="668"/>
      <c r="G904" s="510"/>
    </row>
    <row r="905" spans="1:7" ht="36.75" customHeight="1">
      <c r="A905" s="528"/>
      <c r="B905" s="515"/>
      <c r="C905" s="518"/>
      <c r="D905" s="537"/>
      <c r="E905" s="565"/>
      <c r="F905" s="668"/>
      <c r="G905" s="510"/>
    </row>
    <row r="906" spans="1:7">
      <c r="A906" s="528"/>
      <c r="B906" s="515"/>
      <c r="C906" s="514"/>
      <c r="D906" s="537"/>
      <c r="E906" s="565"/>
      <c r="F906" s="668"/>
      <c r="G906" s="510"/>
    </row>
    <row r="907" spans="1:7">
      <c r="A907" s="528"/>
      <c r="B907" s="515"/>
      <c r="C907" s="518"/>
      <c r="D907" s="537"/>
      <c r="E907" s="669"/>
      <c r="F907" s="668"/>
      <c r="G907" s="510"/>
    </row>
    <row r="908" spans="1:7">
      <c r="A908" s="528"/>
      <c r="B908" s="515"/>
      <c r="C908" s="550"/>
      <c r="D908" s="537"/>
      <c r="E908" s="661"/>
      <c r="F908" s="668"/>
      <c r="G908" s="510"/>
    </row>
    <row r="909" spans="1:7">
      <c r="A909" s="528"/>
      <c r="B909" s="515"/>
      <c r="C909" s="573"/>
      <c r="D909" s="643"/>
      <c r="E909" s="661"/>
      <c r="F909" s="668"/>
      <c r="G909" s="510"/>
    </row>
    <row r="910" spans="1:7" ht="20.25" customHeight="1">
      <c r="A910" s="528"/>
      <c r="B910" s="515"/>
      <c r="C910" s="518"/>
      <c r="D910" s="537"/>
      <c r="E910" s="672"/>
      <c r="F910" s="668"/>
      <c r="G910" s="510"/>
    </row>
    <row r="911" spans="1:7" ht="13.5" customHeight="1">
      <c r="A911" s="528"/>
      <c r="B911" s="529"/>
      <c r="C911" s="547"/>
      <c r="D911" s="590"/>
      <c r="E911" s="661"/>
      <c r="F911" s="668"/>
      <c r="G911" s="510"/>
    </row>
    <row r="912" spans="1:7" ht="26.25" customHeight="1">
      <c r="A912" s="528"/>
      <c r="B912" s="515"/>
      <c r="C912" s="514"/>
      <c r="D912" s="537"/>
      <c r="E912" s="661"/>
      <c r="F912" s="668"/>
      <c r="G912" s="510"/>
    </row>
    <row r="913" spans="1:7" ht="36.75" customHeight="1">
      <c r="A913" s="528"/>
      <c r="B913" s="515"/>
      <c r="C913" s="518"/>
      <c r="D913" s="537"/>
      <c r="E913" s="565"/>
      <c r="F913" s="668"/>
      <c r="G913" s="510"/>
    </row>
    <row r="914" spans="1:7">
      <c r="A914" s="528"/>
      <c r="B914" s="515"/>
      <c r="C914" s="518"/>
      <c r="D914" s="537"/>
      <c r="E914" s="565"/>
      <c r="F914" s="668"/>
      <c r="G914" s="510"/>
    </row>
    <row r="915" spans="1:7">
      <c r="A915" s="528"/>
      <c r="B915" s="515"/>
      <c r="C915" s="518"/>
      <c r="D915" s="537"/>
      <c r="E915" s="672"/>
      <c r="F915" s="668"/>
      <c r="G915" s="510"/>
    </row>
    <row r="916" spans="1:7">
      <c r="A916" s="528"/>
      <c r="B916" s="515"/>
      <c r="C916" s="518"/>
      <c r="D916" s="537"/>
      <c r="E916" s="672"/>
      <c r="F916" s="668"/>
      <c r="G916" s="510"/>
    </row>
    <row r="917" spans="1:7" ht="47.25" customHeight="1">
      <c r="A917" s="528"/>
      <c r="B917" s="515"/>
      <c r="C917" s="518"/>
      <c r="D917" s="537"/>
      <c r="E917" s="565"/>
      <c r="F917" s="668"/>
      <c r="G917" s="510"/>
    </row>
    <row r="918" spans="1:7" ht="37.5" customHeight="1">
      <c r="A918" s="528"/>
      <c r="B918" s="515"/>
      <c r="C918" s="518"/>
      <c r="D918" s="537"/>
      <c r="E918" s="565"/>
      <c r="F918" s="668"/>
      <c r="G918" s="510"/>
    </row>
    <row r="919" spans="1:7" ht="42.75" customHeight="1">
      <c r="A919" s="528"/>
      <c r="B919" s="515"/>
      <c r="C919" s="518"/>
      <c r="D919" s="537"/>
      <c r="E919" s="669"/>
      <c r="F919" s="668"/>
      <c r="G919" s="510"/>
    </row>
    <row r="920" spans="1:7" ht="48.75" customHeight="1">
      <c r="A920" s="528"/>
      <c r="B920" s="529"/>
      <c r="C920" s="518"/>
      <c r="D920" s="537"/>
      <c r="E920" s="565"/>
      <c r="F920" s="668"/>
      <c r="G920" s="510"/>
    </row>
    <row r="921" spans="1:7" ht="24.75" customHeight="1">
      <c r="A921" s="528"/>
      <c r="B921" s="529"/>
      <c r="C921" s="518"/>
      <c r="D921" s="537"/>
      <c r="E921" s="565"/>
      <c r="F921" s="668"/>
      <c r="G921" s="510"/>
    </row>
    <row r="922" spans="1:7" ht="24" customHeight="1">
      <c r="A922" s="528"/>
      <c r="B922" s="529"/>
      <c r="C922" s="518"/>
      <c r="D922" s="530"/>
      <c r="E922" s="565"/>
      <c r="F922" s="668"/>
      <c r="G922" s="510"/>
    </row>
    <row r="923" spans="1:7">
      <c r="A923" s="528"/>
      <c r="B923" s="537"/>
      <c r="C923" s="514"/>
      <c r="D923" s="530"/>
      <c r="E923" s="565"/>
      <c r="F923" s="668"/>
      <c r="G923" s="510"/>
    </row>
    <row r="924" spans="1:7">
      <c r="A924" s="528"/>
      <c r="B924" s="537"/>
      <c r="C924" s="518"/>
      <c r="D924" s="530"/>
      <c r="E924" s="672"/>
      <c r="F924" s="668"/>
      <c r="G924" s="510"/>
    </row>
    <row r="925" spans="1:7">
      <c r="A925" s="528"/>
      <c r="B925" s="515"/>
      <c r="C925" s="518"/>
      <c r="D925" s="529"/>
      <c r="E925" s="669"/>
      <c r="F925" s="668"/>
      <c r="G925" s="510"/>
    </row>
    <row r="926" spans="1:7">
      <c r="A926" s="528"/>
      <c r="B926" s="515"/>
      <c r="C926" s="518"/>
      <c r="D926" s="515"/>
      <c r="E926" s="669"/>
      <c r="F926" s="668"/>
      <c r="G926" s="510"/>
    </row>
    <row r="927" spans="1:7" ht="72.75" customHeight="1">
      <c r="A927" s="528"/>
      <c r="B927" s="515"/>
      <c r="C927" s="526"/>
      <c r="D927" s="515"/>
      <c r="E927" s="565"/>
      <c r="F927" s="668"/>
      <c r="G927" s="510"/>
    </row>
    <row r="928" spans="1:7" ht="86.25" customHeight="1">
      <c r="A928" s="528"/>
      <c r="B928" s="515"/>
      <c r="C928" s="518"/>
      <c r="D928" s="515"/>
      <c r="E928" s="565"/>
      <c r="F928" s="668"/>
      <c r="G928" s="510"/>
    </row>
    <row r="929" spans="1:169" ht="84.75" customHeight="1">
      <c r="A929" s="528"/>
      <c r="B929" s="515"/>
      <c r="C929" s="518"/>
      <c r="D929" s="515"/>
      <c r="E929" s="565"/>
      <c r="F929" s="668"/>
      <c r="G929" s="510"/>
    </row>
    <row r="930" spans="1:169" ht="93.75" customHeight="1">
      <c r="A930" s="528"/>
      <c r="B930" s="515"/>
      <c r="C930" s="518"/>
      <c r="D930" s="515"/>
      <c r="E930" s="565"/>
      <c r="F930" s="668"/>
      <c r="G930" s="510"/>
    </row>
    <row r="931" spans="1:169" ht="40.5" customHeight="1">
      <c r="A931" s="528"/>
      <c r="B931" s="515"/>
      <c r="C931" s="518"/>
      <c r="D931" s="515"/>
      <c r="E931" s="565"/>
      <c r="F931" s="668"/>
      <c r="G931" s="510"/>
    </row>
    <row r="932" spans="1:169" ht="15" customHeight="1">
      <c r="A932" s="528"/>
      <c r="B932" s="515"/>
      <c r="C932" s="518"/>
      <c r="D932" s="515"/>
      <c r="E932" s="565"/>
      <c r="F932" s="668"/>
      <c r="G932" s="510"/>
    </row>
    <row r="933" spans="1:169" ht="28.5" customHeight="1">
      <c r="A933" s="528"/>
      <c r="B933" s="515"/>
      <c r="C933" s="518"/>
      <c r="D933" s="515"/>
      <c r="E933" s="668"/>
      <c r="F933" s="668"/>
      <c r="G933" s="510"/>
    </row>
    <row r="934" spans="1:169" ht="51" customHeight="1">
      <c r="A934" s="528"/>
      <c r="B934" s="515"/>
      <c r="C934" s="518"/>
      <c r="D934" s="537"/>
      <c r="E934" s="565"/>
      <c r="F934" s="668"/>
      <c r="G934" s="510"/>
    </row>
    <row r="935" spans="1:169" ht="21.75" customHeight="1">
      <c r="A935" s="528"/>
      <c r="B935" s="515"/>
      <c r="C935" s="518"/>
      <c r="D935" s="537"/>
      <c r="E935" s="672"/>
      <c r="F935" s="668"/>
      <c r="G935" s="510"/>
    </row>
    <row r="936" spans="1:169" ht="25.5" customHeight="1">
      <c r="A936" s="528"/>
      <c r="B936" s="515"/>
      <c r="C936" s="518"/>
      <c r="D936" s="537"/>
      <c r="E936" s="565"/>
      <c r="F936" s="668"/>
      <c r="G936" s="510"/>
    </row>
    <row r="937" spans="1:169">
      <c r="A937" s="528"/>
      <c r="B937" s="529"/>
      <c r="C937" s="518"/>
      <c r="D937" s="590"/>
      <c r="E937" s="565"/>
      <c r="F937" s="668"/>
      <c r="G937" s="510"/>
    </row>
    <row r="938" spans="1:169" ht="28.5" customHeight="1">
      <c r="A938" s="645"/>
      <c r="B938" s="646"/>
      <c r="C938" s="647"/>
      <c r="D938" s="658"/>
      <c r="E938" s="693"/>
      <c r="F938" s="668"/>
      <c r="G938" s="510"/>
    </row>
    <row r="939" spans="1:169" s="2" customFormat="1">
      <c r="A939" s="528"/>
      <c r="B939" s="515"/>
      <c r="C939" s="514"/>
      <c r="D939" s="577"/>
      <c r="E939" s="565"/>
      <c r="F939" s="668"/>
      <c r="G939" s="36"/>
      <c r="H939" s="651"/>
      <c r="I939" s="36"/>
      <c r="J939" s="36"/>
      <c r="K939" s="36"/>
      <c r="L939" s="36"/>
      <c r="M939" s="36"/>
      <c r="N939" s="36"/>
      <c r="O939" s="36"/>
      <c r="P939" s="36"/>
      <c r="Q939" s="36"/>
      <c r="R939" s="36"/>
      <c r="S939" s="36"/>
      <c r="T939" s="36"/>
      <c r="U939" s="36"/>
      <c r="V939" s="36"/>
      <c r="W939" s="36"/>
      <c r="X939" s="36"/>
      <c r="Y939" s="36"/>
      <c r="Z939" s="36"/>
      <c r="AA939" s="36"/>
      <c r="AB939" s="36"/>
      <c r="AC939" s="36"/>
      <c r="AD939" s="36"/>
      <c r="AE939" s="36"/>
      <c r="AF939" s="36"/>
      <c r="AG939" s="36"/>
      <c r="AH939" s="36"/>
      <c r="AI939" s="36"/>
      <c r="AJ939" s="36"/>
      <c r="AK939" s="36"/>
      <c r="AL939" s="36"/>
      <c r="AM939" s="36"/>
      <c r="AN939" s="36"/>
      <c r="AO939" s="36"/>
      <c r="AP939" s="36"/>
      <c r="AQ939" s="36"/>
      <c r="AR939" s="36"/>
      <c r="AS939" s="36"/>
      <c r="AT939" s="36"/>
      <c r="AU939" s="36"/>
      <c r="AV939" s="36"/>
      <c r="AW939" s="36"/>
      <c r="AX939" s="36"/>
      <c r="AY939" s="36"/>
      <c r="AZ939" s="36"/>
      <c r="BA939" s="36"/>
      <c r="BB939" s="36"/>
      <c r="BC939" s="36"/>
      <c r="BD939" s="36"/>
      <c r="BE939" s="36"/>
      <c r="BF939" s="36"/>
      <c r="BG939" s="36"/>
      <c r="BH939" s="36"/>
      <c r="BI939" s="36"/>
      <c r="BJ939" s="36"/>
      <c r="BK939" s="36"/>
      <c r="BL939" s="36"/>
      <c r="BM939" s="36"/>
      <c r="BN939" s="36"/>
      <c r="BO939" s="36"/>
      <c r="BP939" s="36"/>
      <c r="BQ939" s="36"/>
      <c r="BR939" s="36"/>
      <c r="BS939" s="36"/>
      <c r="BT939" s="36"/>
      <c r="BU939" s="36"/>
      <c r="BV939" s="36"/>
      <c r="BW939" s="36"/>
      <c r="BX939" s="36"/>
      <c r="BY939" s="36"/>
      <c r="BZ939" s="36"/>
      <c r="CA939" s="36"/>
      <c r="CB939" s="36"/>
      <c r="CC939" s="36"/>
      <c r="CD939" s="36"/>
      <c r="CE939" s="36"/>
      <c r="CF939" s="36"/>
      <c r="CG939" s="36"/>
      <c r="CH939" s="36"/>
      <c r="CI939" s="36"/>
      <c r="CJ939" s="36"/>
      <c r="CK939" s="36"/>
      <c r="CL939" s="36"/>
      <c r="CM939" s="36"/>
      <c r="CN939" s="36"/>
      <c r="CO939" s="36"/>
      <c r="CP939" s="36"/>
      <c r="CQ939" s="36"/>
      <c r="CR939" s="36"/>
      <c r="CS939" s="36"/>
      <c r="CT939" s="36"/>
      <c r="CU939" s="36"/>
      <c r="CV939" s="36"/>
      <c r="CW939" s="36"/>
      <c r="CX939" s="36"/>
      <c r="CY939" s="36"/>
      <c r="CZ939" s="36"/>
      <c r="DA939" s="36"/>
      <c r="DB939" s="36"/>
      <c r="DC939" s="36"/>
      <c r="DD939" s="36"/>
      <c r="DE939" s="36"/>
      <c r="DF939" s="36"/>
      <c r="DG939" s="36"/>
      <c r="DH939" s="36"/>
      <c r="DI939" s="36"/>
      <c r="DJ939" s="36"/>
      <c r="DK939" s="36"/>
      <c r="DL939" s="36"/>
      <c r="DM939" s="36"/>
      <c r="DN939" s="36"/>
      <c r="DO939" s="36"/>
      <c r="DP939" s="36"/>
      <c r="DQ939" s="36"/>
      <c r="DR939" s="36"/>
      <c r="DS939" s="36"/>
      <c r="DT939" s="36"/>
      <c r="DU939" s="36"/>
      <c r="DV939" s="36"/>
      <c r="DW939" s="36"/>
      <c r="DX939" s="36"/>
      <c r="DY939" s="36"/>
      <c r="DZ939" s="36"/>
      <c r="EA939" s="36"/>
      <c r="EB939" s="36"/>
      <c r="EC939" s="36"/>
      <c r="ED939" s="36"/>
      <c r="EE939" s="36"/>
      <c r="EF939" s="36"/>
      <c r="EG939" s="36"/>
      <c r="EH939" s="36"/>
      <c r="EI939" s="36"/>
      <c r="EJ939" s="36"/>
      <c r="EK939" s="36"/>
      <c r="EL939" s="36"/>
      <c r="EM939" s="36"/>
      <c r="EN939" s="36"/>
      <c r="EO939" s="36"/>
      <c r="EP939" s="36"/>
      <c r="EQ939" s="36"/>
      <c r="ER939" s="36"/>
      <c r="ES939" s="36"/>
      <c r="ET939" s="36"/>
      <c r="EU939" s="36"/>
      <c r="EV939" s="36"/>
      <c r="EW939" s="36"/>
      <c r="EX939" s="36"/>
      <c r="EY939" s="36"/>
      <c r="EZ939" s="36"/>
      <c r="FA939" s="36"/>
      <c r="FB939" s="36"/>
      <c r="FC939" s="36"/>
      <c r="FD939" s="36"/>
      <c r="FE939" s="36"/>
      <c r="FF939" s="36"/>
      <c r="FG939" s="36"/>
      <c r="FH939" s="36"/>
      <c r="FI939" s="36"/>
      <c r="FJ939" s="36"/>
      <c r="FK939" s="36"/>
      <c r="FL939" s="36"/>
      <c r="FM939" s="36"/>
    </row>
    <row r="940" spans="1:169" ht="16.5" customHeight="1">
      <c r="A940" s="648"/>
      <c r="B940" s="579"/>
      <c r="C940" s="649"/>
      <c r="D940" s="650"/>
      <c r="E940" s="694"/>
      <c r="F940" s="668"/>
      <c r="G940" s="510"/>
    </row>
    <row r="941" spans="1:169" ht="17.25" customHeight="1">
      <c r="A941" s="528"/>
      <c r="B941" s="515"/>
      <c r="C941" s="518"/>
      <c r="D941" s="537"/>
      <c r="E941" s="672"/>
      <c r="F941" s="668"/>
      <c r="G941" s="510"/>
    </row>
    <row r="942" spans="1:169" ht="35.25" customHeight="1">
      <c r="A942" s="528"/>
      <c r="B942" s="515"/>
      <c r="C942" s="518"/>
      <c r="D942" s="537"/>
      <c r="E942" s="565"/>
      <c r="F942" s="668"/>
      <c r="G942" s="510"/>
    </row>
    <row r="943" spans="1:169" ht="35.25" customHeight="1">
      <c r="A943" s="528"/>
      <c r="B943" s="515"/>
      <c r="C943" s="518"/>
      <c r="D943" s="537"/>
      <c r="E943" s="661"/>
      <c r="F943" s="668"/>
      <c r="G943" s="510"/>
    </row>
    <row r="944" spans="1:169" ht="24.75" customHeight="1">
      <c r="A944" s="528"/>
      <c r="B944" s="515"/>
      <c r="C944" s="518"/>
      <c r="D944" s="515"/>
      <c r="E944" s="661"/>
      <c r="F944" s="668"/>
      <c r="G944" s="510"/>
    </row>
    <row r="945" spans="1:7" ht="48.75" customHeight="1">
      <c r="A945" s="545"/>
      <c r="B945" s="548"/>
      <c r="C945" s="572"/>
      <c r="D945" s="541"/>
      <c r="E945" s="661"/>
      <c r="F945" s="668"/>
      <c r="G945" s="510"/>
    </row>
    <row r="946" spans="1:7" ht="71.25" customHeight="1">
      <c r="A946" s="545"/>
      <c r="B946" s="548"/>
      <c r="C946" s="518"/>
      <c r="D946" s="644"/>
      <c r="E946" s="661"/>
      <c r="F946" s="668"/>
      <c r="G946" s="510"/>
    </row>
    <row r="947" spans="1:7" ht="36" customHeight="1">
      <c r="A947" s="528"/>
      <c r="B947" s="515"/>
      <c r="C947" s="518"/>
      <c r="D947" s="537"/>
      <c r="E947" s="565"/>
      <c r="F947" s="668"/>
      <c r="G947" s="510"/>
    </row>
    <row r="948" spans="1:7" ht="39" customHeight="1">
      <c r="A948" s="528"/>
      <c r="B948" s="515"/>
      <c r="C948" s="518"/>
      <c r="D948" s="537"/>
      <c r="E948" s="565"/>
      <c r="F948" s="668"/>
      <c r="G948" s="510"/>
    </row>
    <row r="949" spans="1:7" ht="28.5" customHeight="1">
      <c r="A949" s="528"/>
      <c r="B949" s="515"/>
      <c r="C949" s="518"/>
      <c r="D949" s="537"/>
      <c r="E949" s="565"/>
      <c r="F949" s="668"/>
      <c r="G949" s="510"/>
    </row>
    <row r="950" spans="1:7" ht="39.75" customHeight="1">
      <c r="A950" s="528"/>
      <c r="B950" s="515"/>
      <c r="C950" s="518"/>
      <c r="D950" s="537"/>
      <c r="E950" s="565"/>
      <c r="F950" s="668"/>
      <c r="G950" s="510"/>
    </row>
    <row r="951" spans="1:7" ht="30.75" customHeight="1">
      <c r="A951" s="528"/>
      <c r="B951" s="515"/>
      <c r="C951" s="518"/>
      <c r="D951" s="537"/>
      <c r="E951" s="669"/>
      <c r="F951" s="668"/>
      <c r="G951" s="510"/>
    </row>
    <row r="952" spans="1:7" ht="28.5" customHeight="1">
      <c r="A952" s="528"/>
      <c r="B952" s="515"/>
      <c r="C952" s="518"/>
      <c r="D952" s="537"/>
      <c r="E952" s="669"/>
      <c r="F952" s="668"/>
      <c r="G952" s="510"/>
    </row>
    <row r="953" spans="1:7" ht="27.75" customHeight="1">
      <c r="A953" s="528"/>
      <c r="B953" s="515"/>
      <c r="C953" s="518"/>
      <c r="D953" s="537"/>
      <c r="E953" s="565"/>
      <c r="F953" s="668"/>
      <c r="G953" s="510"/>
    </row>
    <row r="954" spans="1:7">
      <c r="A954" s="528"/>
      <c r="B954" s="540"/>
      <c r="C954" s="518"/>
      <c r="D954" s="530"/>
      <c r="E954" s="672"/>
      <c r="F954" s="668"/>
      <c r="G954" s="510"/>
    </row>
    <row r="955" spans="1:7" ht="90" customHeight="1">
      <c r="A955" s="528"/>
      <c r="B955" s="540"/>
      <c r="C955" s="518"/>
      <c r="D955" s="530"/>
      <c r="E955" s="565"/>
      <c r="F955" s="668"/>
      <c r="G955" s="510"/>
    </row>
    <row r="956" spans="1:7" ht="30" customHeight="1">
      <c r="A956" s="546"/>
      <c r="B956" s="602"/>
      <c r="C956" s="526"/>
      <c r="D956" s="543"/>
      <c r="E956" s="669"/>
      <c r="F956" s="668"/>
      <c r="G956" s="510"/>
    </row>
    <row r="957" spans="1:7" ht="39.75" customHeight="1">
      <c r="A957" s="546"/>
      <c r="B957" s="602"/>
      <c r="C957" s="526"/>
      <c r="D957" s="543"/>
      <c r="E957" s="669"/>
      <c r="F957" s="668"/>
      <c r="G957" s="510"/>
    </row>
    <row r="958" spans="1:7" ht="39" customHeight="1">
      <c r="A958" s="545"/>
      <c r="B958" s="652"/>
      <c r="C958" s="572"/>
      <c r="D958" s="541"/>
      <c r="E958" s="669"/>
      <c r="F958" s="668"/>
      <c r="G958" s="510"/>
    </row>
    <row r="959" spans="1:7" ht="49.5" customHeight="1">
      <c r="A959" s="546"/>
      <c r="B959" s="602"/>
      <c r="C959" s="619"/>
      <c r="D959" s="541"/>
      <c r="E959" s="669"/>
      <c r="F959" s="668"/>
      <c r="G959" s="510"/>
    </row>
    <row r="960" spans="1:7" ht="15" customHeight="1">
      <c r="A960" s="546"/>
      <c r="B960" s="653"/>
      <c r="C960" s="654"/>
      <c r="D960" s="655"/>
      <c r="E960" s="672"/>
      <c r="F960" s="669"/>
      <c r="G960" s="510"/>
    </row>
    <row r="961" spans="1:7" ht="14.25" customHeight="1">
      <c r="A961" s="546"/>
      <c r="B961" s="570"/>
      <c r="C961" s="571"/>
      <c r="D961" s="656"/>
      <c r="E961" s="672"/>
      <c r="F961" s="669"/>
      <c r="G961" s="510"/>
    </row>
    <row r="962" spans="1:7">
      <c r="A962" s="546"/>
      <c r="B962" s="657"/>
      <c r="C962" s="518"/>
      <c r="D962" s="537"/>
      <c r="E962" s="565"/>
      <c r="F962" s="669"/>
      <c r="G962" s="510"/>
    </row>
    <row r="963" spans="1:7" ht="26.25" customHeight="1">
      <c r="A963" s="546"/>
      <c r="B963" s="515"/>
      <c r="C963" s="514"/>
      <c r="D963" s="537"/>
      <c r="E963" s="565"/>
      <c r="F963" s="669"/>
      <c r="G963" s="510"/>
    </row>
    <row r="964" spans="1:7">
      <c r="A964" s="528"/>
      <c r="B964" s="515"/>
      <c r="C964" s="561"/>
      <c r="D964" s="643"/>
      <c r="E964" s="565"/>
      <c r="F964" s="669"/>
      <c r="G964" s="510"/>
    </row>
    <row r="965" spans="1:7">
      <c r="A965" s="528"/>
      <c r="B965" s="515"/>
      <c r="C965" s="514"/>
      <c r="D965" s="537"/>
      <c r="E965" s="565"/>
      <c r="F965" s="669"/>
      <c r="G965" s="510"/>
    </row>
    <row r="966" spans="1:7" ht="15.75">
      <c r="A966" s="556"/>
      <c r="B966" s="557"/>
      <c r="C966" s="660"/>
      <c r="D966" s="558"/>
      <c r="E966" s="686"/>
      <c r="F966" s="669"/>
      <c r="G966" s="510"/>
    </row>
    <row r="967" spans="1:7" ht="44.25" customHeight="1">
      <c r="A967" s="600"/>
      <c r="B967" s="507"/>
      <c r="C967" s="596"/>
      <c r="D967" s="568"/>
      <c r="E967" s="679"/>
      <c r="F967" s="666"/>
      <c r="G967" s="510"/>
    </row>
    <row r="968" spans="1:7" ht="36" customHeight="1">
      <c r="A968" s="597"/>
      <c r="B968" s="598"/>
      <c r="C968" s="599"/>
      <c r="D968" s="659"/>
      <c r="E968" s="677"/>
      <c r="F968" s="667"/>
      <c r="G968" s="510"/>
    </row>
    <row r="969" spans="1:7" ht="34.5" customHeight="1">
      <c r="A969" s="528"/>
      <c r="B969" s="598"/>
      <c r="C969" s="610"/>
      <c r="D969" s="588"/>
      <c r="E969" s="669"/>
      <c r="F969" s="667"/>
      <c r="G969" s="510"/>
    </row>
    <row r="970" spans="1:7" ht="34.5" customHeight="1">
      <c r="A970" s="528"/>
      <c r="B970" s="536"/>
      <c r="C970" s="518"/>
      <c r="D970" s="607"/>
      <c r="E970" s="662"/>
      <c r="F970" s="667"/>
      <c r="G970" s="510"/>
    </row>
    <row r="971" spans="1:7" ht="36.75" customHeight="1">
      <c r="A971" s="528"/>
      <c r="B971" s="540"/>
      <c r="C971" s="514"/>
      <c r="D971" s="607"/>
      <c r="E971" s="565"/>
      <c r="F971" s="661"/>
      <c r="G971" s="510"/>
    </row>
    <row r="972" spans="1:7" ht="47.25" customHeight="1">
      <c r="A972" s="528"/>
      <c r="B972" s="515"/>
      <c r="C972" s="619"/>
      <c r="D972" s="614"/>
      <c r="E972" s="691"/>
      <c r="F972" s="661"/>
      <c r="G972" s="510"/>
    </row>
    <row r="973" spans="1:7">
      <c r="A973" s="528"/>
      <c r="B973" s="515"/>
      <c r="C973" s="520"/>
      <c r="D973" s="614"/>
      <c r="E973" s="669"/>
      <c r="F973" s="661"/>
      <c r="G973" s="510"/>
    </row>
    <row r="974" spans="1:7">
      <c r="A974" s="528"/>
      <c r="B974" s="515"/>
      <c r="C974" s="514"/>
      <c r="D974" s="615"/>
      <c r="E974" s="692"/>
      <c r="F974" s="661"/>
      <c r="G974" s="510"/>
    </row>
    <row r="975" spans="1:7" ht="41.25" customHeight="1">
      <c r="A975" s="528"/>
      <c r="B975" s="515"/>
      <c r="C975" s="514"/>
      <c r="D975" s="617"/>
      <c r="E975" s="662"/>
      <c r="F975" s="661"/>
      <c r="G975" s="510"/>
    </row>
    <row r="976" spans="1:7">
      <c r="A976" s="528"/>
      <c r="B976" s="515"/>
      <c r="C976" s="514"/>
      <c r="D976" s="613"/>
      <c r="E976" s="662"/>
      <c r="F976" s="661"/>
      <c r="G976" s="510"/>
    </row>
    <row r="977" spans="1:9">
      <c r="A977" s="528"/>
      <c r="B977" s="515"/>
      <c r="C977" s="550"/>
      <c r="D977" s="617"/>
      <c r="E977" s="565"/>
      <c r="F977" s="661"/>
      <c r="G977" s="510"/>
    </row>
    <row r="978" spans="1:9">
      <c r="A978" s="528"/>
      <c r="B978" s="515"/>
      <c r="C978" s="514"/>
      <c r="D978" s="614"/>
      <c r="E978" s="565"/>
      <c r="F978" s="661"/>
      <c r="G978" s="510"/>
    </row>
    <row r="979" spans="1:9" ht="51.75" customHeight="1">
      <c r="A979" s="528"/>
      <c r="B979" s="515"/>
      <c r="C979" s="514"/>
      <c r="D979" s="614"/>
      <c r="E979" s="565"/>
      <c r="F979" s="661"/>
      <c r="G979" s="510"/>
      <c r="I979" s="508"/>
    </row>
    <row r="980" spans="1:9" ht="64.5" customHeight="1">
      <c r="A980" s="528"/>
      <c r="B980" s="515"/>
      <c r="C980" s="514"/>
      <c r="D980" s="614"/>
      <c r="E980" s="565"/>
      <c r="F980" s="661"/>
      <c r="G980" s="510"/>
    </row>
    <row r="981" spans="1:9" ht="41.25" customHeight="1">
      <c r="A981" s="528"/>
      <c r="B981" s="515"/>
      <c r="C981" s="514"/>
      <c r="D981" s="537"/>
      <c r="E981" s="565"/>
      <c r="F981" s="565"/>
      <c r="G981" s="510"/>
    </row>
    <row r="982" spans="1:9" ht="33.75" customHeight="1">
      <c r="A982" s="528"/>
      <c r="B982" s="515"/>
      <c r="C982" s="547"/>
      <c r="D982" s="537"/>
      <c r="E982" s="565"/>
      <c r="F982" s="565"/>
      <c r="G982" s="510"/>
    </row>
    <row r="983" spans="1:9" ht="52.5" customHeight="1">
      <c r="A983" s="545"/>
      <c r="B983" s="548"/>
      <c r="C983" s="549"/>
      <c r="D983" s="541"/>
      <c r="E983" s="661"/>
      <c r="F983" s="565"/>
      <c r="G983" s="510"/>
    </row>
    <row r="984" spans="1:9" ht="30" customHeight="1">
      <c r="A984" s="528"/>
      <c r="B984" s="529"/>
      <c r="C984" s="518"/>
      <c r="D984" s="539"/>
      <c r="E984" s="661"/>
      <c r="F984" s="565"/>
      <c r="G984" s="510"/>
    </row>
    <row r="985" spans="1:9">
      <c r="A985" s="545"/>
      <c r="B985" s="529"/>
      <c r="C985" s="550"/>
      <c r="D985" s="537"/>
      <c r="E985" s="673"/>
      <c r="F985" s="565"/>
      <c r="G985" s="510"/>
    </row>
    <row r="986" spans="1:9" ht="51" customHeight="1">
      <c r="A986" s="545"/>
      <c r="B986" s="529"/>
      <c r="C986" s="518"/>
      <c r="D986" s="537"/>
      <c r="E986" s="674"/>
      <c r="F986" s="565"/>
      <c r="G986" s="510"/>
    </row>
    <row r="987" spans="1:9" ht="27" customHeight="1">
      <c r="A987" s="545"/>
      <c r="B987" s="551"/>
      <c r="C987" s="549"/>
      <c r="D987" s="541"/>
      <c r="E987" s="674"/>
      <c r="F987" s="565"/>
      <c r="G987" s="510"/>
    </row>
    <row r="988" spans="1:9" ht="28.5" customHeight="1">
      <c r="A988" s="545"/>
      <c r="B988" s="515"/>
      <c r="C988" s="547"/>
      <c r="D988" s="537"/>
      <c r="E988" s="674"/>
      <c r="F988" s="565"/>
      <c r="G988" s="510"/>
    </row>
    <row r="989" spans="1:9" ht="33.75" customHeight="1">
      <c r="A989" s="545"/>
      <c r="B989" s="515"/>
      <c r="C989" s="518"/>
      <c r="D989" s="537"/>
      <c r="E989" s="565"/>
      <c r="F989" s="565"/>
      <c r="G989" s="510"/>
    </row>
    <row r="990" spans="1:9">
      <c r="A990" s="545"/>
      <c r="B990" s="515"/>
      <c r="C990" s="518"/>
      <c r="D990" s="537"/>
      <c r="E990" s="672"/>
      <c r="F990" s="565"/>
      <c r="G990" s="510"/>
    </row>
    <row r="991" spans="1:9" ht="33" customHeight="1">
      <c r="A991" s="545"/>
      <c r="B991" s="515"/>
      <c r="C991" s="518"/>
      <c r="D991" s="537"/>
      <c r="E991" s="565"/>
      <c r="F991" s="565"/>
      <c r="G991" s="510"/>
    </row>
    <row r="992" spans="1:9" ht="28.5" customHeight="1">
      <c r="A992" s="528"/>
      <c r="B992" s="515"/>
      <c r="C992" s="518"/>
      <c r="D992" s="537"/>
      <c r="E992" s="565"/>
      <c r="F992" s="565"/>
      <c r="G992" s="510"/>
    </row>
    <row r="993" spans="1:9">
      <c r="A993" s="528"/>
      <c r="B993" s="515"/>
      <c r="C993" s="518"/>
      <c r="D993" s="537"/>
      <c r="E993" s="672"/>
      <c r="F993" s="565"/>
      <c r="G993" s="510"/>
    </row>
    <row r="994" spans="1:9" ht="40.5" customHeight="1">
      <c r="A994" s="528"/>
      <c r="B994" s="515"/>
      <c r="C994" s="518"/>
      <c r="D994" s="539"/>
      <c r="E994" s="565"/>
      <c r="F994" s="565"/>
      <c r="G994" s="510"/>
    </row>
    <row r="995" spans="1:9" ht="61.5" customHeight="1">
      <c r="A995" s="533"/>
      <c r="B995" s="543"/>
      <c r="C995" s="523"/>
      <c r="D995" s="541"/>
      <c r="E995" s="672"/>
      <c r="F995" s="565"/>
      <c r="G995" s="510"/>
    </row>
    <row r="996" spans="1:9" ht="54" customHeight="1">
      <c r="A996" s="528"/>
      <c r="B996" s="515"/>
      <c r="C996" s="518"/>
      <c r="D996" s="537"/>
      <c r="E996" s="565"/>
      <c r="F996" s="565"/>
      <c r="G996" s="510"/>
    </row>
    <row r="997" spans="1:9" ht="50.25" customHeight="1">
      <c r="A997" s="528"/>
      <c r="B997" s="515"/>
      <c r="C997" s="518"/>
      <c r="D997" s="537"/>
      <c r="E997" s="565"/>
      <c r="F997" s="565"/>
      <c r="G997" s="510"/>
    </row>
    <row r="998" spans="1:9" ht="112.5" customHeight="1">
      <c r="A998" s="528"/>
      <c r="B998" s="515"/>
      <c r="C998" s="525"/>
      <c r="D998" s="552"/>
      <c r="E998" s="565"/>
      <c r="F998" s="565"/>
      <c r="G998" s="510"/>
      <c r="I998" s="508"/>
    </row>
    <row r="999" spans="1:9">
      <c r="A999" s="528"/>
      <c r="B999" s="515"/>
      <c r="C999" s="518"/>
      <c r="D999" s="537"/>
      <c r="E999" s="676"/>
      <c r="F999" s="565"/>
      <c r="G999" s="510"/>
    </row>
    <row r="1000" spans="1:9" ht="41.25" customHeight="1">
      <c r="A1000" s="528"/>
      <c r="B1000" s="515"/>
      <c r="C1000" s="518"/>
      <c r="D1000" s="537"/>
      <c r="E1000" s="661"/>
      <c r="F1000" s="565"/>
      <c r="G1000" s="510"/>
    </row>
    <row r="1001" spans="1:9" ht="40.5" customHeight="1">
      <c r="A1001" s="528"/>
      <c r="B1001" s="515"/>
      <c r="C1001" s="518"/>
      <c r="D1001" s="537"/>
      <c r="E1001" s="668"/>
      <c r="F1001" s="565"/>
      <c r="G1001" s="510"/>
    </row>
    <row r="1002" spans="1:9" ht="61.5" customHeight="1">
      <c r="A1002" s="528"/>
      <c r="B1002" s="515"/>
      <c r="C1002" s="518"/>
      <c r="D1002" s="537"/>
      <c r="E1002" s="565"/>
      <c r="F1002" s="565"/>
      <c r="G1002" s="510"/>
      <c r="H1002" s="372"/>
    </row>
    <row r="1003" spans="1:9" ht="51.75" customHeight="1">
      <c r="A1003" s="528"/>
      <c r="B1003" s="515"/>
      <c r="C1003" s="518"/>
      <c r="D1003" s="537"/>
      <c r="E1003" s="565"/>
      <c r="F1003" s="565"/>
      <c r="G1003" s="510"/>
    </row>
    <row r="1004" spans="1:9" ht="64.5" customHeight="1">
      <c r="A1004" s="528"/>
      <c r="B1004" s="515"/>
      <c r="C1004" s="518"/>
      <c r="D1004" s="537"/>
      <c r="E1004" s="565"/>
      <c r="F1004" s="565"/>
      <c r="G1004" s="510"/>
      <c r="H1004" s="508"/>
    </row>
    <row r="1005" spans="1:9" ht="65.25" customHeight="1">
      <c r="A1005" s="528"/>
      <c r="B1005" s="515"/>
      <c r="C1005" s="518"/>
      <c r="D1005" s="537"/>
      <c r="E1005" s="565"/>
      <c r="F1005" s="565"/>
      <c r="G1005" s="510"/>
    </row>
    <row r="1006" spans="1:9" ht="28.5" customHeight="1">
      <c r="A1006" s="528"/>
      <c r="B1006" s="515"/>
      <c r="C1006" s="518"/>
      <c r="D1006" s="537"/>
      <c r="E1006" s="661"/>
      <c r="F1006" s="565"/>
      <c r="G1006" s="510"/>
      <c r="I1006" s="372"/>
    </row>
    <row r="1007" spans="1:9" ht="27.75" customHeight="1">
      <c r="A1007" s="528"/>
      <c r="B1007" s="515"/>
      <c r="C1007" s="518"/>
      <c r="D1007" s="537"/>
      <c r="E1007" s="661"/>
      <c r="F1007" s="565"/>
      <c r="G1007" s="510"/>
    </row>
    <row r="1008" spans="1:9" ht="52.5" customHeight="1">
      <c r="A1008" s="528"/>
      <c r="B1008" s="515"/>
      <c r="C1008" s="518"/>
      <c r="D1008" s="537"/>
      <c r="E1008" s="565"/>
      <c r="F1008" s="565"/>
      <c r="G1008" s="510"/>
    </row>
    <row r="1009" spans="1:7" ht="39.75" customHeight="1">
      <c r="A1009" s="528"/>
      <c r="B1009" s="515"/>
      <c r="C1009" s="518"/>
      <c r="D1009" s="537"/>
      <c r="E1009" s="565"/>
      <c r="F1009" s="565"/>
      <c r="G1009" s="510"/>
    </row>
    <row r="1010" spans="1:7" ht="21" customHeight="1">
      <c r="A1010" s="528"/>
      <c r="B1010" s="515"/>
      <c r="C1010" s="525"/>
      <c r="D1010" s="537"/>
      <c r="E1010" s="672"/>
      <c r="F1010" s="565"/>
      <c r="G1010" s="510"/>
    </row>
    <row r="1011" spans="1:7" ht="17.25" customHeight="1">
      <c r="A1011" s="528"/>
      <c r="B1011" s="515"/>
      <c r="C1011" s="525"/>
      <c r="D1011" s="537"/>
      <c r="E1011" s="672"/>
      <c r="F1011" s="565"/>
      <c r="G1011" s="510"/>
    </row>
    <row r="1012" spans="1:7" ht="57" customHeight="1">
      <c r="A1012" s="528"/>
      <c r="B1012" s="515"/>
      <c r="C1012" s="525"/>
      <c r="D1012" s="537"/>
      <c r="E1012" s="565"/>
      <c r="F1012" s="565"/>
      <c r="G1012" s="510"/>
    </row>
    <row r="1013" spans="1:7" ht="50.25" customHeight="1">
      <c r="A1013" s="528"/>
      <c r="B1013" s="515"/>
      <c r="C1013" s="525"/>
      <c r="D1013" s="537"/>
      <c r="E1013" s="565"/>
      <c r="F1013" s="565"/>
      <c r="G1013" s="510"/>
    </row>
    <row r="1014" spans="1:7" ht="75.75" customHeight="1">
      <c r="A1014" s="528"/>
      <c r="B1014" s="515"/>
      <c r="C1014" s="518"/>
      <c r="D1014" s="537"/>
      <c r="E1014" s="565"/>
      <c r="F1014" s="565"/>
      <c r="G1014" s="510"/>
    </row>
    <row r="1015" spans="1:7">
      <c r="A1015" s="528"/>
      <c r="B1015" s="515"/>
      <c r="C1015" s="518"/>
      <c r="D1015" s="537"/>
      <c r="E1015" s="672"/>
      <c r="F1015" s="565"/>
      <c r="G1015" s="510"/>
    </row>
    <row r="1016" spans="1:7" ht="51.75" customHeight="1">
      <c r="A1016" s="528"/>
      <c r="B1016" s="515"/>
      <c r="C1016" s="518"/>
      <c r="D1016" s="537"/>
      <c r="E1016" s="565"/>
      <c r="F1016" s="565"/>
      <c r="G1016" s="510"/>
    </row>
    <row r="1017" spans="1:7" ht="52.5" customHeight="1">
      <c r="A1017" s="528"/>
      <c r="B1017" s="515"/>
      <c r="C1017" s="514"/>
      <c r="D1017" s="532"/>
      <c r="E1017" s="565"/>
      <c r="F1017" s="565"/>
      <c r="G1017" s="510"/>
    </row>
    <row r="1018" spans="1:7" ht="29.25" customHeight="1">
      <c r="A1018" s="528"/>
      <c r="B1018" s="515"/>
      <c r="C1018" s="518"/>
      <c r="D1018" s="537"/>
      <c r="E1018" s="565"/>
      <c r="F1018" s="565"/>
      <c r="G1018" s="510"/>
    </row>
    <row r="1019" spans="1:7" ht="53.25" customHeight="1">
      <c r="A1019" s="528"/>
      <c r="B1019" s="515"/>
      <c r="C1019" s="518"/>
      <c r="D1019" s="537"/>
      <c r="E1019" s="565"/>
      <c r="F1019" s="565"/>
      <c r="G1019" s="510"/>
    </row>
    <row r="1020" spans="1:7" ht="51.75" customHeight="1">
      <c r="A1020" s="528"/>
      <c r="B1020" s="515"/>
      <c r="C1020" s="514"/>
      <c r="D1020" s="537"/>
      <c r="E1020" s="565"/>
      <c r="F1020" s="565"/>
      <c r="G1020" s="510"/>
    </row>
    <row r="1021" spans="1:7" ht="38.25" customHeight="1">
      <c r="A1021" s="528"/>
      <c r="B1021" s="515"/>
      <c r="C1021" s="518"/>
      <c r="D1021" s="537"/>
      <c r="E1021" s="661"/>
      <c r="F1021" s="565"/>
      <c r="G1021" s="510"/>
    </row>
    <row r="1022" spans="1:7" ht="51" customHeight="1">
      <c r="A1022" s="528"/>
      <c r="B1022" s="515"/>
      <c r="C1022" s="518"/>
      <c r="D1022" s="537"/>
      <c r="E1022" s="565"/>
      <c r="F1022" s="565"/>
      <c r="G1022" s="510"/>
    </row>
    <row r="1023" spans="1:7" ht="29.25" customHeight="1">
      <c r="A1023" s="528"/>
      <c r="B1023" s="515"/>
      <c r="C1023" s="514"/>
      <c r="D1023" s="537"/>
      <c r="E1023" s="565"/>
      <c r="F1023" s="565"/>
      <c r="G1023" s="510"/>
    </row>
    <row r="1024" spans="1:7" ht="52.5" customHeight="1">
      <c r="A1024" s="528"/>
      <c r="B1024" s="515"/>
      <c r="C1024" s="518"/>
      <c r="D1024" s="537"/>
      <c r="E1024" s="565"/>
      <c r="F1024" s="565"/>
      <c r="G1024" s="510"/>
    </row>
    <row r="1025" spans="1:7">
      <c r="A1025" s="528"/>
      <c r="B1025" s="529"/>
      <c r="C1025" s="526"/>
      <c r="D1025" s="537"/>
      <c r="E1025" s="673"/>
      <c r="F1025" s="565"/>
      <c r="G1025" s="510"/>
    </row>
    <row r="1026" spans="1:7" ht="25.5" customHeight="1">
      <c r="A1026" s="528"/>
      <c r="B1026" s="529"/>
      <c r="C1026" s="518"/>
      <c r="D1026" s="537"/>
      <c r="E1026" s="673"/>
      <c r="F1026" s="565"/>
      <c r="G1026" s="510"/>
    </row>
    <row r="1027" spans="1:7" ht="27.75" customHeight="1">
      <c r="A1027" s="528"/>
      <c r="B1027" s="515"/>
      <c r="C1027" s="518"/>
      <c r="D1027" s="537"/>
      <c r="E1027" s="565"/>
      <c r="F1027" s="565"/>
      <c r="G1027" s="510"/>
    </row>
    <row r="1028" spans="1:7" ht="54" customHeight="1">
      <c r="A1028" s="528"/>
      <c r="B1028" s="515"/>
      <c r="C1028" s="518"/>
      <c r="D1028" s="537"/>
      <c r="E1028" s="661"/>
      <c r="F1028" s="565"/>
      <c r="G1028" s="510"/>
    </row>
    <row r="1029" spans="1:7" ht="18" customHeight="1">
      <c r="A1029" s="528"/>
      <c r="B1029" s="515"/>
      <c r="C1029" s="518"/>
      <c r="D1029" s="537"/>
      <c r="E1029" s="672"/>
      <c r="F1029" s="565"/>
      <c r="G1029" s="510"/>
    </row>
    <row r="1030" spans="1:7">
      <c r="A1030" s="528"/>
      <c r="B1030" s="515"/>
      <c r="C1030" s="518"/>
      <c r="D1030" s="537"/>
      <c r="E1030" s="661"/>
      <c r="F1030" s="565"/>
      <c r="G1030" s="510"/>
    </row>
    <row r="1031" spans="1:7" ht="39.75" customHeight="1">
      <c r="A1031" s="528"/>
      <c r="B1031" s="515"/>
      <c r="C1031" s="518"/>
      <c r="D1031" s="530"/>
      <c r="E1031" s="565"/>
      <c r="F1031" s="565"/>
      <c r="G1031" s="510"/>
    </row>
    <row r="1032" spans="1:7">
      <c r="A1032" s="528"/>
      <c r="B1032" s="515"/>
      <c r="C1032" s="518"/>
      <c r="D1032" s="530"/>
      <c r="E1032" s="672"/>
      <c r="F1032" s="565"/>
      <c r="G1032" s="510"/>
    </row>
    <row r="1033" spans="1:7" ht="41.25" customHeight="1">
      <c r="A1033" s="528"/>
      <c r="B1033" s="515"/>
      <c r="C1033" s="518"/>
      <c r="D1033" s="530"/>
      <c r="E1033" s="565"/>
      <c r="F1033" s="565"/>
      <c r="G1033" s="510"/>
    </row>
    <row r="1034" spans="1:7">
      <c r="A1034" s="528"/>
      <c r="B1034" s="515"/>
      <c r="C1034" s="518"/>
      <c r="D1034" s="529"/>
      <c r="E1034" s="668"/>
      <c r="F1034" s="565"/>
      <c r="G1034" s="510"/>
    </row>
    <row r="1035" spans="1:7">
      <c r="A1035" s="528"/>
      <c r="B1035" s="515"/>
      <c r="C1035" s="575"/>
      <c r="D1035" s="515"/>
      <c r="E1035" s="676"/>
      <c r="F1035" s="565"/>
      <c r="G1035" s="510"/>
    </row>
    <row r="1036" spans="1:7">
      <c r="A1036" s="528"/>
      <c r="B1036" s="515"/>
      <c r="C1036" s="559"/>
      <c r="D1036" s="515"/>
      <c r="E1036" s="695"/>
      <c r="F1036" s="565"/>
      <c r="G1036" s="510"/>
    </row>
    <row r="1037" spans="1:7">
      <c r="A1037" s="528"/>
      <c r="B1037" s="515"/>
      <c r="C1037" s="518"/>
      <c r="D1037" s="576"/>
      <c r="E1037" s="695"/>
      <c r="F1037" s="565"/>
      <c r="G1037" s="510"/>
    </row>
    <row r="1038" spans="1:7">
      <c r="A1038" s="528"/>
      <c r="B1038" s="515"/>
      <c r="C1038" s="518"/>
      <c r="D1038" s="515"/>
      <c r="E1038" s="565"/>
      <c r="F1038" s="565"/>
      <c r="G1038" s="510"/>
    </row>
    <row r="1039" spans="1:7" ht="41.25" customHeight="1">
      <c r="A1039" s="528"/>
      <c r="B1039" s="515"/>
      <c r="C1039" s="547"/>
      <c r="D1039" s="515"/>
      <c r="E1039" s="565"/>
      <c r="F1039" s="565"/>
      <c r="G1039" s="510"/>
    </row>
    <row r="1040" spans="1:7" ht="64.5" customHeight="1">
      <c r="A1040" s="528"/>
      <c r="B1040" s="515"/>
      <c r="C1040" s="575"/>
      <c r="D1040" s="515"/>
      <c r="E1040" s="565"/>
      <c r="F1040" s="565"/>
      <c r="G1040" s="510"/>
    </row>
    <row r="1041" spans="1:7" ht="67.5" customHeight="1">
      <c r="A1041" s="528"/>
      <c r="B1041" s="515"/>
      <c r="C1041" s="518"/>
      <c r="D1041" s="577"/>
      <c r="E1041" s="565"/>
      <c r="F1041" s="565"/>
      <c r="G1041" s="510"/>
    </row>
    <row r="1042" spans="1:7" ht="56.25" customHeight="1">
      <c r="A1042" s="528"/>
      <c r="B1042" s="515"/>
      <c r="C1042" s="544"/>
      <c r="D1042" s="515"/>
      <c r="E1042" s="565"/>
      <c r="F1042" s="565"/>
      <c r="G1042" s="510"/>
    </row>
    <row r="1043" spans="1:7" ht="17.25" customHeight="1">
      <c r="A1043" s="566"/>
      <c r="B1043" s="536"/>
      <c r="C1043" s="527"/>
      <c r="D1043" s="576"/>
      <c r="E1043" s="565"/>
      <c r="F1043" s="565"/>
      <c r="G1043" s="510"/>
    </row>
    <row r="1044" spans="1:7">
      <c r="A1044" s="528"/>
      <c r="B1044" s="536"/>
      <c r="C1044" s="514"/>
      <c r="D1044" s="530"/>
      <c r="E1044" s="672"/>
      <c r="F1044" s="565"/>
      <c r="G1044" s="510"/>
    </row>
    <row r="1045" spans="1:7">
      <c r="A1045" s="528"/>
      <c r="B1045" s="515"/>
      <c r="C1045" s="577"/>
      <c r="D1045" s="577"/>
      <c r="E1045" s="565"/>
      <c r="F1045" s="565"/>
      <c r="G1045" s="510"/>
    </row>
    <row r="1046" spans="1:7">
      <c r="A1046" s="528"/>
      <c r="B1046" s="515"/>
      <c r="C1046" s="569"/>
      <c r="D1046" s="537"/>
      <c r="E1046" s="669"/>
      <c r="F1046" s="565"/>
      <c r="G1046" s="510"/>
    </row>
    <row r="1047" spans="1:7">
      <c r="A1047" s="528"/>
      <c r="B1047" s="515"/>
      <c r="C1047" s="544"/>
      <c r="D1047" s="537"/>
      <c r="E1047" s="565"/>
      <c r="F1047" s="565"/>
      <c r="G1047" s="510"/>
    </row>
    <row r="1048" spans="1:7">
      <c r="A1048" s="528"/>
      <c r="B1048" s="515"/>
      <c r="C1048" s="544"/>
      <c r="D1048" s="515"/>
      <c r="E1048" s="565"/>
      <c r="F1048" s="565"/>
      <c r="G1048" s="510"/>
    </row>
    <row r="1049" spans="1:7">
      <c r="A1049" s="528"/>
      <c r="B1049" s="515"/>
      <c r="C1049" s="544"/>
      <c r="D1049" s="515"/>
      <c r="E1049" s="565"/>
      <c r="F1049" s="565"/>
    </row>
    <row r="1050" spans="1:7">
      <c r="A1050" s="528"/>
      <c r="B1050" s="515"/>
      <c r="C1050" s="569"/>
      <c r="D1050" s="515"/>
      <c r="E1050" s="565"/>
      <c r="F1050" s="565"/>
    </row>
    <row r="1051" spans="1:7">
      <c r="A1051" s="528"/>
      <c r="B1051" s="515"/>
      <c r="C1051" s="569"/>
      <c r="D1051" s="515"/>
      <c r="E1051" s="565"/>
      <c r="F1051" s="565"/>
    </row>
    <row r="1052" spans="1:7">
      <c r="A1052" s="528"/>
      <c r="B1052" s="515"/>
      <c r="C1052" s="518"/>
      <c r="D1052" s="515"/>
      <c r="E1052" s="565"/>
      <c r="F1052" s="565"/>
    </row>
    <row r="1053" spans="1:7">
      <c r="A1053" s="528"/>
      <c r="B1053" s="515"/>
      <c r="C1053" s="514"/>
      <c r="D1053" s="515"/>
      <c r="E1053" s="565"/>
      <c r="F1053" s="565"/>
    </row>
    <row r="1054" spans="1:7">
      <c r="A1054" s="528"/>
      <c r="B1054" s="515"/>
      <c r="C1054" s="514"/>
      <c r="D1054" s="515"/>
      <c r="E1054" s="661"/>
      <c r="F1054" s="565"/>
    </row>
    <row r="1055" spans="1:7">
      <c r="A1055" s="528"/>
      <c r="B1055" s="529"/>
      <c r="C1055" s="520"/>
      <c r="D1055" s="515"/>
      <c r="E1055" s="669"/>
      <c r="F1055" s="565"/>
    </row>
    <row r="1056" spans="1:7">
      <c r="A1056" s="528"/>
      <c r="B1056" s="570"/>
      <c r="C1056" s="518"/>
      <c r="D1056" s="543"/>
      <c r="E1056" s="669"/>
      <c r="F1056" s="565"/>
    </row>
    <row r="1057" spans="1:6">
      <c r="A1057" s="545"/>
      <c r="B1057" s="548"/>
      <c r="C1057" s="518"/>
      <c r="D1057" s="548"/>
      <c r="E1057" s="661"/>
      <c r="F1057" s="565"/>
    </row>
    <row r="1058" spans="1:6">
      <c r="A1058" s="528"/>
      <c r="B1058" s="515"/>
      <c r="C1058" s="518"/>
      <c r="D1058" s="515"/>
      <c r="E1058" s="565"/>
      <c r="F1058" s="565"/>
    </row>
    <row r="1059" spans="1:6">
      <c r="A1059" s="528"/>
      <c r="B1059" s="515"/>
      <c r="C1059" s="518"/>
      <c r="D1059" s="515"/>
      <c r="E1059" s="565"/>
      <c r="F1059" s="565"/>
    </row>
    <row r="1060" spans="1:6">
      <c r="A1060" s="528"/>
      <c r="B1060" s="515"/>
      <c r="C1060" s="518"/>
      <c r="D1060" s="515"/>
      <c r="E1060" s="565"/>
      <c r="F1060" s="565"/>
    </row>
    <row r="1061" spans="1:6">
      <c r="A1061" s="528"/>
      <c r="B1061" s="515"/>
      <c r="C1061" s="518"/>
      <c r="D1061" s="515"/>
      <c r="E1061" s="565"/>
      <c r="F1061" s="565"/>
    </row>
    <row r="1062" spans="1:6">
      <c r="A1062" s="528"/>
      <c r="B1062" s="515"/>
      <c r="C1062" s="518"/>
      <c r="D1062" s="515"/>
      <c r="E1062" s="565"/>
      <c r="F1062" s="565"/>
    </row>
    <row r="1063" spans="1:6">
      <c r="A1063" s="528"/>
      <c r="B1063" s="515"/>
      <c r="C1063" s="518"/>
      <c r="D1063" s="515"/>
      <c r="E1063" s="565"/>
      <c r="F1063" s="565"/>
    </row>
    <row r="1064" spans="1:6">
      <c r="A1064" s="528"/>
      <c r="B1064" s="515"/>
      <c r="C1064" s="518"/>
      <c r="D1064" s="515"/>
      <c r="E1064" s="565"/>
      <c r="F1064" s="565"/>
    </row>
    <row r="1065" spans="1:6">
      <c r="A1065" s="528"/>
      <c r="B1065" s="536"/>
      <c r="C1065" s="518"/>
      <c r="D1065" s="530"/>
      <c r="E1065" s="565"/>
      <c r="F1065" s="565"/>
    </row>
    <row r="1066" spans="1:6">
      <c r="A1066" s="528"/>
      <c r="B1066" s="536"/>
      <c r="C1066" s="518"/>
      <c r="D1066" s="530"/>
      <c r="E1066" s="565"/>
      <c r="F1066" s="565"/>
    </row>
    <row r="1067" spans="1:6">
      <c r="A1067" s="533"/>
      <c r="B1067" s="534"/>
      <c r="C1067" s="523"/>
      <c r="D1067" s="543"/>
      <c r="E1067" s="672"/>
      <c r="F1067" s="565"/>
    </row>
    <row r="1068" spans="1:6">
      <c r="A1068" s="533"/>
      <c r="B1068" s="534"/>
      <c r="C1068" s="523"/>
      <c r="D1068" s="543"/>
      <c r="E1068" s="672"/>
      <c r="F1068" s="565"/>
    </row>
    <row r="1069" spans="1:6">
      <c r="A1069" s="533"/>
      <c r="B1069" s="534"/>
      <c r="C1069" s="523"/>
      <c r="D1069" s="543"/>
      <c r="E1069" s="672"/>
      <c r="F1069" s="565"/>
    </row>
    <row r="1070" spans="1:6">
      <c r="A1070" s="533"/>
      <c r="B1070" s="534"/>
      <c r="C1070" s="554"/>
      <c r="D1070" s="578"/>
      <c r="E1070" s="669"/>
      <c r="F1070" s="565"/>
    </row>
    <row r="1071" spans="1:6">
      <c r="A1071" s="515"/>
      <c r="B1071" s="515"/>
      <c r="C1071" s="515"/>
      <c r="D1071" s="515"/>
      <c r="E1071" s="565"/>
      <c r="F1071" s="565"/>
    </row>
    <row r="1072" spans="1:6">
      <c r="A1072" s="555"/>
      <c r="B1072" s="555"/>
      <c r="C1072" s="555"/>
      <c r="D1072" s="555"/>
      <c r="E1072" s="692"/>
      <c r="F1072" s="565"/>
    </row>
    <row r="1073" spans="1:6">
      <c r="A1073" s="555"/>
      <c r="B1073" s="555"/>
      <c r="C1073" s="555"/>
      <c r="D1073" s="555"/>
      <c r="E1073" s="692"/>
      <c r="F1073" s="565"/>
    </row>
    <row r="1074" spans="1:6">
      <c r="A1074" s="555"/>
      <c r="B1074" s="555"/>
      <c r="C1074" s="555"/>
      <c r="D1074" s="555"/>
      <c r="E1074" s="692"/>
      <c r="F1074" s="565"/>
    </row>
    <row r="1075" spans="1:6">
      <c r="A1075" s="507"/>
      <c r="B1075" s="507"/>
      <c r="C1075" s="507"/>
      <c r="D1075" s="507"/>
      <c r="E1075" s="696"/>
      <c r="F1075" s="670"/>
    </row>
    <row r="1076" spans="1:6">
      <c r="A1076" s="507"/>
      <c r="B1076" s="507"/>
      <c r="C1076" s="507"/>
      <c r="D1076" s="507"/>
      <c r="E1076" s="696"/>
      <c r="F1076" s="670"/>
    </row>
    <row r="1077" spans="1:6">
      <c r="A1077" s="507"/>
      <c r="B1077" s="507"/>
      <c r="C1077" s="507"/>
      <c r="D1077" s="507"/>
      <c r="E1077" s="696"/>
      <c r="F1077" s="670"/>
    </row>
    <row r="1078" spans="1:6">
      <c r="A1078" s="507"/>
      <c r="B1078" s="507"/>
      <c r="C1078" s="507"/>
      <c r="D1078" s="507"/>
      <c r="E1078" s="696"/>
      <c r="F1078" s="670"/>
    </row>
    <row r="1079" spans="1:6">
      <c r="A1079" s="507"/>
      <c r="B1079" s="507"/>
      <c r="C1079" s="507"/>
      <c r="D1079" s="507"/>
      <c r="E1079" s="696"/>
      <c r="F1079" s="670"/>
    </row>
    <row r="1080" spans="1:6">
      <c r="A1080" s="507"/>
      <c r="B1080" s="507"/>
      <c r="C1080" s="507"/>
      <c r="D1080" s="507"/>
      <c r="E1080" s="696"/>
      <c r="F1080" s="670"/>
    </row>
    <row r="1081" spans="1:6">
      <c r="A1081" s="507"/>
      <c r="B1081" s="507"/>
      <c r="C1081" s="507"/>
      <c r="D1081" s="507"/>
      <c r="E1081" s="696"/>
      <c r="F1081" s="670"/>
    </row>
    <row r="1082" spans="1:6">
      <c r="A1082" s="507"/>
      <c r="B1082" s="507"/>
      <c r="C1082" s="507"/>
      <c r="D1082" s="507"/>
      <c r="E1082" s="696"/>
      <c r="F1082" s="670"/>
    </row>
    <row r="1083" spans="1:6">
      <c r="A1083" s="507"/>
      <c r="B1083" s="507"/>
      <c r="C1083" s="507"/>
      <c r="D1083" s="507"/>
      <c r="E1083" s="696"/>
      <c r="F1083" s="670"/>
    </row>
    <row r="1084" spans="1:6">
      <c r="A1084" s="507"/>
      <c r="B1084" s="507"/>
      <c r="C1084" s="507"/>
      <c r="D1084" s="507"/>
      <c r="E1084" s="696"/>
      <c r="F1084" s="670"/>
    </row>
    <row r="1085" spans="1:6">
      <c r="A1085" s="507"/>
      <c r="B1085" s="507"/>
      <c r="C1085" s="507"/>
      <c r="D1085" s="507"/>
      <c r="E1085" s="696"/>
      <c r="F1085" s="670"/>
    </row>
    <row r="1086" spans="1:6">
      <c r="A1086" s="507"/>
      <c r="B1086" s="507"/>
      <c r="C1086" s="507"/>
      <c r="D1086" s="507"/>
      <c r="E1086" s="696"/>
      <c r="F1086" s="670"/>
    </row>
    <row r="1087" spans="1:6">
      <c r="A1087" s="507"/>
      <c r="B1087" s="507"/>
      <c r="C1087" s="507"/>
      <c r="D1087" s="507"/>
      <c r="E1087" s="696"/>
      <c r="F1087" s="670"/>
    </row>
    <row r="1088" spans="1:6">
      <c r="A1088" s="507"/>
      <c r="B1088" s="507"/>
      <c r="C1088" s="507"/>
      <c r="D1088" s="507"/>
      <c r="E1088" s="696"/>
      <c r="F1088" s="670"/>
    </row>
    <row r="1089" spans="1:6">
      <c r="A1089" s="507"/>
      <c r="B1089" s="507"/>
      <c r="C1089" s="507"/>
      <c r="D1089" s="507"/>
      <c r="E1089" s="696"/>
      <c r="F1089" s="670"/>
    </row>
    <row r="1090" spans="1:6">
      <c r="A1090" s="507"/>
      <c r="B1090" s="507"/>
      <c r="C1090" s="507"/>
      <c r="D1090" s="507"/>
      <c r="E1090" s="696"/>
      <c r="F1090" s="670"/>
    </row>
    <row r="1091" spans="1:6">
      <c r="A1091" s="507"/>
      <c r="B1091" s="507"/>
      <c r="C1091" s="507"/>
      <c r="D1091" s="507"/>
      <c r="E1091" s="696"/>
      <c r="F1091" s="670"/>
    </row>
    <row r="1092" spans="1:6">
      <c r="A1092" s="507"/>
      <c r="B1092" s="507"/>
      <c r="C1092" s="507"/>
      <c r="D1092" s="507"/>
      <c r="E1092" s="696"/>
      <c r="F1092" s="670"/>
    </row>
    <row r="1093" spans="1:6">
      <c r="A1093" s="507"/>
      <c r="B1093" s="507"/>
      <c r="C1093" s="507"/>
      <c r="D1093" s="507"/>
      <c r="E1093" s="696"/>
      <c r="F1093" s="670"/>
    </row>
    <row r="1094" spans="1:6">
      <c r="A1094" s="507"/>
      <c r="B1094" s="507"/>
      <c r="C1094" s="507"/>
      <c r="D1094" s="507"/>
      <c r="E1094" s="696"/>
      <c r="F1094" s="670"/>
    </row>
    <row r="1095" spans="1:6">
      <c r="A1095" s="507"/>
      <c r="B1095" s="507"/>
      <c r="C1095" s="507"/>
      <c r="D1095" s="507"/>
      <c r="E1095" s="696"/>
      <c r="F1095" s="670"/>
    </row>
    <row r="1096" spans="1:6">
      <c r="A1096" s="507"/>
      <c r="B1096" s="507"/>
      <c r="C1096" s="507"/>
      <c r="D1096" s="507"/>
      <c r="E1096" s="696"/>
      <c r="F1096" s="670"/>
    </row>
    <row r="1097" spans="1:6">
      <c r="A1097" s="507"/>
      <c r="B1097" s="507"/>
      <c r="C1097" s="507"/>
      <c r="D1097" s="507"/>
      <c r="E1097" s="696"/>
      <c r="F1097" s="670"/>
    </row>
    <row r="1098" spans="1:6">
      <c r="A1098" s="507"/>
      <c r="B1098" s="507"/>
      <c r="C1098" s="507"/>
      <c r="D1098" s="507"/>
      <c r="E1098" s="696"/>
      <c r="F1098" s="670"/>
    </row>
    <row r="1099" spans="1:6">
      <c r="A1099" s="507"/>
      <c r="B1099" s="507"/>
      <c r="C1099" s="507"/>
      <c r="D1099" s="507"/>
      <c r="E1099" s="696"/>
      <c r="F1099" s="670"/>
    </row>
    <row r="1100" spans="1:6">
      <c r="A1100" s="507"/>
      <c r="B1100" s="507"/>
      <c r="C1100" s="507"/>
      <c r="D1100" s="507"/>
      <c r="E1100" s="696"/>
      <c r="F1100" s="670"/>
    </row>
    <row r="1101" spans="1:6">
      <c r="A1101" s="507"/>
      <c r="B1101" s="507"/>
      <c r="C1101" s="507"/>
      <c r="D1101" s="507"/>
      <c r="E1101" s="696"/>
      <c r="F1101" s="670"/>
    </row>
    <row r="1102" spans="1:6">
      <c r="A1102" s="507"/>
      <c r="B1102" s="507"/>
      <c r="C1102" s="507"/>
      <c r="D1102" s="507"/>
      <c r="E1102" s="696"/>
      <c r="F1102" s="670"/>
    </row>
    <row r="1103" spans="1:6">
      <c r="A1103" s="507"/>
      <c r="B1103" s="507"/>
      <c r="C1103" s="507"/>
      <c r="D1103" s="507"/>
      <c r="E1103" s="696"/>
      <c r="F1103" s="670"/>
    </row>
    <row r="1104" spans="1:6">
      <c r="A1104" s="507"/>
      <c r="B1104" s="507"/>
      <c r="C1104" s="507"/>
      <c r="D1104" s="507"/>
      <c r="E1104" s="696"/>
      <c r="F1104" s="670"/>
    </row>
    <row r="1105" spans="1:6">
      <c r="A1105" s="507"/>
      <c r="B1105" s="507"/>
      <c r="C1105" s="507"/>
      <c r="D1105" s="507"/>
      <c r="E1105" s="696"/>
      <c r="F1105" s="670"/>
    </row>
    <row r="1106" spans="1:6">
      <c r="A1106" s="507"/>
      <c r="B1106" s="507"/>
      <c r="C1106" s="507"/>
      <c r="D1106" s="507"/>
      <c r="E1106" s="696"/>
      <c r="F1106" s="670"/>
    </row>
    <row r="1107" spans="1:6">
      <c r="A1107" s="507"/>
      <c r="B1107" s="507"/>
      <c r="C1107" s="507"/>
      <c r="D1107" s="507"/>
      <c r="E1107" s="696"/>
      <c r="F1107" s="670"/>
    </row>
    <row r="1108" spans="1:6">
      <c r="A1108" s="507"/>
      <c r="B1108" s="507"/>
      <c r="C1108" s="507"/>
      <c r="D1108" s="507"/>
      <c r="E1108" s="696"/>
      <c r="F1108" s="670"/>
    </row>
    <row r="1109" spans="1:6">
      <c r="A1109" s="507"/>
      <c r="B1109" s="507"/>
      <c r="C1109" s="507"/>
      <c r="D1109" s="507"/>
      <c r="E1109" s="696"/>
      <c r="F1109" s="670"/>
    </row>
    <row r="1110" spans="1:6">
      <c r="A1110" s="507"/>
      <c r="B1110" s="507"/>
      <c r="C1110" s="507"/>
      <c r="D1110" s="507"/>
      <c r="E1110" s="696"/>
      <c r="F1110" s="670"/>
    </row>
    <row r="1111" spans="1:6">
      <c r="A1111" s="507"/>
      <c r="B1111" s="507"/>
      <c r="C1111" s="507"/>
      <c r="D1111" s="507"/>
      <c r="E1111" s="696"/>
      <c r="F1111" s="670"/>
    </row>
    <row r="1112" spans="1:6">
      <c r="A1112" s="507"/>
      <c r="B1112" s="507"/>
      <c r="C1112" s="507"/>
      <c r="D1112" s="507"/>
      <c r="E1112" s="696"/>
      <c r="F1112" s="670"/>
    </row>
    <row r="1113" spans="1:6">
      <c r="A1113" s="507"/>
      <c r="B1113" s="507"/>
      <c r="C1113" s="507"/>
      <c r="D1113" s="507"/>
      <c r="E1113" s="696"/>
      <c r="F1113" s="670"/>
    </row>
    <row r="1114" spans="1:6">
      <c r="A1114" s="507"/>
      <c r="B1114" s="507"/>
      <c r="C1114" s="507"/>
      <c r="D1114" s="507"/>
      <c r="E1114" s="696"/>
      <c r="F1114" s="670"/>
    </row>
    <row r="1115" spans="1:6">
      <c r="A1115" s="507"/>
      <c r="B1115" s="507"/>
      <c r="C1115" s="507"/>
      <c r="D1115" s="507"/>
      <c r="E1115" s="696"/>
      <c r="F1115" s="670"/>
    </row>
    <row r="1116" spans="1:6">
      <c r="A1116" s="507"/>
      <c r="B1116" s="507"/>
      <c r="C1116" s="507"/>
      <c r="D1116" s="507"/>
      <c r="E1116" s="696"/>
      <c r="F1116" s="670"/>
    </row>
    <row r="1117" spans="1:6">
      <c r="A1117" s="507"/>
      <c r="B1117" s="507"/>
      <c r="C1117" s="507"/>
      <c r="D1117" s="507"/>
      <c r="E1117" s="696"/>
      <c r="F1117" s="670"/>
    </row>
    <row r="1118" spans="1:6">
      <c r="A1118" s="507"/>
      <c r="B1118" s="507"/>
      <c r="C1118" s="507"/>
      <c r="D1118" s="507"/>
      <c r="E1118" s="696"/>
      <c r="F1118" s="670"/>
    </row>
    <row r="1119" spans="1:6">
      <c r="A1119" s="507"/>
      <c r="B1119" s="507"/>
      <c r="C1119" s="507"/>
      <c r="D1119" s="507"/>
      <c r="E1119" s="696"/>
      <c r="F1119" s="670"/>
    </row>
    <row r="1120" spans="1:6">
      <c r="A1120" s="507"/>
      <c r="B1120" s="507"/>
      <c r="C1120" s="507"/>
      <c r="D1120" s="507"/>
      <c r="E1120" s="696"/>
      <c r="F1120" s="670"/>
    </row>
    <row r="1121" spans="1:6">
      <c r="A1121" s="507"/>
      <c r="B1121" s="507"/>
      <c r="C1121" s="507"/>
      <c r="D1121" s="507"/>
      <c r="E1121" s="696"/>
      <c r="F1121" s="670"/>
    </row>
    <row r="1122" spans="1:6">
      <c r="A1122" s="507"/>
      <c r="B1122" s="507"/>
      <c r="C1122" s="507"/>
      <c r="D1122" s="507"/>
      <c r="E1122" s="696"/>
      <c r="F1122" s="670"/>
    </row>
    <row r="1123" spans="1:6">
      <c r="A1123" s="507"/>
      <c r="B1123" s="507"/>
      <c r="C1123" s="507"/>
      <c r="D1123" s="507"/>
      <c r="E1123" s="696"/>
      <c r="F1123" s="670"/>
    </row>
    <row r="1124" spans="1:6">
      <c r="A1124" s="507"/>
      <c r="B1124" s="507"/>
      <c r="C1124" s="507"/>
      <c r="D1124" s="507"/>
      <c r="E1124" s="696"/>
      <c r="F1124" s="670"/>
    </row>
    <row r="1125" spans="1:6">
      <c r="A1125" s="507"/>
      <c r="B1125" s="507"/>
      <c r="C1125" s="507"/>
      <c r="D1125" s="507"/>
      <c r="E1125" s="696"/>
      <c r="F1125" s="670"/>
    </row>
    <row r="1126" spans="1:6">
      <c r="A1126" s="507"/>
      <c r="B1126" s="507"/>
      <c r="C1126" s="507"/>
      <c r="D1126" s="507"/>
      <c r="E1126" s="696"/>
      <c r="F1126" s="670"/>
    </row>
    <row r="1127" spans="1:6">
      <c r="A1127" s="507"/>
      <c r="B1127" s="507"/>
      <c r="C1127" s="507"/>
      <c r="D1127" s="507"/>
      <c r="E1127" s="696"/>
      <c r="F1127" s="670"/>
    </row>
    <row r="1128" spans="1:6">
      <c r="A1128" s="507"/>
      <c r="B1128" s="507"/>
      <c r="C1128" s="507"/>
      <c r="D1128" s="507"/>
      <c r="E1128" s="696"/>
      <c r="F1128" s="670"/>
    </row>
    <row r="1129" spans="1:6">
      <c r="A1129" s="507"/>
      <c r="B1129" s="507"/>
      <c r="C1129" s="507"/>
      <c r="D1129" s="507"/>
      <c r="E1129" s="696"/>
      <c r="F1129" s="670"/>
    </row>
    <row r="1130" spans="1:6">
      <c r="A1130" s="507"/>
      <c r="B1130" s="507"/>
      <c r="C1130" s="507"/>
      <c r="D1130" s="507"/>
      <c r="E1130" s="696"/>
      <c r="F1130" s="670"/>
    </row>
    <row r="1131" spans="1:6">
      <c r="A1131" s="507"/>
      <c r="B1131" s="507"/>
      <c r="C1131" s="507"/>
      <c r="D1131" s="507"/>
      <c r="E1131" s="696"/>
      <c r="F1131" s="670"/>
    </row>
    <row r="1132" spans="1:6">
      <c r="A1132" s="507"/>
      <c r="B1132" s="507"/>
      <c r="C1132" s="507"/>
      <c r="D1132" s="507"/>
      <c r="E1132" s="696"/>
      <c r="F1132" s="670"/>
    </row>
    <row r="1133" spans="1:6">
      <c r="A1133" s="507"/>
      <c r="B1133" s="507"/>
      <c r="C1133" s="507"/>
      <c r="D1133" s="507"/>
      <c r="E1133" s="696"/>
      <c r="F1133" s="670"/>
    </row>
    <row r="1134" spans="1:6">
      <c r="A1134" s="507"/>
      <c r="B1134" s="507"/>
      <c r="C1134" s="507"/>
      <c r="D1134" s="507"/>
      <c r="E1134" s="696"/>
      <c r="F1134" s="670"/>
    </row>
    <row r="1135" spans="1:6">
      <c r="A1135" s="507"/>
      <c r="B1135" s="507"/>
      <c r="C1135" s="507"/>
      <c r="D1135" s="507"/>
      <c r="E1135" s="696"/>
      <c r="F1135" s="670"/>
    </row>
    <row r="1136" spans="1:6">
      <c r="A1136" s="507"/>
      <c r="B1136" s="507"/>
      <c r="C1136" s="507"/>
      <c r="D1136" s="507"/>
      <c r="E1136" s="696"/>
      <c r="F1136" s="670"/>
    </row>
    <row r="1137" spans="1:6">
      <c r="A1137" s="507"/>
      <c r="B1137" s="507"/>
      <c r="C1137" s="507"/>
      <c r="D1137" s="507"/>
      <c r="E1137" s="696"/>
      <c r="F1137" s="670"/>
    </row>
    <row r="1138" spans="1:6">
      <c r="A1138" s="507"/>
      <c r="B1138" s="507"/>
      <c r="C1138" s="507"/>
      <c r="D1138" s="507"/>
      <c r="E1138" s="696"/>
      <c r="F1138" s="670"/>
    </row>
    <row r="1139" spans="1:6">
      <c r="A1139" s="507"/>
      <c r="B1139" s="507"/>
      <c r="C1139" s="507"/>
      <c r="D1139" s="507"/>
      <c r="E1139" s="696"/>
      <c r="F1139" s="670"/>
    </row>
    <row r="1140" spans="1:6">
      <c r="A1140" s="507"/>
      <c r="B1140" s="507"/>
      <c r="C1140" s="507"/>
      <c r="D1140" s="507"/>
      <c r="E1140" s="696"/>
      <c r="F1140" s="670"/>
    </row>
    <row r="1141" spans="1:6">
      <c r="A1141" s="507"/>
      <c r="B1141" s="507"/>
      <c r="C1141" s="507"/>
      <c r="D1141" s="507"/>
      <c r="E1141" s="696"/>
      <c r="F1141" s="670"/>
    </row>
    <row r="1142" spans="1:6">
      <c r="A1142" s="507"/>
      <c r="B1142" s="507"/>
      <c r="C1142" s="507"/>
      <c r="D1142" s="507"/>
      <c r="E1142" s="696"/>
      <c r="F1142" s="670"/>
    </row>
    <row r="1143" spans="1:6">
      <c r="A1143" s="507"/>
      <c r="B1143" s="507"/>
      <c r="C1143" s="507"/>
      <c r="D1143" s="507"/>
      <c r="E1143" s="696"/>
      <c r="F1143" s="670"/>
    </row>
    <row r="1144" spans="1:6">
      <c r="A1144" s="507"/>
      <c r="B1144" s="507"/>
      <c r="C1144" s="507"/>
      <c r="D1144" s="507"/>
      <c r="E1144" s="696"/>
      <c r="F1144" s="670"/>
    </row>
    <row r="1145" spans="1:6">
      <c r="A1145" s="507"/>
      <c r="B1145" s="507"/>
      <c r="C1145" s="507"/>
      <c r="D1145" s="507"/>
      <c r="E1145" s="696"/>
      <c r="F1145" s="670"/>
    </row>
    <row r="1146" spans="1:6">
      <c r="A1146" s="507"/>
      <c r="B1146" s="507"/>
      <c r="C1146" s="507"/>
      <c r="D1146" s="507"/>
      <c r="E1146" s="696"/>
      <c r="F1146" s="670"/>
    </row>
    <row r="1147" spans="1:6">
      <c r="A1147" s="507"/>
      <c r="B1147" s="507"/>
      <c r="C1147" s="507"/>
      <c r="D1147" s="507"/>
      <c r="E1147" s="696"/>
      <c r="F1147" s="670"/>
    </row>
    <row r="1148" spans="1:6">
      <c r="A1148" s="507"/>
      <c r="B1148" s="507"/>
      <c r="C1148" s="507"/>
      <c r="D1148" s="507"/>
      <c r="E1148" s="696"/>
      <c r="F1148" s="670"/>
    </row>
    <row r="1149" spans="1:6">
      <c r="A1149" s="507"/>
      <c r="B1149" s="507"/>
      <c r="C1149" s="507"/>
      <c r="D1149" s="507"/>
      <c r="E1149" s="696"/>
      <c r="F1149" s="670"/>
    </row>
    <row r="1150" spans="1:6">
      <c r="A1150" s="507"/>
      <c r="B1150" s="507"/>
      <c r="C1150" s="507"/>
      <c r="D1150" s="507"/>
      <c r="E1150" s="696"/>
      <c r="F1150" s="670"/>
    </row>
    <row r="1151" spans="1:6">
      <c r="A1151" s="507"/>
      <c r="B1151" s="507"/>
      <c r="C1151" s="507"/>
      <c r="D1151" s="507"/>
      <c r="E1151" s="696"/>
      <c r="F1151" s="670"/>
    </row>
    <row r="1152" spans="1:6">
      <c r="A1152" s="507"/>
      <c r="B1152" s="507"/>
      <c r="C1152" s="507"/>
      <c r="D1152" s="507"/>
      <c r="E1152" s="696"/>
      <c r="F1152" s="670"/>
    </row>
    <row r="1153" spans="1:6">
      <c r="A1153" s="507"/>
      <c r="B1153" s="507"/>
      <c r="C1153" s="507"/>
      <c r="D1153" s="507"/>
      <c r="E1153" s="696"/>
      <c r="F1153" s="670"/>
    </row>
    <row r="1154" spans="1:6">
      <c r="A1154" s="507"/>
      <c r="B1154" s="507"/>
      <c r="C1154" s="507"/>
      <c r="D1154" s="507"/>
      <c r="E1154" s="696"/>
      <c r="F1154" s="670"/>
    </row>
    <row r="1155" spans="1:6">
      <c r="A1155" s="507"/>
      <c r="B1155" s="507"/>
      <c r="C1155" s="507"/>
      <c r="D1155" s="507"/>
      <c r="E1155" s="696"/>
      <c r="F1155" s="670"/>
    </row>
    <row r="1156" spans="1:6">
      <c r="A1156" s="507"/>
      <c r="B1156" s="507"/>
      <c r="C1156" s="507"/>
      <c r="D1156" s="507"/>
      <c r="E1156" s="696"/>
      <c r="F1156" s="670"/>
    </row>
    <row r="1157" spans="1:6">
      <c r="A1157" s="507"/>
      <c r="B1157" s="507"/>
      <c r="C1157" s="507"/>
      <c r="D1157" s="507"/>
      <c r="E1157" s="696"/>
      <c r="F1157" s="670"/>
    </row>
    <row r="1158" spans="1:6">
      <c r="A1158" s="507"/>
      <c r="B1158" s="507"/>
      <c r="C1158" s="507"/>
      <c r="D1158" s="507"/>
      <c r="E1158" s="696"/>
      <c r="F1158" s="670"/>
    </row>
    <row r="1159" spans="1:6">
      <c r="A1159" s="507"/>
      <c r="B1159" s="507"/>
      <c r="C1159" s="507"/>
      <c r="D1159" s="507"/>
      <c r="E1159" s="696"/>
      <c r="F1159" s="670"/>
    </row>
    <row r="1160" spans="1:6">
      <c r="A1160" s="507"/>
      <c r="B1160" s="507"/>
      <c r="C1160" s="507"/>
      <c r="D1160" s="507"/>
      <c r="E1160" s="696"/>
      <c r="F1160" s="670"/>
    </row>
    <row r="1161" spans="1:6">
      <c r="A1161" s="507"/>
      <c r="B1161" s="507"/>
      <c r="C1161" s="507"/>
      <c r="D1161" s="507"/>
      <c r="E1161" s="696"/>
      <c r="F1161" s="670"/>
    </row>
    <row r="1162" spans="1:6">
      <c r="A1162" s="507"/>
      <c r="B1162" s="507"/>
      <c r="C1162" s="507"/>
      <c r="D1162" s="507"/>
      <c r="E1162" s="696"/>
      <c r="F1162" s="670"/>
    </row>
    <row r="1163" spans="1:6">
      <c r="A1163" s="507"/>
      <c r="B1163" s="507"/>
      <c r="C1163" s="507"/>
      <c r="D1163" s="507"/>
      <c r="E1163" s="696"/>
      <c r="F1163" s="670"/>
    </row>
    <row r="1164" spans="1:6">
      <c r="A1164" s="507"/>
      <c r="B1164" s="507"/>
      <c r="C1164" s="507"/>
      <c r="D1164" s="507"/>
      <c r="E1164" s="696"/>
      <c r="F1164" s="670"/>
    </row>
    <row r="1165" spans="1:6">
      <c r="A1165" s="507"/>
      <c r="B1165" s="507"/>
      <c r="C1165" s="507"/>
      <c r="D1165" s="507"/>
      <c r="E1165" s="696"/>
      <c r="F1165" s="670"/>
    </row>
    <row r="1166" spans="1:6">
      <c r="A1166" s="507"/>
      <c r="B1166" s="507"/>
      <c r="C1166" s="507"/>
      <c r="D1166" s="507"/>
      <c r="E1166" s="696"/>
      <c r="F1166" s="670"/>
    </row>
    <row r="1167" spans="1:6">
      <c r="A1167" s="507"/>
      <c r="B1167" s="507"/>
      <c r="C1167" s="507"/>
      <c r="D1167" s="507"/>
      <c r="E1167" s="696"/>
      <c r="F1167" s="670"/>
    </row>
    <row r="1168" spans="1:6">
      <c r="A1168" s="507"/>
      <c r="B1168" s="507"/>
      <c r="C1168" s="507"/>
      <c r="D1168" s="507"/>
      <c r="E1168" s="696"/>
      <c r="F1168" s="670"/>
    </row>
    <row r="1169" spans="1:6">
      <c r="A1169" s="507"/>
      <c r="B1169" s="507"/>
      <c r="C1169" s="507"/>
      <c r="D1169" s="507"/>
      <c r="E1169" s="696"/>
      <c r="F1169" s="670"/>
    </row>
    <row r="1170" spans="1:6">
      <c r="A1170" s="507"/>
      <c r="B1170" s="507"/>
      <c r="C1170" s="507"/>
      <c r="D1170" s="507"/>
      <c r="E1170" s="696"/>
      <c r="F1170" s="670"/>
    </row>
    <row r="1171" spans="1:6">
      <c r="A1171" s="507"/>
      <c r="B1171" s="507"/>
      <c r="C1171" s="507"/>
      <c r="D1171" s="507"/>
      <c r="E1171" s="696"/>
      <c r="F1171" s="670"/>
    </row>
    <row r="1172" spans="1:6">
      <c r="A1172" s="507"/>
      <c r="B1172" s="507"/>
      <c r="C1172" s="507"/>
      <c r="D1172" s="507"/>
      <c r="E1172" s="696"/>
      <c r="F1172" s="670"/>
    </row>
    <row r="1173" spans="1:6">
      <c r="A1173" s="507"/>
      <c r="B1173" s="507"/>
      <c r="C1173" s="507"/>
      <c r="D1173" s="507"/>
      <c r="E1173" s="696"/>
      <c r="F1173" s="670"/>
    </row>
    <row r="1174" spans="1:6">
      <c r="A1174" s="507"/>
      <c r="B1174" s="507"/>
      <c r="C1174" s="507"/>
      <c r="D1174" s="507"/>
      <c r="E1174" s="696"/>
      <c r="F1174" s="670"/>
    </row>
    <row r="1175" spans="1:6">
      <c r="A1175" s="507"/>
      <c r="B1175" s="507"/>
      <c r="C1175" s="507"/>
      <c r="D1175" s="507"/>
      <c r="E1175" s="696"/>
      <c r="F1175" s="670"/>
    </row>
    <row r="1176" spans="1:6">
      <c r="A1176" s="507"/>
      <c r="B1176" s="507"/>
      <c r="C1176" s="507"/>
      <c r="D1176" s="507"/>
      <c r="E1176" s="696"/>
      <c r="F1176" s="670"/>
    </row>
    <row r="1177" spans="1:6">
      <c r="A1177" s="507"/>
      <c r="B1177" s="507"/>
      <c r="C1177" s="507"/>
      <c r="D1177" s="507"/>
      <c r="E1177" s="696"/>
      <c r="F1177" s="670"/>
    </row>
    <row r="1178" spans="1:6">
      <c r="A1178" s="507"/>
      <c r="B1178" s="507"/>
      <c r="C1178" s="507"/>
      <c r="D1178" s="507"/>
      <c r="E1178" s="696"/>
      <c r="F1178" s="670"/>
    </row>
    <row r="1179" spans="1:6">
      <c r="A1179" s="507"/>
      <c r="B1179" s="507"/>
      <c r="C1179" s="507"/>
      <c r="D1179" s="507"/>
      <c r="E1179" s="696"/>
      <c r="F1179" s="670"/>
    </row>
    <row r="1180" spans="1:6">
      <c r="A1180" s="507"/>
      <c r="B1180" s="507"/>
      <c r="C1180" s="507"/>
      <c r="D1180" s="507"/>
      <c r="E1180" s="696"/>
      <c r="F1180" s="670"/>
    </row>
    <row r="1181" spans="1:6">
      <c r="A1181" s="507"/>
      <c r="B1181" s="507"/>
      <c r="C1181" s="507"/>
      <c r="D1181" s="507"/>
      <c r="E1181" s="696"/>
      <c r="F1181" s="670"/>
    </row>
    <row r="1182" spans="1:6">
      <c r="A1182" s="507"/>
      <c r="B1182" s="507"/>
      <c r="C1182" s="507"/>
      <c r="D1182" s="507"/>
      <c r="E1182" s="696"/>
      <c r="F1182" s="670"/>
    </row>
    <row r="1183" spans="1:6">
      <c r="A1183" s="507"/>
      <c r="B1183" s="507"/>
      <c r="C1183" s="507"/>
      <c r="D1183" s="507"/>
      <c r="E1183" s="696"/>
      <c r="F1183" s="670"/>
    </row>
    <row r="1184" spans="1:6">
      <c r="A1184" s="507"/>
      <c r="B1184" s="507"/>
      <c r="C1184" s="507"/>
      <c r="D1184" s="507"/>
      <c r="E1184" s="696"/>
      <c r="F1184" s="670"/>
    </row>
    <row r="1185" spans="1:6">
      <c r="A1185" s="507"/>
      <c r="B1185" s="507"/>
      <c r="C1185" s="507"/>
      <c r="D1185" s="507"/>
      <c r="E1185" s="696"/>
      <c r="F1185" s="670"/>
    </row>
    <row r="1186" spans="1:6">
      <c r="A1186" s="507"/>
      <c r="B1186" s="507"/>
      <c r="C1186" s="507"/>
      <c r="D1186" s="507"/>
      <c r="E1186" s="696"/>
      <c r="F1186" s="670"/>
    </row>
    <row r="1187" spans="1:6">
      <c r="A1187" s="507"/>
      <c r="B1187" s="507"/>
      <c r="C1187" s="507"/>
      <c r="D1187" s="507"/>
      <c r="E1187" s="696"/>
      <c r="F1187" s="670"/>
    </row>
    <row r="1188" spans="1:6">
      <c r="A1188" s="507"/>
      <c r="B1188" s="507"/>
      <c r="C1188" s="507"/>
      <c r="D1188" s="507"/>
      <c r="E1188" s="696"/>
      <c r="F1188" s="670"/>
    </row>
    <row r="1189" spans="1:6">
      <c r="A1189" s="507"/>
      <c r="B1189" s="507"/>
      <c r="C1189" s="507"/>
      <c r="D1189" s="507"/>
      <c r="E1189" s="696"/>
      <c r="F1189" s="670"/>
    </row>
    <row r="1190" spans="1:6">
      <c r="A1190" s="507"/>
      <c r="B1190" s="507"/>
      <c r="C1190" s="507"/>
      <c r="D1190" s="507"/>
      <c r="E1190" s="696"/>
      <c r="F1190" s="670"/>
    </row>
    <row r="1191" spans="1:6">
      <c r="A1191" s="507"/>
      <c r="B1191" s="507"/>
      <c r="C1191" s="507"/>
      <c r="D1191" s="507"/>
      <c r="E1191" s="696"/>
      <c r="F1191" s="670"/>
    </row>
    <row r="1192" spans="1:6">
      <c r="A1192" s="507"/>
      <c r="B1192" s="507"/>
      <c r="C1192" s="507"/>
      <c r="D1192" s="507"/>
      <c r="E1192" s="696"/>
      <c r="F1192" s="670"/>
    </row>
    <row r="1193" spans="1:6">
      <c r="A1193" s="507"/>
      <c r="B1193" s="507"/>
      <c r="C1193" s="507"/>
      <c r="D1193" s="507"/>
      <c r="E1193" s="696"/>
      <c r="F1193" s="670"/>
    </row>
    <row r="1194" spans="1:6">
      <c r="A1194" s="507"/>
      <c r="B1194" s="507"/>
      <c r="C1194" s="507"/>
      <c r="D1194" s="507"/>
      <c r="E1194" s="696"/>
      <c r="F1194" s="670"/>
    </row>
    <row r="1195" spans="1:6">
      <c r="A1195" s="507"/>
      <c r="B1195" s="507"/>
      <c r="C1195" s="507"/>
      <c r="D1195" s="507"/>
      <c r="E1195" s="696"/>
      <c r="F1195" s="670"/>
    </row>
    <row r="1196" spans="1:6">
      <c r="A1196" s="507"/>
      <c r="B1196" s="507"/>
      <c r="C1196" s="507"/>
      <c r="D1196" s="507"/>
      <c r="E1196" s="696"/>
      <c r="F1196" s="670"/>
    </row>
    <row r="1197" spans="1:6">
      <c r="A1197" s="507"/>
      <c r="B1197" s="507"/>
      <c r="C1197" s="507"/>
      <c r="D1197" s="507"/>
      <c r="E1197" s="696"/>
      <c r="F1197" s="670"/>
    </row>
    <row r="1198" spans="1:6">
      <c r="A1198" s="507"/>
      <c r="B1198" s="507"/>
      <c r="C1198" s="507"/>
      <c r="D1198" s="507"/>
      <c r="E1198" s="696"/>
      <c r="F1198" s="670"/>
    </row>
    <row r="1199" spans="1:6">
      <c r="A1199" s="507"/>
      <c r="B1199" s="507"/>
      <c r="C1199" s="507"/>
      <c r="D1199" s="507"/>
      <c r="E1199" s="696"/>
      <c r="F1199" s="670"/>
    </row>
    <row r="1200" spans="1:6">
      <c r="A1200" s="507"/>
      <c r="B1200" s="507"/>
      <c r="C1200" s="507"/>
      <c r="D1200" s="507"/>
      <c r="E1200" s="696"/>
      <c r="F1200" s="670"/>
    </row>
    <row r="1201" spans="1:6">
      <c r="A1201" s="507"/>
      <c r="B1201" s="507"/>
      <c r="C1201" s="507"/>
      <c r="D1201" s="507"/>
      <c r="E1201" s="696"/>
      <c r="F1201" s="670"/>
    </row>
    <row r="1202" spans="1:6">
      <c r="A1202" s="507"/>
      <c r="B1202" s="507"/>
      <c r="C1202" s="507"/>
      <c r="D1202" s="507"/>
      <c r="E1202" s="696"/>
      <c r="F1202" s="670"/>
    </row>
    <row r="1203" spans="1:6">
      <c r="A1203" s="507"/>
      <c r="B1203" s="507"/>
      <c r="C1203" s="507"/>
      <c r="D1203" s="507"/>
      <c r="E1203" s="696"/>
      <c r="F1203" s="670"/>
    </row>
    <row r="1204" spans="1:6">
      <c r="A1204" s="507"/>
      <c r="B1204" s="507"/>
      <c r="C1204" s="507"/>
      <c r="D1204" s="507"/>
      <c r="E1204" s="696"/>
      <c r="F1204" s="670"/>
    </row>
    <row r="1205" spans="1:6">
      <c r="A1205" s="507"/>
      <c r="B1205" s="507"/>
      <c r="C1205" s="507"/>
      <c r="D1205" s="507"/>
      <c r="E1205" s="696"/>
      <c r="F1205" s="670"/>
    </row>
    <row r="1206" spans="1:6">
      <c r="A1206" s="507"/>
      <c r="B1206" s="507"/>
      <c r="C1206" s="507"/>
      <c r="D1206" s="507"/>
      <c r="E1206" s="696"/>
      <c r="F1206" s="670"/>
    </row>
    <row r="1207" spans="1:6">
      <c r="A1207" s="507"/>
      <c r="B1207" s="507"/>
      <c r="C1207" s="507"/>
      <c r="D1207" s="507"/>
      <c r="E1207" s="696"/>
      <c r="F1207" s="670"/>
    </row>
    <row r="1208" spans="1:6">
      <c r="A1208" s="507"/>
      <c r="B1208" s="507"/>
      <c r="C1208" s="507"/>
      <c r="D1208" s="507"/>
      <c r="E1208" s="696"/>
      <c r="F1208" s="670"/>
    </row>
    <row r="1209" spans="1:6">
      <c r="A1209" s="507"/>
      <c r="B1209" s="507"/>
      <c r="C1209" s="507"/>
      <c r="D1209" s="507"/>
      <c r="E1209" s="696"/>
      <c r="F1209" s="670"/>
    </row>
    <row r="1210" spans="1:6">
      <c r="A1210" s="507"/>
      <c r="B1210" s="507"/>
      <c r="C1210" s="507"/>
      <c r="D1210" s="507"/>
      <c r="E1210" s="696"/>
      <c r="F1210" s="670"/>
    </row>
    <row r="1211" spans="1:6">
      <c r="A1211" s="507"/>
      <c r="B1211" s="507"/>
      <c r="C1211" s="507"/>
      <c r="D1211" s="507"/>
      <c r="E1211" s="696"/>
      <c r="F1211" s="670"/>
    </row>
    <row r="1212" spans="1:6">
      <c r="A1212" s="507"/>
      <c r="B1212" s="507"/>
      <c r="C1212" s="507"/>
      <c r="D1212" s="507"/>
      <c r="E1212" s="696"/>
      <c r="F1212" s="670"/>
    </row>
    <row r="1213" spans="1:6">
      <c r="A1213" s="507"/>
      <c r="B1213" s="507"/>
      <c r="C1213" s="507"/>
      <c r="D1213" s="507"/>
      <c r="E1213" s="696"/>
      <c r="F1213" s="670"/>
    </row>
    <row r="1214" spans="1:6">
      <c r="A1214" s="507"/>
      <c r="B1214" s="507"/>
      <c r="C1214" s="507"/>
      <c r="D1214" s="507"/>
      <c r="E1214" s="696"/>
      <c r="F1214" s="670"/>
    </row>
    <row r="1215" spans="1:6">
      <c r="A1215" s="507"/>
      <c r="B1215" s="507"/>
      <c r="C1215" s="507"/>
      <c r="D1215" s="507"/>
      <c r="E1215" s="696"/>
      <c r="F1215" s="670"/>
    </row>
    <row r="1216" spans="1:6">
      <c r="A1216" s="507"/>
      <c r="B1216" s="507"/>
      <c r="C1216" s="507"/>
      <c r="D1216" s="507"/>
      <c r="E1216" s="696"/>
      <c r="F1216" s="670"/>
    </row>
    <row r="1217" spans="1:6">
      <c r="A1217" s="507"/>
      <c r="B1217" s="507"/>
      <c r="C1217" s="507"/>
      <c r="D1217" s="507"/>
      <c r="E1217" s="696"/>
      <c r="F1217" s="670"/>
    </row>
    <row r="1218" spans="1:6">
      <c r="A1218" s="507"/>
      <c r="B1218" s="507"/>
      <c r="C1218" s="507"/>
      <c r="D1218" s="507"/>
      <c r="E1218" s="696"/>
      <c r="F1218" s="670"/>
    </row>
    <row r="1219" spans="1:6">
      <c r="A1219" s="507"/>
      <c r="B1219" s="507"/>
      <c r="C1219" s="507"/>
      <c r="D1219" s="507"/>
      <c r="E1219" s="696"/>
      <c r="F1219" s="670"/>
    </row>
    <row r="1220" spans="1:6">
      <c r="A1220" s="507"/>
      <c r="B1220" s="507"/>
      <c r="C1220" s="507"/>
      <c r="D1220" s="507"/>
      <c r="E1220" s="696"/>
      <c r="F1220" s="670"/>
    </row>
    <row r="1221" spans="1:6">
      <c r="A1221" s="507"/>
      <c r="B1221" s="507"/>
      <c r="C1221" s="507"/>
      <c r="D1221" s="507"/>
      <c r="E1221" s="696"/>
      <c r="F1221" s="670"/>
    </row>
    <row r="1222" spans="1:6">
      <c r="A1222" s="507"/>
      <c r="B1222" s="507"/>
      <c r="C1222" s="507"/>
      <c r="D1222" s="507"/>
      <c r="E1222" s="696"/>
      <c r="F1222" s="670"/>
    </row>
    <row r="1223" spans="1:6">
      <c r="A1223" s="507"/>
      <c r="B1223" s="507"/>
      <c r="C1223" s="507"/>
      <c r="D1223" s="507"/>
      <c r="E1223" s="696"/>
      <c r="F1223" s="670"/>
    </row>
    <row r="1224" spans="1:6">
      <c r="A1224" s="507"/>
      <c r="B1224" s="507"/>
      <c r="C1224" s="507"/>
      <c r="D1224" s="507"/>
      <c r="E1224" s="696"/>
      <c r="F1224" s="670"/>
    </row>
    <row r="1225" spans="1:6">
      <c r="A1225" s="507"/>
      <c r="B1225" s="507"/>
      <c r="C1225" s="507"/>
      <c r="D1225" s="507"/>
      <c r="E1225" s="696"/>
      <c r="F1225" s="670"/>
    </row>
    <row r="1226" spans="1:6">
      <c r="A1226" s="507"/>
      <c r="B1226" s="507"/>
      <c r="C1226" s="507"/>
      <c r="D1226" s="507"/>
      <c r="E1226" s="696"/>
      <c r="F1226" s="670"/>
    </row>
    <row r="1227" spans="1:6">
      <c r="A1227" s="507"/>
      <c r="B1227" s="507"/>
      <c r="C1227" s="507"/>
      <c r="D1227" s="507"/>
      <c r="E1227" s="696"/>
      <c r="F1227" s="670"/>
    </row>
    <row r="1228" spans="1:6">
      <c r="A1228" s="507"/>
      <c r="B1228" s="507"/>
      <c r="C1228" s="507"/>
      <c r="D1228" s="507"/>
      <c r="E1228" s="696"/>
      <c r="F1228" s="670"/>
    </row>
    <row r="1229" spans="1:6">
      <c r="A1229" s="507"/>
      <c r="B1229" s="507"/>
      <c r="C1229" s="507"/>
      <c r="D1229" s="507"/>
      <c r="E1229" s="696"/>
      <c r="F1229" s="670"/>
    </row>
    <row r="1230" spans="1:6">
      <c r="A1230" s="507"/>
      <c r="B1230" s="507"/>
      <c r="C1230" s="507"/>
      <c r="D1230" s="507"/>
      <c r="E1230" s="696"/>
      <c r="F1230" s="670"/>
    </row>
    <row r="1231" spans="1:6">
      <c r="A1231" s="507"/>
      <c r="B1231" s="507"/>
      <c r="C1231" s="507"/>
      <c r="D1231" s="507"/>
      <c r="E1231" s="696"/>
      <c r="F1231" s="670"/>
    </row>
    <row r="1232" spans="1:6">
      <c r="A1232" s="507"/>
      <c r="B1232" s="507"/>
      <c r="C1232" s="507"/>
      <c r="D1232" s="507"/>
      <c r="E1232" s="696"/>
      <c r="F1232" s="670"/>
    </row>
    <row r="1233" spans="1:6">
      <c r="A1233" s="507"/>
      <c r="B1233" s="507"/>
      <c r="C1233" s="507"/>
      <c r="D1233" s="507"/>
      <c r="E1233" s="696"/>
      <c r="F1233" s="670"/>
    </row>
    <row r="1234" spans="1:6">
      <c r="A1234" s="507"/>
      <c r="B1234" s="507"/>
      <c r="C1234" s="507"/>
      <c r="D1234" s="507"/>
      <c r="E1234" s="696"/>
      <c r="F1234" s="670"/>
    </row>
    <row r="1235" spans="1:6">
      <c r="A1235" s="507"/>
      <c r="B1235" s="507"/>
      <c r="C1235" s="507"/>
      <c r="D1235" s="507"/>
      <c r="E1235" s="696"/>
      <c r="F1235" s="670"/>
    </row>
    <row r="1236" spans="1:6">
      <c r="A1236" s="507"/>
      <c r="B1236" s="507"/>
      <c r="C1236" s="507"/>
      <c r="D1236" s="507"/>
      <c r="E1236" s="696"/>
      <c r="F1236" s="670"/>
    </row>
    <row r="1237" spans="1:6">
      <c r="A1237" s="507"/>
      <c r="B1237" s="507"/>
      <c r="C1237" s="507"/>
      <c r="D1237" s="507"/>
      <c r="E1237" s="696"/>
      <c r="F1237" s="670"/>
    </row>
    <row r="1238" spans="1:6">
      <c r="A1238" s="507"/>
      <c r="B1238" s="507"/>
      <c r="C1238" s="507"/>
      <c r="D1238" s="507"/>
      <c r="E1238" s="696"/>
      <c r="F1238" s="670"/>
    </row>
    <row r="1239" spans="1:6">
      <c r="A1239" s="507"/>
      <c r="B1239" s="507"/>
      <c r="C1239" s="507"/>
      <c r="D1239" s="507"/>
      <c r="E1239" s="696"/>
      <c r="F1239" s="670"/>
    </row>
    <row r="1240" spans="1:6">
      <c r="A1240" s="507"/>
      <c r="B1240" s="507"/>
      <c r="C1240" s="507"/>
      <c r="D1240" s="507"/>
      <c r="E1240" s="696"/>
      <c r="F1240" s="670"/>
    </row>
    <row r="1241" spans="1:6">
      <c r="A1241" s="507"/>
      <c r="B1241" s="507"/>
      <c r="C1241" s="507"/>
      <c r="D1241" s="507"/>
      <c r="E1241" s="696"/>
      <c r="F1241" s="670"/>
    </row>
    <row r="1242" spans="1:6">
      <c r="A1242" s="507"/>
      <c r="B1242" s="507"/>
      <c r="C1242" s="507"/>
      <c r="D1242" s="507"/>
      <c r="E1242" s="696"/>
      <c r="F1242" s="670"/>
    </row>
    <row r="1243" spans="1:6">
      <c r="A1243" s="507"/>
      <c r="B1243" s="507"/>
      <c r="C1243" s="507"/>
      <c r="D1243" s="507"/>
      <c r="E1243" s="696"/>
      <c r="F1243" s="670"/>
    </row>
    <row r="1244" spans="1:6">
      <c r="A1244" s="507"/>
      <c r="B1244" s="507"/>
      <c r="C1244" s="507"/>
      <c r="D1244" s="507"/>
      <c r="E1244" s="696"/>
      <c r="F1244" s="670"/>
    </row>
    <row r="1245" spans="1:6">
      <c r="A1245" s="507"/>
      <c r="B1245" s="507"/>
      <c r="C1245" s="507"/>
      <c r="D1245" s="507"/>
      <c r="E1245" s="696"/>
      <c r="F1245" s="670"/>
    </row>
    <row r="1246" spans="1:6">
      <c r="A1246" s="507"/>
      <c r="B1246" s="507"/>
      <c r="C1246" s="507"/>
      <c r="D1246" s="507"/>
      <c r="E1246" s="696"/>
      <c r="F1246" s="670"/>
    </row>
    <row r="1247" spans="1:6">
      <c r="A1247" s="507"/>
      <c r="B1247" s="507"/>
      <c r="C1247" s="507"/>
      <c r="D1247" s="507"/>
      <c r="E1247" s="696"/>
      <c r="F1247" s="670"/>
    </row>
    <row r="1248" spans="1:6">
      <c r="A1248" s="507"/>
      <c r="B1248" s="507"/>
      <c r="C1248" s="507"/>
      <c r="D1248" s="507"/>
      <c r="E1248" s="696"/>
      <c r="F1248" s="670"/>
    </row>
    <row r="1249" spans="1:6">
      <c r="A1249" s="507"/>
      <c r="B1249" s="507"/>
      <c r="C1249" s="507"/>
      <c r="D1249" s="507"/>
      <c r="E1249" s="696"/>
      <c r="F1249" s="670"/>
    </row>
    <row r="1250" spans="1:6">
      <c r="A1250" s="507"/>
      <c r="B1250" s="507"/>
      <c r="C1250" s="507"/>
      <c r="D1250" s="507"/>
      <c r="E1250" s="696"/>
      <c r="F1250" s="670"/>
    </row>
    <row r="1251" spans="1:6">
      <c r="A1251" s="507"/>
      <c r="B1251" s="507"/>
      <c r="C1251" s="507"/>
      <c r="D1251" s="507"/>
      <c r="E1251" s="696"/>
      <c r="F1251" s="670"/>
    </row>
    <row r="1252" spans="1:6">
      <c r="A1252" s="507"/>
      <c r="B1252" s="507"/>
      <c r="C1252" s="507"/>
      <c r="D1252" s="507"/>
      <c r="E1252" s="696"/>
      <c r="F1252" s="670"/>
    </row>
    <row r="1253" spans="1:6">
      <c r="A1253" s="507"/>
      <c r="B1253" s="507"/>
      <c r="C1253" s="507"/>
      <c r="D1253" s="507"/>
      <c r="E1253" s="696"/>
      <c r="F1253" s="670"/>
    </row>
    <row r="1254" spans="1:6">
      <c r="A1254" s="507"/>
      <c r="B1254" s="507"/>
      <c r="C1254" s="507"/>
      <c r="D1254" s="507"/>
      <c r="E1254" s="696"/>
      <c r="F1254" s="670"/>
    </row>
    <row r="1255" spans="1:6">
      <c r="A1255" s="507"/>
      <c r="B1255" s="507"/>
      <c r="C1255" s="507"/>
      <c r="D1255" s="507"/>
      <c r="E1255" s="696"/>
      <c r="F1255" s="670"/>
    </row>
    <row r="1256" spans="1:6">
      <c r="A1256" s="507"/>
      <c r="B1256" s="507"/>
      <c r="C1256" s="507"/>
      <c r="D1256" s="507"/>
      <c r="E1256" s="696"/>
      <c r="F1256" s="670"/>
    </row>
    <row r="1257" spans="1:6">
      <c r="A1257" s="507"/>
      <c r="B1257" s="507"/>
      <c r="C1257" s="507"/>
      <c r="D1257" s="507"/>
      <c r="E1257" s="696"/>
      <c r="F1257" s="670"/>
    </row>
    <row r="1258" spans="1:6">
      <c r="A1258" s="507"/>
      <c r="B1258" s="507"/>
      <c r="C1258" s="507"/>
      <c r="D1258" s="507"/>
      <c r="E1258" s="696"/>
      <c r="F1258" s="670"/>
    </row>
    <row r="1259" spans="1:6">
      <c r="A1259" s="507"/>
      <c r="B1259" s="507"/>
      <c r="C1259" s="507"/>
      <c r="D1259" s="507"/>
      <c r="E1259" s="696"/>
      <c r="F1259" s="670"/>
    </row>
    <row r="1260" spans="1:6">
      <c r="A1260" s="507"/>
      <c r="B1260" s="507"/>
      <c r="C1260" s="507"/>
      <c r="D1260" s="507"/>
      <c r="E1260" s="696"/>
      <c r="F1260" s="670"/>
    </row>
    <row r="1261" spans="1:6">
      <c r="A1261" s="507"/>
      <c r="B1261" s="507"/>
      <c r="C1261" s="507"/>
      <c r="D1261" s="507"/>
      <c r="E1261" s="696"/>
      <c r="F1261" s="670"/>
    </row>
    <row r="1262" spans="1:6">
      <c r="A1262" s="507"/>
      <c r="B1262" s="507"/>
      <c r="C1262" s="507"/>
      <c r="D1262" s="507"/>
      <c r="E1262" s="696"/>
      <c r="F1262" s="670"/>
    </row>
    <row r="1263" spans="1:6">
      <c r="A1263" s="507"/>
      <c r="B1263" s="507"/>
      <c r="C1263" s="507"/>
      <c r="D1263" s="507"/>
      <c r="E1263" s="696"/>
      <c r="F1263" s="670"/>
    </row>
    <row r="1264" spans="1:6">
      <c r="A1264" s="507"/>
      <c r="B1264" s="507"/>
      <c r="C1264" s="507"/>
      <c r="D1264" s="507"/>
      <c r="E1264" s="696"/>
      <c r="F1264" s="670"/>
    </row>
    <row r="1265" spans="1:6">
      <c r="A1265" s="507"/>
      <c r="B1265" s="507"/>
      <c r="C1265" s="507"/>
      <c r="D1265" s="507"/>
      <c r="E1265" s="696"/>
      <c r="F1265" s="670"/>
    </row>
    <row r="1266" spans="1:6">
      <c r="A1266" s="507"/>
      <c r="B1266" s="507"/>
      <c r="C1266" s="507"/>
      <c r="D1266" s="507"/>
      <c r="E1266" s="696"/>
      <c r="F1266" s="670"/>
    </row>
    <row r="1267" spans="1:6">
      <c r="A1267" s="507"/>
      <c r="B1267" s="507"/>
      <c r="C1267" s="507"/>
      <c r="D1267" s="507"/>
      <c r="E1267" s="696"/>
      <c r="F1267" s="670"/>
    </row>
    <row r="1268" spans="1:6">
      <c r="A1268" s="507"/>
      <c r="B1268" s="507"/>
      <c r="C1268" s="507"/>
      <c r="D1268" s="507"/>
      <c r="E1268" s="696"/>
      <c r="F1268" s="670"/>
    </row>
    <row r="1269" spans="1:6">
      <c r="A1269" s="507"/>
      <c r="B1269" s="507"/>
      <c r="C1269" s="507"/>
      <c r="D1269" s="507"/>
      <c r="E1269" s="696"/>
      <c r="F1269" s="670"/>
    </row>
    <row r="1270" spans="1:6">
      <c r="A1270" s="507"/>
      <c r="B1270" s="507"/>
      <c r="C1270" s="507"/>
      <c r="D1270" s="507"/>
      <c r="E1270" s="696"/>
      <c r="F1270" s="670"/>
    </row>
    <row r="1271" spans="1:6">
      <c r="A1271" s="507"/>
      <c r="B1271" s="507"/>
      <c r="C1271" s="507"/>
      <c r="D1271" s="507"/>
      <c r="E1271" s="696"/>
      <c r="F1271" s="670"/>
    </row>
    <row r="1272" spans="1:6">
      <c r="A1272" s="507"/>
      <c r="B1272" s="507"/>
      <c r="C1272" s="507"/>
      <c r="D1272" s="507"/>
      <c r="E1272" s="696"/>
      <c r="F1272" s="670"/>
    </row>
    <row r="1273" spans="1:6">
      <c r="A1273" s="507"/>
      <c r="B1273" s="507"/>
      <c r="C1273" s="507"/>
      <c r="D1273" s="507"/>
      <c r="E1273" s="696"/>
      <c r="F1273" s="670"/>
    </row>
    <row r="1274" spans="1:6">
      <c r="A1274" s="507"/>
      <c r="B1274" s="507"/>
      <c r="C1274" s="507"/>
      <c r="D1274" s="507"/>
      <c r="E1274" s="696"/>
      <c r="F1274" s="670"/>
    </row>
    <row r="1275" spans="1:6">
      <c r="A1275" s="507"/>
      <c r="B1275" s="507"/>
      <c r="C1275" s="507"/>
      <c r="D1275" s="507"/>
      <c r="E1275" s="696"/>
      <c r="F1275" s="670"/>
    </row>
    <row r="1276" spans="1:6">
      <c r="A1276" s="507"/>
      <c r="B1276" s="507"/>
      <c r="C1276" s="507"/>
      <c r="D1276" s="507"/>
      <c r="E1276" s="696"/>
      <c r="F1276" s="670"/>
    </row>
    <row r="1277" spans="1:6">
      <c r="A1277" s="507"/>
      <c r="B1277" s="507"/>
      <c r="C1277" s="507"/>
      <c r="D1277" s="507"/>
      <c r="E1277" s="696"/>
      <c r="F1277" s="670"/>
    </row>
    <row r="1278" spans="1:6">
      <c r="A1278" s="507"/>
      <c r="B1278" s="507"/>
      <c r="C1278" s="507"/>
      <c r="D1278" s="507"/>
      <c r="E1278" s="696"/>
      <c r="F1278" s="670"/>
    </row>
    <row r="1279" spans="1:6">
      <c r="A1279" s="507"/>
      <c r="B1279" s="507"/>
      <c r="C1279" s="507"/>
      <c r="D1279" s="507"/>
      <c r="E1279" s="696"/>
      <c r="F1279" s="670"/>
    </row>
    <row r="1280" spans="1:6">
      <c r="A1280" s="507"/>
      <c r="B1280" s="507"/>
      <c r="C1280" s="507"/>
      <c r="D1280" s="507"/>
      <c r="E1280" s="696"/>
      <c r="F1280" s="670"/>
    </row>
    <row r="1281" spans="1:6">
      <c r="A1281" s="507"/>
      <c r="B1281" s="507"/>
      <c r="C1281" s="507"/>
      <c r="D1281" s="507"/>
      <c r="E1281" s="696"/>
      <c r="F1281" s="670"/>
    </row>
    <row r="1282" spans="1:6">
      <c r="A1282" s="507"/>
      <c r="B1282" s="507"/>
      <c r="C1282" s="507"/>
      <c r="D1282" s="507"/>
      <c r="E1282" s="696"/>
      <c r="F1282" s="670"/>
    </row>
    <row r="1283" spans="1:6">
      <c r="A1283" s="507"/>
      <c r="B1283" s="507"/>
      <c r="C1283" s="507"/>
      <c r="D1283" s="507"/>
      <c r="E1283" s="696"/>
      <c r="F1283" s="670"/>
    </row>
    <row r="1284" spans="1:6">
      <c r="A1284" s="507"/>
      <c r="B1284" s="507"/>
      <c r="C1284" s="507"/>
      <c r="D1284" s="507"/>
      <c r="E1284" s="696"/>
      <c r="F1284" s="670"/>
    </row>
    <row r="1285" spans="1:6">
      <c r="A1285" s="507"/>
      <c r="B1285" s="507"/>
      <c r="C1285" s="507"/>
      <c r="D1285" s="507"/>
      <c r="E1285" s="696"/>
      <c r="F1285" s="670"/>
    </row>
    <row r="1286" spans="1:6">
      <c r="A1286" s="507"/>
      <c r="B1286" s="507"/>
      <c r="C1286" s="507"/>
      <c r="D1286" s="507"/>
      <c r="E1286" s="696"/>
      <c r="F1286" s="670"/>
    </row>
    <row r="1287" spans="1:6">
      <c r="A1287" s="507"/>
      <c r="B1287" s="507"/>
      <c r="C1287" s="507"/>
      <c r="D1287" s="507"/>
      <c r="E1287" s="696"/>
      <c r="F1287" s="670"/>
    </row>
    <row r="1288" spans="1:6">
      <c r="A1288" s="507"/>
      <c r="B1288" s="507"/>
      <c r="C1288" s="507"/>
      <c r="D1288" s="507"/>
      <c r="E1288" s="696"/>
      <c r="F1288" s="670"/>
    </row>
    <row r="1289" spans="1:6">
      <c r="A1289" s="507"/>
      <c r="B1289" s="507"/>
      <c r="C1289" s="507"/>
      <c r="D1289" s="507"/>
      <c r="E1289" s="696"/>
      <c r="F1289" s="670"/>
    </row>
    <row r="1290" spans="1:6">
      <c r="A1290" s="507"/>
      <c r="B1290" s="507"/>
      <c r="C1290" s="507"/>
      <c r="D1290" s="507"/>
      <c r="E1290" s="696"/>
      <c r="F1290" s="670"/>
    </row>
    <row r="1291" spans="1:6">
      <c r="A1291" s="507"/>
      <c r="B1291" s="507"/>
      <c r="C1291" s="507"/>
      <c r="D1291" s="507"/>
      <c r="E1291" s="696"/>
      <c r="F1291" s="670"/>
    </row>
    <row r="1292" spans="1:6">
      <c r="B1292" s="507"/>
      <c r="C1292" s="507"/>
      <c r="D1292" s="507"/>
      <c r="E1292" s="696"/>
      <c r="F1292" s="670"/>
    </row>
    <row r="1293" spans="1:6">
      <c r="B1293" s="507"/>
      <c r="C1293" s="507"/>
      <c r="D1293" s="507"/>
      <c r="E1293" s="696"/>
      <c r="F1293" s="670"/>
    </row>
    <row r="1294" spans="1:6">
      <c r="B1294" s="507"/>
      <c r="C1294" s="507"/>
      <c r="D1294" s="507"/>
      <c r="E1294" s="696"/>
      <c r="F1294" s="670"/>
    </row>
    <row r="1295" spans="1:6">
      <c r="B1295" s="507"/>
      <c r="C1295" s="507"/>
      <c r="D1295" s="507"/>
      <c r="E1295" s="696"/>
      <c r="F1295" s="670"/>
    </row>
    <row r="1296" spans="1:6">
      <c r="B1296" s="507"/>
      <c r="C1296" s="507"/>
      <c r="D1296" s="507"/>
      <c r="E1296" s="696"/>
      <c r="F1296" s="670"/>
    </row>
    <row r="1297" spans="2:6">
      <c r="B1297" s="507"/>
      <c r="C1297" s="507"/>
      <c r="D1297" s="507"/>
      <c r="E1297" s="696"/>
      <c r="F1297" s="670"/>
    </row>
    <row r="1298" spans="2:6">
      <c r="B1298" s="507"/>
      <c r="C1298" s="507"/>
      <c r="D1298" s="507"/>
      <c r="E1298" s="696"/>
      <c r="F1298" s="670"/>
    </row>
    <row r="1299" spans="2:6">
      <c r="B1299" s="507"/>
      <c r="C1299" s="507"/>
      <c r="D1299" s="507"/>
      <c r="E1299" s="696"/>
      <c r="F1299" s="670"/>
    </row>
    <row r="1300" spans="2:6">
      <c r="B1300" s="507"/>
      <c r="C1300" s="507"/>
      <c r="D1300" s="507"/>
      <c r="E1300" s="696"/>
      <c r="F1300" s="670"/>
    </row>
    <row r="1301" spans="2:6">
      <c r="B1301" s="507"/>
      <c r="C1301" s="507"/>
      <c r="D1301" s="507"/>
      <c r="E1301" s="696"/>
      <c r="F1301" s="670"/>
    </row>
    <row r="1302" spans="2:6">
      <c r="B1302" s="507"/>
      <c r="C1302" s="507"/>
      <c r="D1302" s="507"/>
      <c r="E1302" s="696"/>
      <c r="F1302" s="670"/>
    </row>
    <row r="1303" spans="2:6">
      <c r="B1303" s="507"/>
      <c r="C1303" s="507"/>
      <c r="D1303" s="507"/>
      <c r="E1303" s="696"/>
      <c r="F1303" s="670"/>
    </row>
    <row r="1304" spans="2:6">
      <c r="B1304" s="507"/>
      <c r="C1304" s="507"/>
      <c r="D1304" s="507"/>
      <c r="E1304" s="696"/>
      <c r="F1304" s="670"/>
    </row>
    <row r="1305" spans="2:6">
      <c r="B1305" s="507"/>
      <c r="C1305" s="507"/>
      <c r="D1305" s="507"/>
      <c r="E1305" s="696"/>
      <c r="F1305" s="670"/>
    </row>
    <row r="1306" spans="2:6">
      <c r="B1306" s="507"/>
      <c r="C1306" s="507"/>
      <c r="D1306" s="507"/>
      <c r="E1306" s="696"/>
      <c r="F1306" s="670"/>
    </row>
    <row r="1307" spans="2:6">
      <c r="B1307" s="507"/>
      <c r="C1307" s="507"/>
      <c r="D1307" s="507"/>
      <c r="E1307" s="696"/>
      <c r="F1307" s="670"/>
    </row>
    <row r="1308" spans="2:6">
      <c r="B1308" s="507"/>
      <c r="C1308" s="507"/>
      <c r="D1308" s="507"/>
      <c r="E1308" s="696"/>
      <c r="F1308" s="670"/>
    </row>
    <row r="1309" spans="2:6">
      <c r="B1309" s="507"/>
      <c r="C1309" s="507"/>
      <c r="D1309" s="507"/>
      <c r="E1309" s="696"/>
      <c r="F1309" s="670"/>
    </row>
    <row r="1310" spans="2:6">
      <c r="B1310" s="507"/>
      <c r="C1310" s="507"/>
      <c r="D1310" s="507"/>
      <c r="E1310" s="696"/>
      <c r="F1310" s="670"/>
    </row>
    <row r="1311" spans="2:6">
      <c r="B1311" s="507"/>
      <c r="C1311" s="507"/>
      <c r="D1311" s="507"/>
      <c r="E1311" s="696"/>
      <c r="F1311" s="670"/>
    </row>
    <row r="1312" spans="2:6">
      <c r="B1312" s="507"/>
      <c r="C1312" s="507"/>
      <c r="D1312" s="507"/>
      <c r="E1312" s="696"/>
      <c r="F1312" s="670"/>
    </row>
    <row r="1313" spans="2:6">
      <c r="B1313" s="507"/>
      <c r="C1313" s="507"/>
      <c r="D1313" s="507"/>
      <c r="E1313" s="696"/>
      <c r="F1313" s="670"/>
    </row>
    <row r="1314" spans="2:6">
      <c r="B1314" s="507"/>
      <c r="C1314" s="507"/>
      <c r="D1314" s="507"/>
      <c r="E1314" s="696"/>
      <c r="F1314" s="670"/>
    </row>
    <row r="1315" spans="2:6">
      <c r="B1315" s="507"/>
      <c r="C1315" s="507"/>
      <c r="D1315" s="507"/>
      <c r="E1315" s="696"/>
      <c r="F1315" s="670"/>
    </row>
    <row r="1316" spans="2:6">
      <c r="B1316" s="507"/>
      <c r="C1316" s="507"/>
      <c r="D1316" s="507"/>
      <c r="E1316" s="696"/>
      <c r="F1316" s="670"/>
    </row>
    <row r="1317" spans="2:6">
      <c r="C1317" s="507"/>
    </row>
  </sheetData>
  <customSheetViews>
    <customSheetView guid="{42CC8B4D-7DBB-4762-B1E5-9831FAA8E6A5}" topLeftCell="A131">
      <selection activeCell="A137" sqref="A137:F166"/>
      <pageMargins left="0.16" right="0.16" top="0.23" bottom="0.39370078740157499" header="0.34" footer="0.31496062992126"/>
      <printOptions horizontalCentered="1"/>
      <pageSetup scale="85" orientation="landscape" r:id="rId1"/>
      <headerFooter alignWithMargins="0"/>
    </customSheetView>
    <customSheetView guid="{3AD04F25-0401-40F4-BEB1-FA5D2010A9EC}" scale="90" topLeftCell="A391">
      <selection activeCell="D394" sqref="D394"/>
      <pageMargins left="0.15748031496062992" right="0.15748031496062992" top="0.23622047244094491" bottom="0.39370078740157483" header="0.35433070866141736" footer="0.31496062992125984"/>
      <printOptions horizontalCentered="1"/>
      <pageSetup scale="90" orientation="landscape" r:id="rId2"/>
      <headerFooter alignWithMargins="0"/>
    </customSheetView>
    <customSheetView guid="{9C102F72-2586-42AA-B639-CD434244B713}" scale="90" topLeftCell="A633">
      <selection activeCell="A638" sqref="A638"/>
      <pageMargins left="0.15748031496062992" right="0.15748031496062992" top="0.23622047244094491" bottom="0.39370078740157483" header="0.35433070866141736" footer="0.31496062992125984"/>
      <printOptions horizontalCentered="1"/>
      <pageSetup scale="90" orientation="landscape" r:id="rId3"/>
      <headerFooter alignWithMargins="0"/>
    </customSheetView>
    <customSheetView guid="{4603374C-56D0-489F-A7EE-1A7D5CAB52B0}" scale="96" topLeftCell="B1">
      <selection activeCell="F8" sqref="F8"/>
      <pageMargins left="0.16" right="0.16" top="0.23" bottom="0.39370078740157483" header="0.34" footer="0.31496062992125984"/>
      <printOptions horizontalCentered="1"/>
      <pageSetup scale="85" orientation="landscape" r:id="rId4"/>
      <headerFooter alignWithMargins="0"/>
    </customSheetView>
    <customSheetView guid="{755B8643-CC0C-497F-9A39-A5CD7923C58E}" scale="90" topLeftCell="A767">
      <selection activeCell="C774" sqref="C774"/>
      <pageMargins left="0.16" right="0.16" top="0.23" bottom="0.39370078740157499" header="0.34" footer="0.31496062992126"/>
      <printOptions horizontalCentered="1"/>
      <pageSetup scale="85" orientation="landscape" r:id="rId5"/>
      <headerFooter alignWithMargins="0"/>
    </customSheetView>
    <customSheetView guid="{71907C94-7E7B-469B-BBCE-CF77FF0C4324}" topLeftCell="A371">
      <selection activeCell="C377" sqref="C377"/>
      <pageMargins left="0.16" right="0.16" top="0.23" bottom="0.39370078740157499" header="0.34" footer="0.31496062992126"/>
      <printOptions horizontalCentered="1"/>
      <pageSetup scale="85" orientation="landscape" r:id="rId6"/>
      <headerFooter alignWithMargins="0"/>
    </customSheetView>
    <customSheetView guid="{5EBE4193-7345-4348-8FA0-5B4E92B2210A}" topLeftCell="A226">
      <selection activeCell="C228" sqref="C228"/>
      <pageMargins left="0.16" right="0.16" top="0.23" bottom="0.39370078740157499" header="0.34" footer="0.31496062992126"/>
      <printOptions horizontalCentered="1"/>
      <pageSetup scale="85" orientation="landscape" r:id="rId7"/>
      <headerFooter alignWithMargins="0"/>
    </customSheetView>
    <customSheetView guid="{A4F024A0-B144-4722-804A-716CE18877E5}" scale="110" topLeftCell="A213">
      <selection activeCell="C229" sqref="C229"/>
      <pageMargins left="0.16" right="0.16" top="0.23" bottom="0.39370078740157499" header="0.34" footer="0.31496062992126"/>
      <printOptions horizontalCentered="1"/>
      <pageSetup scale="85" orientation="landscape" r:id="rId8"/>
      <headerFooter alignWithMargins="0"/>
    </customSheetView>
  </customSheetViews>
  <printOptions horizontalCentered="1"/>
  <pageMargins left="0.16" right="0.16" top="0.23" bottom="0.39370078740157499" header="0.34" footer="0.31496062992126"/>
  <pageSetup scale="85" orientation="landscape" r:id="rId9"/>
  <headerFooter alignWithMargins="0"/>
</worksheet>
</file>

<file path=xl/worksheets/sheet7.xml><?xml version="1.0" encoding="utf-8"?>
<worksheet xmlns="http://schemas.openxmlformats.org/spreadsheetml/2006/main" xmlns:r="http://schemas.openxmlformats.org/officeDocument/2006/relationships">
  <sheetPr>
    <outlinePr summaryBelow="0" summaryRight="0"/>
    <pageSetUpPr autoPageBreaks="0"/>
  </sheetPr>
  <dimension ref="A2:F39"/>
  <sheetViews>
    <sheetView topLeftCell="A31" workbookViewId="0">
      <selection activeCell="C20" sqref="C20"/>
    </sheetView>
  </sheetViews>
  <sheetFormatPr baseColWidth="10" defaultColWidth="11.19921875" defaultRowHeight="15"/>
  <cols>
    <col min="1" max="1" width="8.796875" customWidth="1"/>
    <col min="2" max="2" width="6.796875" customWidth="1"/>
    <col min="3" max="3" width="44" customWidth="1"/>
    <col min="4" max="4" width="10" customWidth="1"/>
    <col min="5" max="5" width="11.69921875" customWidth="1"/>
    <col min="6" max="6" width="12.69921875" bestFit="1" customWidth="1"/>
    <col min="7" max="7" width="13.69921875" bestFit="1" customWidth="1"/>
    <col min="8" max="8" width="9.69921875" customWidth="1"/>
    <col min="9" max="10" width="13.69921875" bestFit="1" customWidth="1"/>
    <col min="11" max="11" width="11.69921875" bestFit="1" customWidth="1"/>
  </cols>
  <sheetData>
    <row r="2" spans="1:6">
      <c r="A2" s="835" t="s">
        <v>4582</v>
      </c>
      <c r="B2" s="824" t="s">
        <v>4580</v>
      </c>
      <c r="C2" s="752"/>
      <c r="D2" s="836"/>
      <c r="E2" s="751"/>
      <c r="F2" s="837"/>
    </row>
    <row r="3" spans="1:6">
      <c r="A3" s="832" t="s">
        <v>2520</v>
      </c>
      <c r="B3" s="828" t="s">
        <v>1831</v>
      </c>
      <c r="C3" s="829" t="s">
        <v>1981</v>
      </c>
      <c r="D3" s="583" t="s">
        <v>1828</v>
      </c>
      <c r="E3" s="585" t="s">
        <v>1827</v>
      </c>
      <c r="F3" s="830" t="s">
        <v>1829</v>
      </c>
    </row>
    <row r="4" spans="1:6">
      <c r="A4" s="582"/>
      <c r="B4" s="831" t="s">
        <v>1832</v>
      </c>
      <c r="C4" s="831"/>
      <c r="D4" s="740"/>
      <c r="E4" s="586"/>
      <c r="F4" s="833"/>
    </row>
    <row r="5" spans="1:6">
      <c r="A5" s="595">
        <v>42737</v>
      </c>
      <c r="B5" s="524"/>
      <c r="C5" s="825" t="s">
        <v>4581</v>
      </c>
      <c r="D5" s="762"/>
      <c r="E5" s="677"/>
      <c r="F5" s="747">
        <v>2809034.52</v>
      </c>
    </row>
    <row r="6" spans="1:6" ht="36">
      <c r="A6" s="595">
        <v>42737</v>
      </c>
      <c r="B6" s="826">
        <v>14583</v>
      </c>
      <c r="C6" s="521" t="s">
        <v>4583</v>
      </c>
      <c r="D6" s="576"/>
      <c r="E6" s="669">
        <v>5000</v>
      </c>
      <c r="F6" s="747">
        <f>F5+D6-E6</f>
        <v>2804034.52</v>
      </c>
    </row>
    <row r="7" spans="1:6">
      <c r="A7" s="595">
        <v>42737</v>
      </c>
      <c r="B7" s="839" t="s">
        <v>1351</v>
      </c>
      <c r="C7" s="518" t="s">
        <v>4584</v>
      </c>
      <c r="D7" s="838">
        <v>2207.85</v>
      </c>
      <c r="E7" s="840"/>
      <c r="F7" s="747">
        <f t="shared" ref="F7:F36" si="0">F6+D7-E7</f>
        <v>2806242.37</v>
      </c>
    </row>
    <row r="8" spans="1:6">
      <c r="A8" s="595">
        <v>42739</v>
      </c>
      <c r="B8" s="839" t="s">
        <v>1351</v>
      </c>
      <c r="C8" s="518" t="s">
        <v>4585</v>
      </c>
      <c r="D8" s="838">
        <v>2207.85</v>
      </c>
      <c r="E8" s="669"/>
      <c r="F8" s="747">
        <f t="shared" si="0"/>
        <v>2808450.22</v>
      </c>
    </row>
    <row r="9" spans="1:6">
      <c r="A9" s="595">
        <v>42739</v>
      </c>
      <c r="B9" s="826">
        <v>14584</v>
      </c>
      <c r="C9" s="823" t="s">
        <v>1804</v>
      </c>
      <c r="D9" s="827"/>
      <c r="E9" s="691">
        <v>0.01</v>
      </c>
      <c r="F9" s="747">
        <f t="shared" si="0"/>
        <v>2808450.2100000004</v>
      </c>
    </row>
    <row r="10" spans="1:6">
      <c r="A10" s="595">
        <v>42739</v>
      </c>
      <c r="B10" s="826">
        <v>14585</v>
      </c>
      <c r="C10" s="823" t="s">
        <v>1804</v>
      </c>
      <c r="D10" s="515"/>
      <c r="E10" s="691">
        <v>0.01</v>
      </c>
      <c r="F10" s="747">
        <f t="shared" si="0"/>
        <v>2808450.2000000007</v>
      </c>
    </row>
    <row r="11" spans="1:6">
      <c r="A11" s="595">
        <v>42739</v>
      </c>
      <c r="B11" s="826">
        <v>14586</v>
      </c>
      <c r="C11" s="823" t="s">
        <v>1804</v>
      </c>
      <c r="D11" s="515"/>
      <c r="E11" s="691">
        <v>0.01</v>
      </c>
      <c r="F11" s="747">
        <f t="shared" si="0"/>
        <v>2808450.1900000009</v>
      </c>
    </row>
    <row r="12" spans="1:6">
      <c r="A12" s="595">
        <v>42739</v>
      </c>
      <c r="B12" s="826">
        <v>14587</v>
      </c>
      <c r="C12" s="823" t="s">
        <v>1804</v>
      </c>
      <c r="D12" s="515"/>
      <c r="E12" s="691">
        <v>0.01</v>
      </c>
      <c r="F12" s="747">
        <f t="shared" si="0"/>
        <v>2808450.1800000011</v>
      </c>
    </row>
    <row r="13" spans="1:6">
      <c r="A13" s="595">
        <v>42739</v>
      </c>
      <c r="B13" s="826">
        <v>14588</v>
      </c>
      <c r="C13" s="823" t="s">
        <v>1804</v>
      </c>
      <c r="D13" s="515"/>
      <c r="E13" s="691">
        <v>0.01</v>
      </c>
      <c r="F13" s="747">
        <f t="shared" si="0"/>
        <v>2808450.1700000013</v>
      </c>
    </row>
    <row r="14" spans="1:6">
      <c r="A14" s="595">
        <v>42739</v>
      </c>
      <c r="B14" s="826">
        <v>14589</v>
      </c>
      <c r="C14" s="823" t="s">
        <v>1804</v>
      </c>
      <c r="D14" s="515"/>
      <c r="E14" s="691">
        <v>0.01</v>
      </c>
      <c r="F14" s="747">
        <f t="shared" si="0"/>
        <v>2808450.1600000015</v>
      </c>
    </row>
    <row r="15" spans="1:6">
      <c r="A15" s="595">
        <v>42739</v>
      </c>
      <c r="B15" s="826">
        <v>14590</v>
      </c>
      <c r="C15" s="823" t="s">
        <v>1804</v>
      </c>
      <c r="D15" s="515"/>
      <c r="E15" s="691">
        <v>0.01</v>
      </c>
      <c r="F15" s="747">
        <f t="shared" si="0"/>
        <v>2808450.1500000018</v>
      </c>
    </row>
    <row r="16" spans="1:6">
      <c r="A16" s="595">
        <v>42739</v>
      </c>
      <c r="B16" s="826">
        <v>14591</v>
      </c>
      <c r="C16" s="823" t="s">
        <v>1804</v>
      </c>
      <c r="D16" s="515"/>
      <c r="E16" s="691">
        <v>0.01</v>
      </c>
      <c r="F16" s="747">
        <f t="shared" si="0"/>
        <v>2808450.140000002</v>
      </c>
    </row>
    <row r="17" spans="1:6">
      <c r="A17" s="595">
        <v>42739</v>
      </c>
      <c r="B17" s="826">
        <v>14592</v>
      </c>
      <c r="C17" s="823" t="s">
        <v>1804</v>
      </c>
      <c r="D17" s="515"/>
      <c r="E17" s="691">
        <v>0.01</v>
      </c>
      <c r="F17" s="747">
        <f t="shared" si="0"/>
        <v>2808450.1300000022</v>
      </c>
    </row>
    <row r="18" spans="1:6">
      <c r="A18" s="595">
        <v>42739</v>
      </c>
      <c r="B18" s="826">
        <v>14593</v>
      </c>
      <c r="C18" s="823" t="s">
        <v>1804</v>
      </c>
      <c r="D18" s="515"/>
      <c r="E18" s="691">
        <v>0.01</v>
      </c>
      <c r="F18" s="747">
        <f t="shared" si="0"/>
        <v>2808450.1200000024</v>
      </c>
    </row>
    <row r="19" spans="1:6" ht="42" customHeight="1">
      <c r="A19" s="595">
        <v>42739</v>
      </c>
      <c r="B19" s="826">
        <v>14594</v>
      </c>
      <c r="C19" s="823" t="s">
        <v>4586</v>
      </c>
      <c r="D19" s="515"/>
      <c r="E19" s="669">
        <v>11501.24</v>
      </c>
      <c r="F19" s="747">
        <f t="shared" si="0"/>
        <v>2796948.8800000022</v>
      </c>
    </row>
    <row r="20" spans="1:6" ht="60">
      <c r="A20" s="834">
        <v>42740</v>
      </c>
      <c r="B20" s="536" t="s">
        <v>4587</v>
      </c>
      <c r="C20" s="823" t="s">
        <v>4607</v>
      </c>
      <c r="D20" s="515"/>
      <c r="E20" s="565">
        <v>58412.5</v>
      </c>
      <c r="F20" s="747">
        <f t="shared" si="0"/>
        <v>2738536.3800000022</v>
      </c>
    </row>
    <row r="21" spans="1:6" ht="48">
      <c r="A21" s="834">
        <v>42740</v>
      </c>
      <c r="B21" s="536" t="s">
        <v>4588</v>
      </c>
      <c r="C21" s="823" t="s">
        <v>4608</v>
      </c>
      <c r="D21" s="515"/>
      <c r="E21" s="669">
        <v>51403</v>
      </c>
      <c r="F21" s="747">
        <f t="shared" si="0"/>
        <v>2687133.3800000022</v>
      </c>
    </row>
    <row r="22" spans="1:6" ht="48">
      <c r="A22" s="834">
        <v>42740</v>
      </c>
      <c r="B22" s="536" t="s">
        <v>4589</v>
      </c>
      <c r="C22" s="823" t="s">
        <v>4609</v>
      </c>
      <c r="D22" s="515"/>
      <c r="E22" s="565">
        <v>60749</v>
      </c>
      <c r="F22" s="747">
        <f t="shared" si="0"/>
        <v>2626384.3800000022</v>
      </c>
    </row>
    <row r="23" spans="1:6" ht="60">
      <c r="A23" s="834">
        <v>42740</v>
      </c>
      <c r="B23" s="536" t="s">
        <v>4590</v>
      </c>
      <c r="C23" s="823" t="s">
        <v>4591</v>
      </c>
      <c r="D23" s="517"/>
      <c r="E23" s="565">
        <v>18692</v>
      </c>
      <c r="F23" s="747">
        <f t="shared" si="0"/>
        <v>2607692.3800000022</v>
      </c>
    </row>
    <row r="24" spans="1:6" ht="60">
      <c r="A24" s="595">
        <v>42745</v>
      </c>
      <c r="B24" s="806" t="s">
        <v>4592</v>
      </c>
      <c r="C24" s="845" t="s">
        <v>4610</v>
      </c>
      <c r="D24" s="752"/>
      <c r="E24" s="747">
        <v>11000</v>
      </c>
      <c r="F24" s="747">
        <f t="shared" si="0"/>
        <v>2596692.3800000022</v>
      </c>
    </row>
    <row r="25" spans="1:6" ht="84">
      <c r="A25" s="595">
        <v>42746</v>
      </c>
      <c r="B25" s="806" t="s">
        <v>4594</v>
      </c>
      <c r="C25" s="841" t="s">
        <v>4593</v>
      </c>
      <c r="D25" s="517"/>
      <c r="E25" s="747">
        <v>13500</v>
      </c>
      <c r="F25" s="747">
        <f t="shared" si="0"/>
        <v>2583192.3800000022</v>
      </c>
    </row>
    <row r="26" spans="1:6" ht="60">
      <c r="A26" s="595">
        <v>42747</v>
      </c>
      <c r="B26" s="806" t="s">
        <v>4596</v>
      </c>
      <c r="C26" s="823" t="s">
        <v>4595</v>
      </c>
      <c r="D26" s="517"/>
      <c r="E26" s="747">
        <v>51200</v>
      </c>
      <c r="F26" s="747">
        <f t="shared" si="0"/>
        <v>2531992.3800000022</v>
      </c>
    </row>
    <row r="27" spans="1:6">
      <c r="A27" s="595">
        <v>42755</v>
      </c>
      <c r="B27" s="806" t="s">
        <v>4597</v>
      </c>
      <c r="C27" s="842" t="s">
        <v>1804</v>
      </c>
      <c r="D27" s="517"/>
      <c r="E27" s="846">
        <v>0.01</v>
      </c>
      <c r="F27" s="747">
        <f t="shared" si="0"/>
        <v>2531992.3700000024</v>
      </c>
    </row>
    <row r="28" spans="1:6">
      <c r="A28" s="595">
        <v>42758</v>
      </c>
      <c r="B28" s="806" t="s">
        <v>4598</v>
      </c>
      <c r="C28" s="593" t="s">
        <v>1804</v>
      </c>
      <c r="D28" s="517"/>
      <c r="E28" s="747">
        <v>1.4E-2</v>
      </c>
      <c r="F28" s="747">
        <f t="shared" si="0"/>
        <v>2531992.3560000025</v>
      </c>
    </row>
    <row r="29" spans="1:6" ht="36">
      <c r="A29" s="595">
        <v>42759</v>
      </c>
      <c r="B29" s="806" t="s">
        <v>4599</v>
      </c>
      <c r="C29" s="844" t="s">
        <v>4611</v>
      </c>
      <c r="D29" s="753"/>
      <c r="E29" s="747">
        <v>3025.41</v>
      </c>
      <c r="F29" s="747">
        <f t="shared" si="0"/>
        <v>2528966.9460000023</v>
      </c>
    </row>
    <row r="30" spans="1:6" ht="72">
      <c r="A30" s="595">
        <v>42759</v>
      </c>
      <c r="B30" s="806" t="s">
        <v>4601</v>
      </c>
      <c r="C30" s="843" t="s">
        <v>4600</v>
      </c>
      <c r="D30" s="753"/>
      <c r="E30" s="747">
        <v>31511.31</v>
      </c>
      <c r="F30" s="747">
        <f t="shared" si="0"/>
        <v>2497455.6360000023</v>
      </c>
    </row>
    <row r="31" spans="1:6" ht="60">
      <c r="A31" s="595">
        <v>42760</v>
      </c>
      <c r="B31" s="806" t="s">
        <v>4602</v>
      </c>
      <c r="C31" s="847" t="s">
        <v>4612</v>
      </c>
      <c r="D31" s="750"/>
      <c r="E31" s="747">
        <v>31813.29</v>
      </c>
      <c r="F31" s="747">
        <f t="shared" si="0"/>
        <v>2465642.3460000022</v>
      </c>
    </row>
    <row r="32" spans="1:6" ht="60">
      <c r="A32" s="595">
        <v>42762</v>
      </c>
      <c r="B32" s="806" t="s">
        <v>4603</v>
      </c>
      <c r="C32" s="823" t="s">
        <v>4604</v>
      </c>
      <c r="D32" s="515"/>
      <c r="E32" s="747">
        <v>8047</v>
      </c>
      <c r="F32" s="747">
        <f t="shared" si="0"/>
        <v>2457595.3460000022</v>
      </c>
    </row>
    <row r="33" spans="1:6" ht="24">
      <c r="A33" s="595">
        <v>42762</v>
      </c>
      <c r="B33" s="806" t="s">
        <v>4606</v>
      </c>
      <c r="C33" s="844" t="s">
        <v>4605</v>
      </c>
      <c r="D33" s="576"/>
      <c r="E33" s="747">
        <v>2582.4</v>
      </c>
      <c r="F33" s="747">
        <f t="shared" si="0"/>
        <v>2455012.9460000023</v>
      </c>
    </row>
    <row r="34" spans="1:6" ht="60">
      <c r="A34" s="595">
        <v>42762</v>
      </c>
      <c r="B34" s="764" t="s">
        <v>4613</v>
      </c>
      <c r="C34" s="823" t="s">
        <v>4747</v>
      </c>
      <c r="D34" s="515"/>
      <c r="E34" s="747">
        <v>35870.85</v>
      </c>
      <c r="F34" s="747">
        <f t="shared" si="0"/>
        <v>2419142.0960000022</v>
      </c>
    </row>
    <row r="35" spans="1:6">
      <c r="A35" s="595">
        <v>42766</v>
      </c>
      <c r="B35" s="764"/>
      <c r="C35" s="900" t="s">
        <v>4686</v>
      </c>
      <c r="D35" s="515"/>
      <c r="E35" s="862">
        <v>8343.69</v>
      </c>
      <c r="F35" s="747">
        <f t="shared" si="0"/>
        <v>2410798.4060000023</v>
      </c>
    </row>
    <row r="36" spans="1:6">
      <c r="A36" s="595">
        <v>42766</v>
      </c>
      <c r="B36" s="764" t="s">
        <v>283</v>
      </c>
      <c r="C36" s="518" t="s">
        <v>4687</v>
      </c>
      <c r="D36" s="576">
        <v>76795</v>
      </c>
      <c r="E36" s="747"/>
      <c r="F36" s="747">
        <f t="shared" si="0"/>
        <v>2487593.4060000023</v>
      </c>
    </row>
    <row r="37" spans="1:6">
      <c r="A37" s="595">
        <v>42766</v>
      </c>
      <c r="B37" s="764"/>
      <c r="C37" s="518" t="s">
        <v>4689</v>
      </c>
      <c r="D37" s="515"/>
      <c r="E37" s="760">
        <f>E20+E21+E22+E23</f>
        <v>189256.5</v>
      </c>
      <c r="F37" s="892"/>
    </row>
    <row r="38" spans="1:6">
      <c r="A38" s="595">
        <v>42766</v>
      </c>
      <c r="B38" s="764"/>
      <c r="C38" s="518" t="s">
        <v>4688</v>
      </c>
      <c r="D38" s="515"/>
      <c r="E38" s="760">
        <f>E5+E6+E7+E8+E9+E10+E11+E12+E13+E14+E15+E16+E17+E18+E19+E24+E25+E26+E27+E28+E29+E30+E31+E32+E33+E34</f>
        <v>205051.62399999998</v>
      </c>
      <c r="F38" s="892"/>
    </row>
    <row r="39" spans="1:6">
      <c r="A39" s="595"/>
      <c r="B39" s="764" t="s">
        <v>4714</v>
      </c>
      <c r="C39" s="518" t="s">
        <v>1145</v>
      </c>
      <c r="D39" s="576">
        <f>SUM(D5:D36)</f>
        <v>81210.7</v>
      </c>
      <c r="E39" s="760">
        <f>SUM(E35:E38)</f>
        <v>402651.81400000001</v>
      </c>
      <c r="F39" s="892"/>
    </row>
  </sheetData>
  <customSheetViews>
    <customSheetView guid="{42CC8B4D-7DBB-4762-B1E5-9831FAA8E6A5}" topLeftCell="A31">
      <selection activeCell="C20" sqref="C20"/>
      <pageMargins left="0.75" right="0.75" top="1" bottom="1" header="0.5" footer="0.5"/>
      <pageSetup orientation="portrait" r:id="rId1"/>
      <headerFooter alignWithMargins="0"/>
    </customSheetView>
    <customSheetView guid="{3AD04F25-0401-40F4-BEB1-FA5D2010A9EC}">
      <selection activeCell="C20" sqref="C20"/>
      <pageMargins left="0.75" right="0.75" top="1" bottom="1" header="0.5" footer="0.5"/>
      <pageSetup orientation="portrait" r:id="rId2"/>
      <headerFooter alignWithMargins="0"/>
    </customSheetView>
    <customSheetView guid="{9C102F72-2586-42AA-B639-CD434244B713}">
      <pageMargins left="0.75" right="0.75" top="1" bottom="1" header="0.5" footer="0.5"/>
      <pageSetup orientation="portrait" r:id="rId3"/>
      <headerFooter alignWithMargins="0"/>
    </customSheetView>
    <customSheetView guid="{4603374C-56D0-489F-A7EE-1A7D5CAB52B0}">
      <pageMargins left="0.75" right="0.75" top="1" bottom="1" header="0.5" footer="0.5"/>
      <pageSetup orientation="portrait" r:id="rId4"/>
      <headerFooter alignWithMargins="0"/>
    </customSheetView>
    <customSheetView guid="{755B8643-CC0C-497F-9A39-A5CD7923C58E}">
      <pageMargins left="0.75" right="0.75" top="1" bottom="1" header="0.5" footer="0.5"/>
      <pageSetup orientation="portrait" r:id="rId5"/>
      <headerFooter alignWithMargins="0"/>
    </customSheetView>
    <customSheetView guid="{71907C94-7E7B-469B-BBCE-CF77FF0C4324}">
      <selection activeCell="C20" sqref="C20"/>
      <pageMargins left="0.75" right="0.75" top="1" bottom="1" header="0.5" footer="0.5"/>
      <pageSetup orientation="portrait" r:id="rId6"/>
      <headerFooter alignWithMargins="0"/>
    </customSheetView>
    <customSheetView guid="{5EBE4193-7345-4348-8FA0-5B4E92B2210A}" topLeftCell="A58">
      <selection activeCell="I69" sqref="I69"/>
      <pageMargins left="0.75" right="0.75" top="1.1499999999999999" bottom="0.38" header="0.5" footer="0.38"/>
      <pageSetup orientation="landscape" r:id="rId7"/>
      <headerFooter alignWithMargins="0"/>
    </customSheetView>
    <customSheetView guid="{A4F024A0-B144-4722-804A-716CE18877E5}">
      <selection activeCell="C20" sqref="C20"/>
      <pageMargins left="0.75" right="0.75" top="1" bottom="1" header="0.5" footer="0.5"/>
      <pageSetup orientation="portrait" r:id="rId8"/>
      <headerFooter alignWithMargins="0"/>
    </customSheetView>
  </customSheetViews>
  <phoneticPr fontId="0" type="noConversion"/>
  <pageMargins left="0.75" right="0.75" top="1" bottom="1" header="0.5" footer="0.5"/>
  <pageSetup orientation="portrait" r:id="rId9"/>
  <headerFooter alignWithMargins="0"/>
</worksheet>
</file>

<file path=xl/worksheets/sheet8.xml><?xml version="1.0" encoding="utf-8"?>
<worksheet xmlns="http://schemas.openxmlformats.org/spreadsheetml/2006/main" xmlns:r="http://schemas.openxmlformats.org/officeDocument/2006/relationships">
  <sheetPr>
    <outlinePr summaryBelow="0" summaryRight="0"/>
    <pageSetUpPr autoPageBreaks="0"/>
  </sheetPr>
  <dimension ref="A1:I42"/>
  <sheetViews>
    <sheetView topLeftCell="A34" workbookViewId="0">
      <selection activeCell="F6" sqref="F6"/>
    </sheetView>
  </sheetViews>
  <sheetFormatPr baseColWidth="10" defaultColWidth="11.19921875" defaultRowHeight="15"/>
  <cols>
    <col min="1" max="1" width="8.09765625" customWidth="1"/>
    <col min="2" max="2" width="11.69921875" customWidth="1"/>
    <col min="3" max="3" width="24.09765625" customWidth="1"/>
    <col min="4" max="4" width="13.296875" customWidth="1"/>
    <col min="5" max="5" width="11.3984375" customWidth="1"/>
    <col min="6" max="6" width="12.09765625" customWidth="1"/>
    <col min="7" max="7" width="9.59765625" customWidth="1"/>
  </cols>
  <sheetData>
    <row r="1" spans="1:9">
      <c r="A1" s="960"/>
      <c r="B1" s="960"/>
      <c r="C1" s="960"/>
      <c r="D1" s="155"/>
      <c r="E1" s="960"/>
      <c r="F1" s="960"/>
      <c r="G1" s="960"/>
      <c r="H1" s="36"/>
      <c r="I1" s="36"/>
    </row>
    <row r="2" spans="1:9" ht="21.75" customHeight="1">
      <c r="A2" s="835" t="s">
        <v>4616</v>
      </c>
      <c r="B2" s="824" t="s">
        <v>4580</v>
      </c>
      <c r="C2" s="752"/>
      <c r="D2" s="836"/>
      <c r="E2" s="751"/>
      <c r="F2" s="837"/>
      <c r="G2" s="737"/>
      <c r="H2" s="36"/>
      <c r="I2" s="36"/>
    </row>
    <row r="3" spans="1:9">
      <c r="A3" s="832" t="s">
        <v>2520</v>
      </c>
      <c r="B3" s="828" t="s">
        <v>1831</v>
      </c>
      <c r="C3" s="829" t="s">
        <v>1981</v>
      </c>
      <c r="D3" s="583" t="s">
        <v>1828</v>
      </c>
      <c r="E3" s="585" t="s">
        <v>1827</v>
      </c>
      <c r="F3" s="830" t="s">
        <v>1829</v>
      </c>
      <c r="G3" s="738"/>
      <c r="H3" s="36"/>
      <c r="I3" s="36"/>
    </row>
    <row r="4" spans="1:9">
      <c r="A4" s="582"/>
      <c r="B4" s="831" t="s">
        <v>1832</v>
      </c>
      <c r="C4" s="831"/>
      <c r="D4" s="740"/>
      <c r="E4" s="586"/>
      <c r="F4" s="833"/>
      <c r="G4" s="738"/>
      <c r="H4" s="36"/>
      <c r="I4" s="36"/>
    </row>
    <row r="5" spans="1:9">
      <c r="A5" s="595">
        <v>42767</v>
      </c>
      <c r="B5" s="524"/>
      <c r="C5" s="824" t="s">
        <v>4615</v>
      </c>
      <c r="D5" s="762"/>
      <c r="E5" s="677"/>
      <c r="F5" s="747">
        <v>2487593.41</v>
      </c>
      <c r="G5" s="738"/>
      <c r="H5" s="36"/>
      <c r="I5" s="36"/>
    </row>
    <row r="6" spans="1:9" ht="117.75" customHeight="1">
      <c r="A6" s="513">
        <v>42767</v>
      </c>
      <c r="B6" s="536" t="s">
        <v>4619</v>
      </c>
      <c r="C6" s="848" t="s">
        <v>4614</v>
      </c>
      <c r="D6" s="591"/>
      <c r="E6" s="856">
        <v>58687.5</v>
      </c>
      <c r="F6" s="755">
        <f>F5+D6-E6</f>
        <v>2428905.91</v>
      </c>
      <c r="G6" s="738"/>
      <c r="H6" s="36"/>
      <c r="I6" s="36"/>
    </row>
    <row r="7" spans="1:9" ht="108">
      <c r="A7" s="513">
        <v>42767</v>
      </c>
      <c r="B7" s="536" t="s">
        <v>4620</v>
      </c>
      <c r="C7" s="848" t="s">
        <v>4617</v>
      </c>
      <c r="D7" s="591"/>
      <c r="E7" s="856">
        <v>51645</v>
      </c>
      <c r="F7" s="755">
        <f t="shared" ref="F7:F39" si="0">F6+D7-E7</f>
        <v>2377260.91</v>
      </c>
      <c r="G7" s="738"/>
      <c r="H7" s="36"/>
      <c r="I7" s="36"/>
    </row>
    <row r="8" spans="1:9">
      <c r="A8" s="513">
        <v>42767</v>
      </c>
      <c r="B8" s="536" t="s">
        <v>4621</v>
      </c>
      <c r="C8" s="907" t="s">
        <v>4618</v>
      </c>
      <c r="D8" s="591"/>
      <c r="E8" s="857">
        <v>61035</v>
      </c>
      <c r="F8" s="755">
        <f t="shared" si="0"/>
        <v>2316225.91</v>
      </c>
      <c r="G8" s="738"/>
      <c r="H8" s="36"/>
      <c r="I8" s="36"/>
    </row>
    <row r="9" spans="1:9">
      <c r="A9" s="513">
        <v>42767</v>
      </c>
      <c r="B9" s="540">
        <v>14606</v>
      </c>
      <c r="C9" s="518" t="s">
        <v>1804</v>
      </c>
      <c r="D9" s="591"/>
      <c r="E9" s="850">
        <v>0.01</v>
      </c>
      <c r="F9" s="755">
        <f t="shared" si="0"/>
        <v>2316225.9000000004</v>
      </c>
      <c r="G9" s="738"/>
      <c r="H9" s="36"/>
      <c r="I9" s="36"/>
    </row>
    <row r="10" spans="1:9" ht="61.5" customHeight="1">
      <c r="A10" s="513">
        <v>42767</v>
      </c>
      <c r="B10" s="540">
        <v>14607</v>
      </c>
      <c r="C10" s="844" t="s">
        <v>4622</v>
      </c>
      <c r="D10" s="591"/>
      <c r="E10" s="756">
        <v>105855.44</v>
      </c>
      <c r="F10" s="755">
        <f t="shared" si="0"/>
        <v>2210370.4600000004</v>
      </c>
      <c r="G10" s="738"/>
      <c r="H10" s="36"/>
      <c r="I10" s="36"/>
    </row>
    <row r="11" spans="1:9" ht="120">
      <c r="A11" s="851" t="s">
        <v>4623</v>
      </c>
      <c r="B11" s="536" t="s">
        <v>4624</v>
      </c>
      <c r="C11" s="849" t="s">
        <v>4628</v>
      </c>
      <c r="D11" s="591"/>
      <c r="E11" s="856">
        <v>18792</v>
      </c>
      <c r="F11" s="755">
        <f t="shared" si="0"/>
        <v>2191578.4600000004</v>
      </c>
      <c r="G11" s="738"/>
      <c r="H11" s="36"/>
      <c r="I11" s="36"/>
    </row>
    <row r="12" spans="1:9" ht="63" customHeight="1">
      <c r="A12" s="513">
        <v>42769</v>
      </c>
      <c r="B12" s="540">
        <v>14608</v>
      </c>
      <c r="C12" s="848" t="s">
        <v>4642</v>
      </c>
      <c r="D12" s="591"/>
      <c r="E12" s="756">
        <v>5000</v>
      </c>
      <c r="F12" s="755">
        <f t="shared" si="0"/>
        <v>2186578.4600000004</v>
      </c>
      <c r="G12" s="738"/>
      <c r="H12" s="36"/>
      <c r="I12" s="36"/>
    </row>
    <row r="13" spans="1:9" ht="51" customHeight="1">
      <c r="A13" s="513">
        <v>42949</v>
      </c>
      <c r="B13" s="764" t="s">
        <v>4625</v>
      </c>
      <c r="C13" s="518" t="s">
        <v>4643</v>
      </c>
      <c r="D13" s="855">
        <v>2000</v>
      </c>
      <c r="E13" s="757"/>
      <c r="F13" s="755">
        <f t="shared" si="0"/>
        <v>2188578.4600000004</v>
      </c>
      <c r="G13" s="738"/>
      <c r="H13" s="36"/>
      <c r="I13" s="36"/>
    </row>
    <row r="14" spans="1:9" ht="36">
      <c r="A14" s="513">
        <v>42774</v>
      </c>
      <c r="B14" s="764" t="s">
        <v>4625</v>
      </c>
      <c r="C14" s="518" t="s">
        <v>4644</v>
      </c>
      <c r="D14" s="749">
        <v>2429</v>
      </c>
      <c r="E14" s="758"/>
      <c r="F14" s="755">
        <f t="shared" si="0"/>
        <v>2191007.4600000004</v>
      </c>
      <c r="G14" s="738"/>
      <c r="H14" s="36"/>
      <c r="I14" s="36"/>
    </row>
    <row r="15" spans="1:9" ht="156">
      <c r="A15" s="513">
        <v>42775</v>
      </c>
      <c r="B15" s="805" t="s">
        <v>4626</v>
      </c>
      <c r="C15" s="845" t="s">
        <v>4629</v>
      </c>
      <c r="D15" s="761"/>
      <c r="E15" s="759">
        <v>15032</v>
      </c>
      <c r="F15" s="755">
        <f t="shared" si="0"/>
        <v>2175975.4600000004</v>
      </c>
      <c r="G15" s="738"/>
      <c r="H15" s="36"/>
      <c r="I15" s="36"/>
    </row>
    <row r="16" spans="1:9">
      <c r="A16" s="513">
        <v>42775</v>
      </c>
      <c r="B16" s="805" t="s">
        <v>4627</v>
      </c>
      <c r="C16" s="845" t="s">
        <v>1804</v>
      </c>
      <c r="D16" s="761"/>
      <c r="E16" s="854">
        <v>0.01</v>
      </c>
      <c r="F16" s="755">
        <f t="shared" si="0"/>
        <v>2175975.4500000007</v>
      </c>
      <c r="G16" s="738"/>
      <c r="H16" s="36"/>
      <c r="I16" s="36"/>
    </row>
    <row r="17" spans="1:9" ht="132">
      <c r="A17" s="513">
        <v>42775</v>
      </c>
      <c r="B17" s="540">
        <v>14611</v>
      </c>
      <c r="C17" s="845" t="s">
        <v>4630</v>
      </c>
      <c r="D17" s="749"/>
      <c r="E17" s="748">
        <v>33984</v>
      </c>
      <c r="F17" s="755">
        <f t="shared" si="0"/>
        <v>2141991.4500000007</v>
      </c>
      <c r="G17" s="738"/>
      <c r="H17" s="36"/>
      <c r="I17" s="36"/>
    </row>
    <row r="18" spans="1:9" ht="86.25" customHeight="1">
      <c r="A18" s="513">
        <v>42779</v>
      </c>
      <c r="B18" s="540">
        <v>14612</v>
      </c>
      <c r="C18" s="845" t="s">
        <v>4631</v>
      </c>
      <c r="D18" s="746"/>
      <c r="E18" s="748">
        <v>5447.17</v>
      </c>
      <c r="F18" s="755">
        <f t="shared" si="0"/>
        <v>2136544.2800000007</v>
      </c>
      <c r="G18" s="738"/>
      <c r="H18" s="36"/>
      <c r="I18" s="36"/>
    </row>
    <row r="19" spans="1:9" ht="60" customHeight="1">
      <c r="A19" s="513">
        <v>42779</v>
      </c>
      <c r="B19" s="540">
        <v>14613</v>
      </c>
      <c r="C19" s="845" t="s">
        <v>4632</v>
      </c>
      <c r="D19" s="746"/>
      <c r="E19" s="748">
        <v>6492.26</v>
      </c>
      <c r="F19" s="755">
        <f t="shared" si="0"/>
        <v>2130052.0200000009</v>
      </c>
      <c r="G19" s="738"/>
      <c r="H19" s="36"/>
      <c r="I19" s="36"/>
    </row>
    <row r="20" spans="1:9" ht="13.5" customHeight="1">
      <c r="A20" s="513">
        <v>42779</v>
      </c>
      <c r="B20" s="540">
        <v>14614</v>
      </c>
      <c r="C20" s="823" t="s">
        <v>1804</v>
      </c>
      <c r="D20" s="746"/>
      <c r="E20" s="754">
        <v>0.01</v>
      </c>
      <c r="F20" s="755">
        <f t="shared" si="0"/>
        <v>2130052.0100000012</v>
      </c>
      <c r="G20" s="739"/>
      <c r="H20" s="36"/>
      <c r="I20" s="36"/>
    </row>
    <row r="21" spans="1:9" ht="168" customHeight="1">
      <c r="A21" s="513">
        <v>42779</v>
      </c>
      <c r="B21" s="540">
        <v>14615</v>
      </c>
      <c r="C21" s="845" t="s">
        <v>4633</v>
      </c>
      <c r="D21" s="749"/>
      <c r="E21" s="748">
        <v>15257</v>
      </c>
      <c r="F21" s="755">
        <f t="shared" si="0"/>
        <v>2114795.0100000012</v>
      </c>
      <c r="G21" s="738"/>
      <c r="H21" s="36"/>
      <c r="I21" s="36"/>
    </row>
    <row r="22" spans="1:9" ht="144">
      <c r="A22" s="513">
        <v>42780</v>
      </c>
      <c r="B22" s="540">
        <v>14616</v>
      </c>
      <c r="C22" s="847" t="s">
        <v>4634</v>
      </c>
      <c r="D22" s="746"/>
      <c r="E22" s="747">
        <v>14833.86</v>
      </c>
      <c r="F22" s="755">
        <f t="shared" si="0"/>
        <v>2099961.1500000013</v>
      </c>
      <c r="G22" s="36"/>
      <c r="H22" s="36"/>
      <c r="I22" s="36"/>
    </row>
    <row r="23" spans="1:9" ht="67.5" customHeight="1">
      <c r="A23" s="513">
        <v>42780</v>
      </c>
      <c r="B23" s="540">
        <v>14617</v>
      </c>
      <c r="C23" s="848" t="s">
        <v>4640</v>
      </c>
      <c r="D23" s="746"/>
      <c r="E23" s="747">
        <v>5000</v>
      </c>
      <c r="F23" s="755">
        <f t="shared" si="0"/>
        <v>2094961.1500000013</v>
      </c>
      <c r="G23" s="36"/>
      <c r="H23" s="36"/>
      <c r="I23" s="36"/>
    </row>
    <row r="24" spans="1:9" ht="180">
      <c r="A24" s="513">
        <v>42781</v>
      </c>
      <c r="B24" s="540">
        <v>14618</v>
      </c>
      <c r="C24" s="852" t="s">
        <v>4639</v>
      </c>
      <c r="D24" s="746"/>
      <c r="E24" s="747">
        <v>27714</v>
      </c>
      <c r="F24" s="755">
        <f t="shared" si="0"/>
        <v>2067247.1500000013</v>
      </c>
      <c r="G24" s="36"/>
      <c r="H24" s="36"/>
      <c r="I24" s="36"/>
    </row>
    <row r="25" spans="1:9" ht="84">
      <c r="A25" s="513">
        <v>42781</v>
      </c>
      <c r="B25" s="540">
        <v>14619</v>
      </c>
      <c r="C25" s="847" t="s">
        <v>4635</v>
      </c>
      <c r="D25" s="746"/>
      <c r="E25" s="747">
        <v>17237.14</v>
      </c>
      <c r="F25" s="755">
        <f t="shared" si="0"/>
        <v>2050010.0100000014</v>
      </c>
      <c r="G25" s="36"/>
      <c r="H25" s="36"/>
      <c r="I25" s="36"/>
    </row>
    <row r="26" spans="1:9">
      <c r="A26" s="595">
        <v>42781</v>
      </c>
      <c r="B26" s="540">
        <v>14620</v>
      </c>
      <c r="C26" s="853" t="s">
        <v>1804</v>
      </c>
      <c r="D26" s="746"/>
      <c r="E26" s="754">
        <v>0.01</v>
      </c>
      <c r="F26" s="755">
        <f t="shared" si="0"/>
        <v>2050010.0000000014</v>
      </c>
      <c r="G26" s="36"/>
      <c r="H26" s="36"/>
      <c r="I26" s="36"/>
    </row>
    <row r="27" spans="1:9">
      <c r="A27" s="595">
        <v>42781</v>
      </c>
      <c r="B27" s="540">
        <v>14621</v>
      </c>
      <c r="C27" s="853" t="s">
        <v>1804</v>
      </c>
      <c r="D27" s="746"/>
      <c r="E27" s="754">
        <v>0.01</v>
      </c>
      <c r="F27" s="755">
        <f t="shared" si="0"/>
        <v>2050009.9900000014</v>
      </c>
      <c r="G27" s="36"/>
      <c r="H27" s="36"/>
      <c r="I27" s="36"/>
    </row>
    <row r="28" spans="1:9" ht="78" customHeight="1">
      <c r="A28" s="595">
        <v>42781</v>
      </c>
      <c r="B28" s="540">
        <v>14622</v>
      </c>
      <c r="C28" s="848" t="s">
        <v>4638</v>
      </c>
      <c r="D28" s="746"/>
      <c r="E28" s="747">
        <v>16162</v>
      </c>
      <c r="F28" s="755">
        <f t="shared" si="0"/>
        <v>2033847.9900000014</v>
      </c>
      <c r="G28" s="36"/>
      <c r="H28" s="36"/>
      <c r="I28" s="36"/>
    </row>
    <row r="29" spans="1:9">
      <c r="A29" s="595">
        <v>42786</v>
      </c>
      <c r="B29" s="540">
        <v>14623</v>
      </c>
      <c r="C29" s="823" t="s">
        <v>1804</v>
      </c>
      <c r="D29" s="746"/>
      <c r="E29" s="754">
        <v>0.01</v>
      </c>
      <c r="F29" s="755">
        <f t="shared" si="0"/>
        <v>2033847.9800000014</v>
      </c>
    </row>
    <row r="30" spans="1:9">
      <c r="A30" s="595">
        <v>42786</v>
      </c>
      <c r="B30" s="540">
        <v>14624</v>
      </c>
      <c r="C30" s="823" t="s">
        <v>1804</v>
      </c>
      <c r="D30" s="746"/>
      <c r="E30" s="754">
        <v>0.01</v>
      </c>
      <c r="F30" s="755">
        <f t="shared" si="0"/>
        <v>2033847.9700000014</v>
      </c>
    </row>
    <row r="31" spans="1:9" ht="144">
      <c r="A31" s="595">
        <v>42786</v>
      </c>
      <c r="B31" s="540">
        <v>14625</v>
      </c>
      <c r="C31" s="823" t="s">
        <v>4636</v>
      </c>
      <c r="D31" s="746"/>
      <c r="E31" s="748">
        <v>24532.2</v>
      </c>
      <c r="F31" s="755">
        <f t="shared" si="0"/>
        <v>2009315.7700000014</v>
      </c>
    </row>
    <row r="32" spans="1:9" ht="76.5" customHeight="1">
      <c r="A32" s="595">
        <v>42788</v>
      </c>
      <c r="B32" s="536" t="s">
        <v>1351</v>
      </c>
      <c r="C32" s="518" t="s">
        <v>4641</v>
      </c>
      <c r="D32" s="749">
        <v>26552.63</v>
      </c>
      <c r="E32" s="748"/>
      <c r="F32" s="755">
        <f t="shared" si="0"/>
        <v>2035868.4000000013</v>
      </c>
    </row>
    <row r="33" spans="1:6">
      <c r="A33" s="595">
        <v>42789</v>
      </c>
      <c r="B33" s="540">
        <v>14626</v>
      </c>
      <c r="C33" s="900" t="s">
        <v>4748</v>
      </c>
      <c r="D33" s="749"/>
      <c r="E33" s="748">
        <v>36108</v>
      </c>
      <c r="F33" s="755">
        <f t="shared" si="0"/>
        <v>1999760.4000000013</v>
      </c>
    </row>
    <row r="34" spans="1:6" ht="60">
      <c r="A34" s="595">
        <v>42789</v>
      </c>
      <c r="B34" s="540">
        <v>14627</v>
      </c>
      <c r="C34" s="847" t="s">
        <v>4637</v>
      </c>
      <c r="D34" s="761"/>
      <c r="E34" s="747">
        <v>10223.11</v>
      </c>
      <c r="F34" s="755">
        <f t="shared" si="0"/>
        <v>1989537.2900000012</v>
      </c>
    </row>
    <row r="35" spans="1:6">
      <c r="A35" s="595">
        <v>42790</v>
      </c>
      <c r="B35" s="536">
        <v>14628</v>
      </c>
      <c r="C35" s="593" t="s">
        <v>1804</v>
      </c>
      <c r="D35" s="749"/>
      <c r="E35" s="754">
        <v>0.01</v>
      </c>
      <c r="F35" s="755">
        <f t="shared" si="0"/>
        <v>1989537.2800000012</v>
      </c>
    </row>
    <row r="36" spans="1:6">
      <c r="A36" s="595">
        <v>42791</v>
      </c>
      <c r="B36" s="536">
        <v>14629</v>
      </c>
      <c r="C36" s="518" t="s">
        <v>1804</v>
      </c>
      <c r="D36" s="749"/>
      <c r="E36" s="754">
        <v>0.01</v>
      </c>
      <c r="F36" s="755">
        <f t="shared" si="0"/>
        <v>1989537.2700000012</v>
      </c>
    </row>
    <row r="37" spans="1:6">
      <c r="A37" s="595">
        <v>42792</v>
      </c>
      <c r="B37" s="536">
        <v>14630</v>
      </c>
      <c r="C37" s="518" t="s">
        <v>1804</v>
      </c>
      <c r="D37" s="746"/>
      <c r="E37" s="754">
        <v>0.01</v>
      </c>
      <c r="F37" s="755">
        <f t="shared" si="0"/>
        <v>1989537.2600000012</v>
      </c>
    </row>
    <row r="38" spans="1:6">
      <c r="A38" s="595">
        <v>42794</v>
      </c>
      <c r="B38" s="536"/>
      <c r="C38" s="900" t="s">
        <v>4686</v>
      </c>
      <c r="D38" s="746"/>
      <c r="E38" s="748">
        <v>8455.23</v>
      </c>
      <c r="F38" s="755">
        <f t="shared" si="0"/>
        <v>1981082.0300000012</v>
      </c>
    </row>
    <row r="39" spans="1:6" ht="24">
      <c r="A39" s="595">
        <v>42794</v>
      </c>
      <c r="B39" s="764" t="s">
        <v>283</v>
      </c>
      <c r="C39" s="518" t="s">
        <v>4687</v>
      </c>
      <c r="D39" s="749">
        <v>58875</v>
      </c>
      <c r="E39" s="754"/>
      <c r="F39" s="755">
        <f t="shared" si="0"/>
        <v>2039957.0300000012</v>
      </c>
    </row>
    <row r="40" spans="1:6">
      <c r="A40" s="595">
        <v>42794</v>
      </c>
      <c r="B40" s="536"/>
      <c r="C40" s="518" t="s">
        <v>4689</v>
      </c>
      <c r="D40" s="746"/>
      <c r="E40" s="862">
        <f>E6+E7+E8+E11</f>
        <v>190159.5</v>
      </c>
      <c r="F40" s="755"/>
    </row>
    <row r="41" spans="1:6">
      <c r="A41" s="595">
        <v>42794</v>
      </c>
      <c r="B41" s="536"/>
      <c r="C41" s="518" t="s">
        <v>4688</v>
      </c>
      <c r="D41" s="746"/>
      <c r="E41" s="862">
        <f>E9+E5+E10+E12+E15+E16+E17+E18+E19+E20+E21+E22+E23+E24+E25+E26+E27+E28+E29+E30+E31+E33+E34+E35+E36+E37</f>
        <v>338878.28000000009</v>
      </c>
      <c r="F41" s="755"/>
    </row>
    <row r="42" spans="1:6">
      <c r="A42" s="595">
        <v>42794</v>
      </c>
      <c r="B42" s="536" t="s">
        <v>1351</v>
      </c>
      <c r="C42" s="525" t="s">
        <v>1145</v>
      </c>
      <c r="D42" s="749">
        <f>SUM(D5:D39)</f>
        <v>89856.63</v>
      </c>
      <c r="E42" s="862">
        <f>SUM(E38:E41)</f>
        <v>537493.01000000013</v>
      </c>
      <c r="F42" s="755"/>
    </row>
  </sheetData>
  <customSheetViews>
    <customSheetView guid="{42CC8B4D-7DBB-4762-B1E5-9831FAA8E6A5}" topLeftCell="A34">
      <selection activeCell="F6" sqref="F6"/>
      <pageMargins left="0.75" right="0.75" top="0.75" bottom="0.75" header="0.5" footer="0.5"/>
      <pageSetup orientation="portrait" r:id="rId1"/>
      <headerFooter alignWithMargins="0"/>
    </customSheetView>
    <customSheetView guid="{3AD04F25-0401-40F4-BEB1-FA5D2010A9EC}">
      <selection sqref="A1:C1"/>
      <pageMargins left="0.75" right="0.75" top="0.75" bottom="0.75" header="0.5" footer="0.5"/>
      <pageSetup orientation="portrait" r:id="rId2"/>
      <headerFooter alignWithMargins="0"/>
    </customSheetView>
    <customSheetView guid="{9C102F72-2586-42AA-B639-CD434244B713}">
      <selection sqref="A1:C1"/>
      <pageMargins left="0.75" right="0.75" top="0.75" bottom="0.75" header="0.5" footer="0.5"/>
      <pageSetup orientation="portrait" r:id="rId3"/>
      <headerFooter alignWithMargins="0"/>
    </customSheetView>
    <customSheetView guid="{4603374C-56D0-489F-A7EE-1A7D5CAB52B0}">
      <selection sqref="A1:C1"/>
      <pageMargins left="0.75" right="0.75" top="0.75" bottom="0.75" header="0.5" footer="0.5"/>
      <pageSetup orientation="portrait" r:id="rId4"/>
      <headerFooter alignWithMargins="0"/>
    </customSheetView>
    <customSheetView guid="{755B8643-CC0C-497F-9A39-A5CD7923C58E}">
      <selection activeCell="F27" sqref="F27"/>
      <pageMargins left="0.75" right="0.75" top="0.75" bottom="0.75" header="0.5" footer="0.5"/>
      <pageSetup orientation="portrait" r:id="rId5"/>
      <headerFooter alignWithMargins="0"/>
    </customSheetView>
    <customSheetView guid="{71907C94-7E7B-469B-BBCE-CF77FF0C4324}">
      <selection activeCell="F27" sqref="F27"/>
      <pageMargins left="0.75" right="0.75" top="0.75" bottom="0.75" header="0.5" footer="0.5"/>
      <pageSetup orientation="portrait" r:id="rId6"/>
      <headerFooter alignWithMargins="0"/>
    </customSheetView>
    <customSheetView guid="{5EBE4193-7345-4348-8FA0-5B4E92B2210A}" state="hidden" topLeftCell="A24">
      <selection activeCell="D38" sqref="D38"/>
      <pageMargins left="0.75" right="0.75" top="0.75" bottom="0.75" header="0.5" footer="0.5"/>
      <pageSetup orientation="portrait" r:id="rId7"/>
      <headerFooter alignWithMargins="0"/>
    </customSheetView>
    <customSheetView guid="{A4F024A0-B144-4722-804A-716CE18877E5}">
      <selection activeCell="F27" sqref="F27"/>
      <pageMargins left="0.75" right="0.75" top="0.75" bottom="0.75" header="0.5" footer="0.5"/>
      <pageSetup orientation="portrait" r:id="rId8"/>
      <headerFooter alignWithMargins="0"/>
    </customSheetView>
  </customSheetViews>
  <mergeCells count="2">
    <mergeCell ref="A1:C1"/>
    <mergeCell ref="E1:G1"/>
  </mergeCells>
  <phoneticPr fontId="0" type="noConversion"/>
  <pageMargins left="0.75" right="0.75" top="0.75" bottom="0.75" header="0.5" footer="0.5"/>
  <pageSetup orientation="portrait" r:id="rId9"/>
  <headerFooter alignWithMargins="0"/>
</worksheet>
</file>

<file path=xl/worksheets/sheet9.xml><?xml version="1.0" encoding="utf-8"?>
<worksheet xmlns="http://schemas.openxmlformats.org/spreadsheetml/2006/main" xmlns:r="http://schemas.openxmlformats.org/officeDocument/2006/relationships">
  <dimension ref="A1:F51"/>
  <sheetViews>
    <sheetView topLeftCell="A46" workbookViewId="0">
      <selection activeCell="F7" sqref="F7"/>
    </sheetView>
  </sheetViews>
  <sheetFormatPr baseColWidth="10" defaultColWidth="11.19921875" defaultRowHeight="15"/>
  <cols>
    <col min="1" max="1" width="8.59765625" customWidth="1"/>
    <col min="2" max="2" width="11.19921875" customWidth="1"/>
    <col min="3" max="3" width="32.8984375" customWidth="1"/>
  </cols>
  <sheetData>
    <row r="1" spans="1:6">
      <c r="A1" s="36"/>
      <c r="B1" s="36"/>
      <c r="C1" s="36"/>
      <c r="D1" s="36"/>
      <c r="E1" s="36"/>
    </row>
    <row r="2" spans="1:6">
      <c r="A2" s="36"/>
      <c r="B2" s="36"/>
      <c r="C2" s="36"/>
      <c r="D2" s="36"/>
      <c r="E2" s="36"/>
    </row>
    <row r="3" spans="1:6">
      <c r="A3" s="835" t="s">
        <v>4645</v>
      </c>
      <c r="B3" s="824" t="s">
        <v>4580</v>
      </c>
      <c r="C3" s="752"/>
      <c r="D3" s="836"/>
      <c r="E3" s="751"/>
      <c r="F3" s="837"/>
    </row>
    <row r="4" spans="1:6">
      <c r="A4" s="832" t="s">
        <v>2520</v>
      </c>
      <c r="B4" s="828" t="s">
        <v>1831</v>
      </c>
      <c r="C4" s="829" t="s">
        <v>1981</v>
      </c>
      <c r="D4" s="583" t="s">
        <v>1828</v>
      </c>
      <c r="E4" s="585" t="s">
        <v>1827</v>
      </c>
      <c r="F4" s="830" t="s">
        <v>1829</v>
      </c>
    </row>
    <row r="5" spans="1:6">
      <c r="A5" s="582"/>
      <c r="B5" s="831" t="s">
        <v>1832</v>
      </c>
      <c r="C5" s="831"/>
      <c r="D5" s="740"/>
      <c r="E5" s="586"/>
      <c r="F5" s="833"/>
    </row>
    <row r="6" spans="1:6">
      <c r="A6" s="595">
        <v>42795</v>
      </c>
      <c r="B6" s="524"/>
      <c r="C6" s="825" t="s">
        <v>4646</v>
      </c>
      <c r="D6" s="762"/>
      <c r="E6" s="677"/>
      <c r="F6" s="760">
        <v>2093957.03</v>
      </c>
    </row>
    <row r="7" spans="1:6" ht="106.5" customHeight="1">
      <c r="A7" s="595">
        <v>42795</v>
      </c>
      <c r="B7" s="536">
        <v>14631</v>
      </c>
      <c r="C7" s="844" t="s">
        <v>4647</v>
      </c>
      <c r="D7" s="590"/>
      <c r="E7" s="699">
        <v>9898.02</v>
      </c>
      <c r="F7" s="760">
        <f>F6+D7-E7</f>
        <v>2084059.01</v>
      </c>
    </row>
    <row r="8" spans="1:6" ht="90.75" customHeight="1">
      <c r="A8" s="595">
        <v>42795</v>
      </c>
      <c r="B8" s="536">
        <v>14632</v>
      </c>
      <c r="C8" s="823" t="s">
        <v>4648</v>
      </c>
      <c r="D8" s="590"/>
      <c r="E8" s="699">
        <v>3285.65</v>
      </c>
      <c r="F8" s="760">
        <f t="shared" ref="F8:F34" si="0">F7+D8-E8</f>
        <v>2080773.36</v>
      </c>
    </row>
    <row r="9" spans="1:6" ht="62.25" customHeight="1">
      <c r="A9" s="741">
        <v>42796</v>
      </c>
      <c r="B9" s="536">
        <v>14633</v>
      </c>
      <c r="C9" s="845" t="s">
        <v>4749</v>
      </c>
      <c r="D9" s="590"/>
      <c r="E9" s="858">
        <v>5000</v>
      </c>
      <c r="F9" s="760">
        <f t="shared" si="0"/>
        <v>2075773.36</v>
      </c>
    </row>
    <row r="10" spans="1:6" ht="72" customHeight="1">
      <c r="A10" s="741">
        <v>42796</v>
      </c>
      <c r="B10" s="553" t="s">
        <v>4649</v>
      </c>
      <c r="C10" s="841" t="s">
        <v>4655</v>
      </c>
      <c r="D10" s="702"/>
      <c r="E10" s="860">
        <v>59037.5</v>
      </c>
      <c r="F10" s="760">
        <f t="shared" si="0"/>
        <v>2016735.86</v>
      </c>
    </row>
    <row r="11" spans="1:6" ht="84" customHeight="1">
      <c r="A11" s="741">
        <v>42796</v>
      </c>
      <c r="B11" s="553" t="s">
        <v>4650</v>
      </c>
      <c r="C11" s="823" t="s">
        <v>4656</v>
      </c>
      <c r="D11" s="702"/>
      <c r="E11" s="860">
        <v>51953</v>
      </c>
      <c r="F11" s="760">
        <f t="shared" si="0"/>
        <v>1964782.86</v>
      </c>
    </row>
    <row r="12" spans="1:6" ht="80.25" customHeight="1">
      <c r="A12" s="741">
        <v>42796</v>
      </c>
      <c r="B12" s="553" t="s">
        <v>4651</v>
      </c>
      <c r="C12" s="841" t="s">
        <v>4657</v>
      </c>
      <c r="D12" s="702"/>
      <c r="E12" s="860">
        <v>61399</v>
      </c>
      <c r="F12" s="760">
        <f t="shared" si="0"/>
        <v>1903383.86</v>
      </c>
    </row>
    <row r="13" spans="1:6" ht="84">
      <c r="A13" s="741">
        <v>42796</v>
      </c>
      <c r="B13" s="553" t="s">
        <v>4652</v>
      </c>
      <c r="C13" s="823" t="s">
        <v>4658</v>
      </c>
      <c r="D13" s="702"/>
      <c r="E13" s="860">
        <v>18892</v>
      </c>
      <c r="F13" s="760">
        <f t="shared" si="0"/>
        <v>1884491.86</v>
      </c>
    </row>
    <row r="14" spans="1:6" ht="78" customHeight="1">
      <c r="A14" s="566">
        <v>42797</v>
      </c>
      <c r="B14" s="553" t="s">
        <v>4653</v>
      </c>
      <c r="C14" s="841" t="s">
        <v>4654</v>
      </c>
      <c r="D14" s="704"/>
      <c r="E14" s="860">
        <v>67312.5</v>
      </c>
      <c r="F14" s="760">
        <f t="shared" si="0"/>
        <v>1817179.36</v>
      </c>
    </row>
    <row r="15" spans="1:6" ht="66.75" customHeight="1">
      <c r="A15" s="566">
        <v>42797</v>
      </c>
      <c r="B15" s="806" t="s">
        <v>4660</v>
      </c>
      <c r="C15" s="844" t="s">
        <v>4659</v>
      </c>
      <c r="D15" s="704"/>
      <c r="E15" s="756">
        <v>105855.42</v>
      </c>
      <c r="F15" s="760">
        <f t="shared" si="0"/>
        <v>1711323.9400000002</v>
      </c>
    </row>
    <row r="16" spans="1:6" ht="24">
      <c r="A16" s="566">
        <v>42800</v>
      </c>
      <c r="B16" s="536" t="s">
        <v>1351</v>
      </c>
      <c r="C16" s="518" t="s">
        <v>4666</v>
      </c>
      <c r="D16" s="704">
        <v>2430</v>
      </c>
      <c r="E16" s="756"/>
      <c r="F16" s="760">
        <f t="shared" si="0"/>
        <v>1713753.9400000002</v>
      </c>
    </row>
    <row r="17" spans="1:6">
      <c r="A17" s="566">
        <v>42801</v>
      </c>
      <c r="B17" s="806" t="s">
        <v>4661</v>
      </c>
      <c r="C17" s="518" t="s">
        <v>1804</v>
      </c>
      <c r="D17" s="704"/>
      <c r="E17" s="756">
        <v>0.01</v>
      </c>
      <c r="F17" s="760">
        <f t="shared" si="0"/>
        <v>1713753.9300000002</v>
      </c>
    </row>
    <row r="18" spans="1:6" ht="137.25" customHeight="1">
      <c r="A18" s="566">
        <v>42801</v>
      </c>
      <c r="B18" s="806" t="s">
        <v>4662</v>
      </c>
      <c r="C18" s="845" t="s">
        <v>4664</v>
      </c>
      <c r="D18" s="702"/>
      <c r="E18" s="859">
        <v>68640</v>
      </c>
      <c r="F18" s="760">
        <f t="shared" si="0"/>
        <v>1645113.9300000002</v>
      </c>
    </row>
    <row r="19" spans="1:6" ht="104.25" customHeight="1">
      <c r="A19" s="566">
        <v>42801</v>
      </c>
      <c r="B19" s="806" t="s">
        <v>4663</v>
      </c>
      <c r="C19" s="823" t="s">
        <v>4665</v>
      </c>
      <c r="D19" s="702"/>
      <c r="E19" s="863">
        <v>25000</v>
      </c>
      <c r="F19" s="760">
        <f t="shared" si="0"/>
        <v>1620113.9300000002</v>
      </c>
    </row>
    <row r="20" spans="1:6" ht="96">
      <c r="A20" s="566">
        <v>42802</v>
      </c>
      <c r="B20" s="536">
        <v>14638</v>
      </c>
      <c r="C20" s="890" t="s">
        <v>4750</v>
      </c>
      <c r="D20" s="704"/>
      <c r="E20" s="684">
        <v>3000</v>
      </c>
      <c r="F20" s="760">
        <f t="shared" si="0"/>
        <v>1617113.9300000002</v>
      </c>
    </row>
    <row r="21" spans="1:6" ht="120">
      <c r="A21" s="566">
        <v>42802</v>
      </c>
      <c r="B21" s="553" t="s">
        <v>1351</v>
      </c>
      <c r="C21" s="864" t="s">
        <v>4667</v>
      </c>
      <c r="D21" s="704">
        <v>2385</v>
      </c>
      <c r="E21" s="684"/>
      <c r="F21" s="760">
        <f t="shared" si="0"/>
        <v>1619498.9300000002</v>
      </c>
    </row>
    <row r="22" spans="1:6">
      <c r="A22" s="566">
        <v>42802</v>
      </c>
      <c r="B22" s="563">
        <v>14639</v>
      </c>
      <c r="C22" s="865" t="s">
        <v>1804</v>
      </c>
      <c r="D22" s="704"/>
      <c r="E22" s="873">
        <v>0.01</v>
      </c>
      <c r="F22" s="760">
        <f t="shared" si="0"/>
        <v>1619498.9200000002</v>
      </c>
    </row>
    <row r="23" spans="1:6">
      <c r="A23" s="566">
        <v>42802</v>
      </c>
      <c r="B23" s="563">
        <v>14640</v>
      </c>
      <c r="C23" s="866" t="s">
        <v>1804</v>
      </c>
      <c r="D23" s="704"/>
      <c r="E23" s="873">
        <v>0.01</v>
      </c>
      <c r="F23" s="760">
        <f t="shared" si="0"/>
        <v>1619498.9100000001</v>
      </c>
    </row>
    <row r="24" spans="1:6">
      <c r="A24" s="566">
        <v>42802</v>
      </c>
      <c r="B24" s="563">
        <v>14641</v>
      </c>
      <c r="C24" s="864" t="s">
        <v>1804</v>
      </c>
      <c r="D24" s="704"/>
      <c r="E24" s="873">
        <v>0.01</v>
      </c>
      <c r="F24" s="760">
        <f t="shared" si="0"/>
        <v>1619498.9000000001</v>
      </c>
    </row>
    <row r="25" spans="1:6" ht="92.25" customHeight="1">
      <c r="A25" s="566">
        <v>42802</v>
      </c>
      <c r="B25" s="563">
        <v>14642</v>
      </c>
      <c r="C25" s="847" t="s">
        <v>4751</v>
      </c>
      <c r="D25" s="702"/>
      <c r="E25" s="684">
        <v>39735</v>
      </c>
      <c r="F25" s="760">
        <f t="shared" si="0"/>
        <v>1579763.9000000001</v>
      </c>
    </row>
    <row r="26" spans="1:6">
      <c r="A26" s="566">
        <v>42803</v>
      </c>
      <c r="B26" s="563">
        <v>14643</v>
      </c>
      <c r="C26" s="518" t="s">
        <v>1804</v>
      </c>
      <c r="D26" s="702"/>
      <c r="E26" s="873">
        <v>0.01</v>
      </c>
      <c r="F26" s="760">
        <f t="shared" si="0"/>
        <v>1579763.8900000001</v>
      </c>
    </row>
    <row r="27" spans="1:6" ht="84">
      <c r="A27" s="566">
        <v>42803</v>
      </c>
      <c r="B27" s="563">
        <v>14644</v>
      </c>
      <c r="C27" s="843" t="s">
        <v>4676</v>
      </c>
      <c r="D27" s="704"/>
      <c r="E27" s="684">
        <v>1196.83</v>
      </c>
      <c r="F27" s="760">
        <f t="shared" si="0"/>
        <v>1578567.06</v>
      </c>
    </row>
    <row r="28" spans="1:6" ht="67.5" customHeight="1">
      <c r="A28" s="566">
        <v>42807</v>
      </c>
      <c r="B28" s="563">
        <v>14645</v>
      </c>
      <c r="C28" s="823" t="s">
        <v>4668</v>
      </c>
      <c r="D28" s="702"/>
      <c r="E28" s="680">
        <v>1883.25</v>
      </c>
      <c r="F28" s="760">
        <f t="shared" si="0"/>
        <v>1576683.81</v>
      </c>
    </row>
    <row r="29" spans="1:6" ht="96">
      <c r="A29" s="566">
        <v>42807</v>
      </c>
      <c r="B29" s="563">
        <v>14646</v>
      </c>
      <c r="C29" s="870" t="s">
        <v>4681</v>
      </c>
      <c r="D29" s="702"/>
      <c r="E29" s="680">
        <v>12389.26</v>
      </c>
      <c r="F29" s="760">
        <f t="shared" si="0"/>
        <v>1564294.55</v>
      </c>
    </row>
    <row r="30" spans="1:6" ht="84">
      <c r="A30" s="566">
        <v>42807</v>
      </c>
      <c r="B30" s="563">
        <v>14647</v>
      </c>
      <c r="C30" s="841" t="s">
        <v>4669</v>
      </c>
      <c r="D30" s="702"/>
      <c r="E30" s="680">
        <v>25000</v>
      </c>
      <c r="F30" s="760">
        <f t="shared" si="0"/>
        <v>1539294.55</v>
      </c>
    </row>
    <row r="31" spans="1:6" ht="50.25" customHeight="1">
      <c r="A31" s="566">
        <v>42809</v>
      </c>
      <c r="B31" s="563">
        <v>14648</v>
      </c>
      <c r="C31" s="845" t="s">
        <v>4672</v>
      </c>
      <c r="D31" s="702"/>
      <c r="E31" s="680">
        <v>16357.18</v>
      </c>
      <c r="F31" s="760">
        <f t="shared" si="0"/>
        <v>1522937.37</v>
      </c>
    </row>
    <row r="32" spans="1:6" ht="105.75" customHeight="1">
      <c r="A32" s="566">
        <v>42810</v>
      </c>
      <c r="B32" s="563">
        <v>14649</v>
      </c>
      <c r="C32" s="823" t="s">
        <v>4670</v>
      </c>
      <c r="D32" s="702"/>
      <c r="E32" s="684">
        <v>28500</v>
      </c>
      <c r="F32" s="760">
        <f t="shared" si="0"/>
        <v>1494437.37</v>
      </c>
    </row>
    <row r="33" spans="1:6" ht="76.5" customHeight="1">
      <c r="A33" s="566">
        <v>42811</v>
      </c>
      <c r="B33" s="563">
        <v>14650</v>
      </c>
      <c r="C33" s="867" t="s">
        <v>4671</v>
      </c>
      <c r="D33" s="702"/>
      <c r="E33" s="680">
        <v>8675.01</v>
      </c>
      <c r="F33" s="760">
        <f t="shared" si="0"/>
        <v>1485762.36</v>
      </c>
    </row>
    <row r="34" spans="1:6" ht="96" customHeight="1">
      <c r="A34" s="566">
        <v>42815</v>
      </c>
      <c r="B34" s="563">
        <v>14651</v>
      </c>
      <c r="C34" s="847" t="s">
        <v>4674</v>
      </c>
      <c r="D34" s="702"/>
      <c r="E34" s="868">
        <v>36222.75</v>
      </c>
      <c r="F34" s="760">
        <f t="shared" si="0"/>
        <v>1449539.61</v>
      </c>
    </row>
    <row r="35" spans="1:6" ht="90" customHeight="1">
      <c r="A35" s="566">
        <v>42815</v>
      </c>
      <c r="B35" s="563">
        <v>14652</v>
      </c>
      <c r="C35" s="844" t="s">
        <v>4675</v>
      </c>
      <c r="D35" s="702"/>
      <c r="E35" s="869">
        <v>51304.9</v>
      </c>
      <c r="F35" s="760">
        <f>F34+D35-E35</f>
        <v>1398234.7100000002</v>
      </c>
    </row>
    <row r="36" spans="1:6" ht="135.75" customHeight="1">
      <c r="A36" s="566">
        <v>42818</v>
      </c>
      <c r="B36" s="563">
        <v>14653</v>
      </c>
      <c r="C36" s="872" t="s">
        <v>4677</v>
      </c>
      <c r="D36" s="702"/>
      <c r="E36" s="869">
        <v>90630</v>
      </c>
      <c r="F36" s="760">
        <f t="shared" ref="F36:F45" si="1">F35+D36-E36</f>
        <v>1307604.7100000002</v>
      </c>
    </row>
    <row r="37" spans="1:6" ht="84">
      <c r="A37" s="566">
        <v>42818</v>
      </c>
      <c r="B37" s="563">
        <v>14654</v>
      </c>
      <c r="C37" s="872" t="s">
        <v>4684</v>
      </c>
      <c r="D37" s="702"/>
      <c r="E37" s="869">
        <v>19982.8</v>
      </c>
      <c r="F37" s="760">
        <f t="shared" si="1"/>
        <v>1287621.9100000001</v>
      </c>
    </row>
    <row r="38" spans="1:6">
      <c r="A38" s="566">
        <v>42821</v>
      </c>
      <c r="B38" s="563">
        <v>14655</v>
      </c>
      <c r="C38" s="547" t="s">
        <v>1804</v>
      </c>
      <c r="D38" s="702"/>
      <c r="E38" s="873">
        <v>0.01</v>
      </c>
      <c r="F38" s="760">
        <f t="shared" si="1"/>
        <v>1287621.9000000001</v>
      </c>
    </row>
    <row r="39" spans="1:6" ht="91.5" customHeight="1">
      <c r="A39" s="566">
        <v>42821</v>
      </c>
      <c r="B39" s="563">
        <v>14656</v>
      </c>
      <c r="C39" s="871" t="s">
        <v>4673</v>
      </c>
      <c r="D39" s="702"/>
      <c r="E39" s="684">
        <v>21830</v>
      </c>
      <c r="F39" s="760">
        <f t="shared" si="1"/>
        <v>1265791.9000000001</v>
      </c>
    </row>
    <row r="40" spans="1:6" ht="86.25" customHeight="1">
      <c r="A40" s="566">
        <v>42821</v>
      </c>
      <c r="B40" s="563">
        <v>14657</v>
      </c>
      <c r="C40" s="844" t="s">
        <v>4678</v>
      </c>
      <c r="D40" s="704"/>
      <c r="E40" s="684">
        <v>13250</v>
      </c>
      <c r="F40" s="760">
        <f t="shared" si="1"/>
        <v>1252541.9000000001</v>
      </c>
    </row>
    <row r="41" spans="1:6" ht="79.5" customHeight="1">
      <c r="A41" s="874">
        <v>42822</v>
      </c>
      <c r="B41" s="875">
        <v>14658</v>
      </c>
      <c r="C41" s="883" t="s">
        <v>4683</v>
      </c>
      <c r="D41" s="876"/>
      <c r="E41" s="877">
        <v>7537.5</v>
      </c>
      <c r="F41" s="878">
        <f t="shared" si="1"/>
        <v>1245004.4000000001</v>
      </c>
    </row>
    <row r="42" spans="1:6">
      <c r="A42" s="566">
        <v>42823</v>
      </c>
      <c r="B42" s="563">
        <v>14659</v>
      </c>
      <c r="C42" s="593" t="s">
        <v>1804</v>
      </c>
      <c r="D42" s="704"/>
      <c r="E42" s="873">
        <v>0.01</v>
      </c>
      <c r="F42" s="878">
        <f t="shared" si="1"/>
        <v>1245004.3900000001</v>
      </c>
    </row>
    <row r="43" spans="1:6" ht="74.25" customHeight="1">
      <c r="A43" s="879">
        <v>42823</v>
      </c>
      <c r="B43" s="880">
        <v>14660</v>
      </c>
      <c r="C43" s="823" t="s">
        <v>4680</v>
      </c>
      <c r="D43" s="881"/>
      <c r="E43" s="882">
        <v>56640</v>
      </c>
      <c r="F43" s="878">
        <f t="shared" si="1"/>
        <v>1188364.3900000001</v>
      </c>
    </row>
    <row r="44" spans="1:6" ht="78.75" customHeight="1">
      <c r="A44" s="566">
        <v>42823</v>
      </c>
      <c r="B44" s="563">
        <v>14661</v>
      </c>
      <c r="C44" s="823" t="s">
        <v>4679</v>
      </c>
      <c r="D44" s="702"/>
      <c r="E44" s="859">
        <v>17884</v>
      </c>
      <c r="F44" s="878">
        <f t="shared" si="1"/>
        <v>1170480.3900000001</v>
      </c>
    </row>
    <row r="45" spans="1:6" ht="24">
      <c r="A45" s="566">
        <v>42823</v>
      </c>
      <c r="B45" s="553" t="s">
        <v>1351</v>
      </c>
      <c r="C45" s="518" t="s">
        <v>4682</v>
      </c>
      <c r="D45" s="704">
        <v>2430</v>
      </c>
      <c r="E45" s="860"/>
      <c r="F45" s="760">
        <f t="shared" si="1"/>
        <v>1172910.3900000001</v>
      </c>
    </row>
    <row r="46" spans="1:6" ht="82.5" customHeight="1">
      <c r="A46" s="566">
        <v>42824</v>
      </c>
      <c r="B46" s="563">
        <v>14662</v>
      </c>
      <c r="C46" s="884" t="s">
        <v>4685</v>
      </c>
      <c r="D46" s="702"/>
      <c r="E46" s="860">
        <v>9576.27</v>
      </c>
      <c r="F46" s="760">
        <f>F45+D46-E46</f>
        <v>1163334.1200000001</v>
      </c>
    </row>
    <row r="47" spans="1:6">
      <c r="A47" s="566">
        <v>42825</v>
      </c>
      <c r="B47" s="553"/>
      <c r="C47" s="900" t="s">
        <v>4686</v>
      </c>
      <c r="D47" s="702"/>
      <c r="E47" s="860">
        <v>11745.38</v>
      </c>
      <c r="F47" s="760">
        <f>F46+D47-E47</f>
        <v>1151588.7400000002</v>
      </c>
    </row>
    <row r="48" spans="1:6">
      <c r="A48" s="566">
        <v>42825</v>
      </c>
      <c r="B48" s="553" t="s">
        <v>283</v>
      </c>
      <c r="C48" s="518" t="s">
        <v>4687</v>
      </c>
      <c r="D48" s="704">
        <v>58875</v>
      </c>
      <c r="E48" s="860"/>
      <c r="F48" s="861"/>
    </row>
    <row r="49" spans="1:6">
      <c r="A49" s="566">
        <v>42825</v>
      </c>
      <c r="B49" s="553"/>
      <c r="C49" s="518" t="s">
        <v>4689</v>
      </c>
      <c r="D49" s="702"/>
      <c r="E49" s="860">
        <f>SUM(E10:E14)</f>
        <v>258594</v>
      </c>
      <c r="F49" s="861"/>
    </row>
    <row r="50" spans="1:6">
      <c r="A50" s="566">
        <v>42825</v>
      </c>
      <c r="B50" s="553"/>
      <c r="C50" s="518" t="s">
        <v>4688</v>
      </c>
      <c r="D50" s="702"/>
      <c r="E50" s="860">
        <f>E6+E7+E8+E9+E15+E16+E17+E18+E19+E20+E21+E22+E23+E24+E25+E26+E27+E28+E29+E30+E31+E32+E33+E34+E35+E36+E37+E38+E39+E40+E41+E42+E43+E44+E45+E46</f>
        <v>679273.91000000015</v>
      </c>
      <c r="F50" s="861"/>
    </row>
    <row r="51" spans="1:6">
      <c r="A51" s="566">
        <v>42825</v>
      </c>
      <c r="B51" s="536"/>
      <c r="C51" s="518" t="s">
        <v>1145</v>
      </c>
      <c r="D51" s="576">
        <f>SUM(D6:D46)</f>
        <v>7245</v>
      </c>
      <c r="E51" s="860">
        <f>SUM(E47:E50)</f>
        <v>949613.29000000015</v>
      </c>
      <c r="F51" s="763"/>
    </row>
  </sheetData>
  <customSheetViews>
    <customSheetView guid="{42CC8B4D-7DBB-4762-B1E5-9831FAA8E6A5}" topLeftCell="A46">
      <selection activeCell="F7" sqref="F7"/>
      <pageMargins left="0.7" right="0.7" top="0.75" bottom="0.75" header="0.3" footer="0.3"/>
      <pageSetup orientation="portrait" r:id="rId1"/>
    </customSheetView>
    <customSheetView guid="{3AD04F25-0401-40F4-BEB1-FA5D2010A9EC}" showPageBreaks="1">
      <selection activeCell="A15" sqref="A1:E15"/>
      <pageMargins left="0.7" right="0.7" top="0.75" bottom="0.75" header="0.3" footer="0.3"/>
      <pageSetup orientation="portrait" r:id="rId2"/>
    </customSheetView>
    <customSheetView guid="{9C102F72-2586-42AA-B639-CD434244B713}">
      <pageMargins left="0.7" right="0.7" top="0.75" bottom="0.75" header="0.3" footer="0.3"/>
      <pageSetup orientation="portrait" r:id="rId3"/>
    </customSheetView>
    <customSheetView guid="{4603374C-56D0-489F-A7EE-1A7D5CAB52B0}">
      <pageMargins left="0.7" right="0.7" top="0.75" bottom="0.75" header="0.3" footer="0.3"/>
      <pageSetup orientation="portrait" r:id="rId4"/>
    </customSheetView>
    <customSheetView guid="{755B8643-CC0C-497F-9A39-A5CD7923C58E}">
      <pageMargins left="0.7" right="0.7" top="0.75" bottom="0.75" header="0.3" footer="0.3"/>
      <pageSetup orientation="portrait" r:id="rId5"/>
    </customSheetView>
    <customSheetView guid="{71907C94-7E7B-469B-BBCE-CF77FF0C4324}">
      <selection activeCell="A15" sqref="A1:E15"/>
      <pageMargins left="0.7" right="0.7" top="0.75" bottom="0.75" header="0.3" footer="0.3"/>
      <pageSetup orientation="portrait" r:id="rId6"/>
    </customSheetView>
    <customSheetView guid="{5EBE4193-7345-4348-8FA0-5B4E92B2210A}" state="hidden">
      <selection activeCell="A15" sqref="A1:E15"/>
      <pageMargins left="0.7" right="0.7" top="0.75" bottom="0.75" header="0.3" footer="0.3"/>
      <pageSetup orientation="portrait" r:id="rId7"/>
    </customSheetView>
    <customSheetView guid="{A4F024A0-B144-4722-804A-716CE18877E5}" showPageBreaks="1">
      <selection activeCell="A15" sqref="A1:E15"/>
      <pageMargins left="0.7" right="0.7" top="0.75" bottom="0.75" header="0.3" footer="0.3"/>
      <pageSetup orientation="portrait" r:id="rId8"/>
    </customSheetView>
  </customSheetViews>
  <pageMargins left="0.7" right="0.7" top="0.75" bottom="0.75" header="0.3" footer="0.3"/>
  <pageSetup orientation="portrait"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vt:i4>
      </vt:variant>
    </vt:vector>
  </HeadingPairs>
  <TitlesOfParts>
    <vt:vector size="16" baseType="lpstr">
      <vt:lpstr>AÑO 2004-07)</vt:lpstr>
      <vt:lpstr>AÑO 2008</vt:lpstr>
      <vt:lpstr>AÑO 2009</vt:lpstr>
      <vt:lpstr>AÑO 2010</vt:lpstr>
      <vt:lpstr>AÑO 2011</vt:lpstr>
      <vt:lpstr>AÑO 2017</vt:lpstr>
      <vt:lpstr>Enero 17 </vt:lpstr>
      <vt:lpstr>Febrero 17</vt:lpstr>
      <vt:lpstr>Marzo 17</vt:lpstr>
      <vt:lpstr>Abril 17</vt:lpstr>
      <vt:lpstr>Mayo 17</vt:lpstr>
      <vt:lpstr>Hoja6</vt:lpstr>
      <vt:lpstr>Hoja7</vt:lpstr>
      <vt:lpstr>Hoja8</vt:lpstr>
      <vt:lpstr>Hoja9</vt:lpstr>
      <vt:lpstr>'AÑO 2017'!OLE_LINK1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maylen ramirez</dc:creator>
  <cp:lastModifiedBy>RosannaPC</cp:lastModifiedBy>
  <cp:lastPrinted>2017-06-07T19:59:42Z</cp:lastPrinted>
  <dcterms:created xsi:type="dcterms:W3CDTF">2004-12-09T15:06:54Z</dcterms:created>
  <dcterms:modified xsi:type="dcterms:W3CDTF">2017-06-20T14:40:03Z</dcterms:modified>
</cp:coreProperties>
</file>