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ilen Ramírez\Desktop\"/>
    </mc:Choice>
  </mc:AlternateContent>
  <xr:revisionPtr revIDLastSave="0" documentId="13_ncr:1_{92654BFF-59B7-4FA9-B8F9-342A97413A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XP - NOVIEMBRE - 2022   " sheetId="307" r:id="rId1"/>
    <sheet name="C X P - NOV- 2022.CGRD  " sheetId="306" r:id="rId2"/>
    <sheet name="C X P - NOVIEMBRE.- 2022  " sheetId="305" r:id="rId3"/>
    <sheet name="CXP - OCTUBRE - 2022  " sheetId="304" r:id="rId4"/>
    <sheet name="C X P - OCTUBRE- 2022.CGRD " sheetId="303" r:id="rId5"/>
    <sheet name="C X P - OCTUBRE.- 2022 " sheetId="302" r:id="rId6"/>
    <sheet name="C X P - SEPT.- 2022 " sheetId="301" r:id="rId7"/>
    <sheet name="C X P - SEPT.- 2022.CGRD  " sheetId="300" r:id="rId8"/>
    <sheet name="CXP - SEPTIEMBRE - 2022 " sheetId="299" r:id="rId9"/>
    <sheet name="C X P - AGOSTO- 2022.CGRD  " sheetId="298" r:id="rId10"/>
    <sheet name="C X P - AGOSTO- 2022 " sheetId="297" r:id="rId11"/>
    <sheet name="CXP - AGOSTO - 2022 " sheetId="296" r:id="rId12"/>
    <sheet name="C X P - JULIO- 2022.CGRD " sheetId="295" r:id="rId13"/>
    <sheet name="C X P - JULIO- 2022 " sheetId="294" r:id="rId14"/>
    <sheet name="CXP - JULIO - 2022 " sheetId="293" r:id="rId15"/>
    <sheet name="CXP - JUNIO - 2022" sheetId="291" r:id="rId16"/>
    <sheet name="C X P - JUNIO- 2022" sheetId="290" r:id="rId17"/>
    <sheet name="C X P - JUNIO- 2022.CGRD" sheetId="292" r:id="rId18"/>
  </sheets>
  <definedNames>
    <definedName name="_xlnm._FilterDatabase" localSheetId="10" hidden="1">'C X P - AGOSTO- 2022 '!$A$6:$FRP$27</definedName>
    <definedName name="_xlnm._FilterDatabase" localSheetId="9" hidden="1">'C X P - AGOSTO- 2022.CGRD  '!$A$8:$FRP$29</definedName>
    <definedName name="_xlnm._FilterDatabase" localSheetId="13" hidden="1">'C X P - JULIO- 2022 '!$A$6:$FRP$27</definedName>
    <definedName name="_xlnm._FilterDatabase" localSheetId="12" hidden="1">'C X P - JULIO- 2022.CGRD '!$A$8:$FRP$29</definedName>
    <definedName name="_xlnm._FilterDatabase" localSheetId="16" hidden="1">'C X P - JUNIO- 2022'!$A$5:$FRR$29</definedName>
    <definedName name="_xlnm._FilterDatabase" localSheetId="17" hidden="1">'C X P - JUNIO- 2022.CGRD'!$A$5:$FRP$29</definedName>
    <definedName name="_xlnm._FilterDatabase" localSheetId="1" hidden="1">'C X P - NOV- 2022.CGRD  '!$A$8:$FNV$33</definedName>
    <definedName name="_xlnm._FilterDatabase" localSheetId="2" hidden="1">'C X P - NOVIEMBRE.- 2022  '!$A$6:$FRP$31</definedName>
    <definedName name="_xlnm._FilterDatabase" localSheetId="4" hidden="1">'C X P - OCTUBRE- 2022.CGRD '!$A$8:$FNV$33</definedName>
    <definedName name="_xlnm._FilterDatabase" localSheetId="5" hidden="1">'C X P - OCTUBRE.- 2022 '!$A$6:$FRP$29</definedName>
    <definedName name="_xlnm._FilterDatabase" localSheetId="6" hidden="1">'C X P - SEPT.- 2022 '!$A$6:$FRP$28</definedName>
    <definedName name="_xlnm._FilterDatabase" localSheetId="7" hidden="1">'C X P - SEPT.- 2022.CGRD  '!$A$8:$FRP$30</definedName>
    <definedName name="_xlnm._FilterDatabase" localSheetId="11" hidden="1">'CXP - AGOSTO - 2022 '!$A$6:$K$14</definedName>
    <definedName name="_xlnm._FilterDatabase" localSheetId="14" hidden="1">'CXP - JULIO - 2022 '!$A$6:$K$14</definedName>
    <definedName name="_xlnm._FilterDatabase" localSheetId="15" hidden="1">'CXP - JUNIO - 2022'!$A$6:$K$14</definedName>
    <definedName name="_xlnm._FilterDatabase" localSheetId="0" hidden="1">'CXP - NOVIEMBRE - 2022   '!$A$6:$K$14</definedName>
    <definedName name="_xlnm._FilterDatabase" localSheetId="3" hidden="1">'CXP - OCTUBRE - 2022  '!$A$6:$K$14</definedName>
    <definedName name="_xlnm._FilterDatabase" localSheetId="8" hidden="1">'CXP - SEPTIEMBRE - 2022 '!$A$6:$K$14</definedName>
    <definedName name="_xlnm.Print_Area" localSheetId="10">'C X P - AGOSTO- 2022 '!$A$2:$J$33</definedName>
    <definedName name="_xlnm.Print_Area" localSheetId="9">'C X P - AGOSTO- 2022.CGRD  '!$C$4:$K$38</definedName>
    <definedName name="_xlnm.Print_Area" localSheetId="13">'C X P - JULIO- 2022 '!$A$2:$J$33</definedName>
    <definedName name="_xlnm.Print_Area" localSheetId="12">'C X P - JULIO- 2022.CGRD '!$C$4:$K$38</definedName>
    <definedName name="_xlnm.Print_Area" localSheetId="16">'C X P - JUNIO- 2022'!$C$1:$L$35</definedName>
    <definedName name="_xlnm.Print_Area" localSheetId="17">'C X P - JUNIO- 2022.CGRD'!$C$1:$K$38</definedName>
    <definedName name="_xlnm.Print_Area" localSheetId="1">'C X P - NOV- 2022.CGRD  '!$C$1:$J$40</definedName>
    <definedName name="_xlnm.Print_Area" localSheetId="2">'C X P - NOVIEMBRE.- 2022  '!$A$2:$J$37</definedName>
    <definedName name="_xlnm.Print_Area" localSheetId="4">'C X P - OCTUBRE- 2022.CGRD '!$C$1:$J$40</definedName>
    <definedName name="_xlnm.Print_Area" localSheetId="5">'C X P - OCTUBRE.- 2022 '!$A$2:$J$35</definedName>
    <definedName name="_xlnm.Print_Area" localSheetId="6">'C X P - SEPT.- 2022 '!$A$2:$J$34</definedName>
    <definedName name="_xlnm.Print_Area" localSheetId="7">'C X P - SEPT.- 2022.CGRD  '!$C$4:$K$39</definedName>
    <definedName name="_xlnm.Print_Titles" localSheetId="10">'C X P - AGOSTO- 2022 '!$2:$6</definedName>
    <definedName name="_xlnm.Print_Titles" localSheetId="9">'C X P - AGOSTO- 2022.CGRD  '!$4:$8</definedName>
    <definedName name="_xlnm.Print_Titles" localSheetId="13">'C X P - JULIO- 2022 '!$2:$6</definedName>
    <definedName name="_xlnm.Print_Titles" localSheetId="12">'C X P - JULIO- 2022.CGRD '!$4:$8</definedName>
    <definedName name="_xlnm.Print_Titles" localSheetId="16">'C X P - JUNIO- 2022'!$1:$5</definedName>
    <definedName name="_xlnm.Print_Titles" localSheetId="17">'C X P - JUNIO- 2022.CGRD'!$1:$5</definedName>
    <definedName name="_xlnm.Print_Titles" localSheetId="1">'C X P - NOV- 2022.CGRD  '!$4:$8</definedName>
    <definedName name="_xlnm.Print_Titles" localSheetId="2">'C X P - NOVIEMBRE.- 2022  '!$2:$6</definedName>
    <definedName name="_xlnm.Print_Titles" localSheetId="4">'C X P - OCTUBRE- 2022.CGRD '!$4:$8</definedName>
    <definedName name="_xlnm.Print_Titles" localSheetId="5">'C X P - OCTUBRE.- 2022 '!$2:$6</definedName>
    <definedName name="_xlnm.Print_Titles" localSheetId="6">'C X P - SEPT.- 2022 '!$2:$6</definedName>
    <definedName name="_xlnm.Print_Titles" localSheetId="7">'C X P - SEPT.- 2022.CGRD  '!$4:$8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5" i="307" l="1"/>
  <c r="E15" i="307"/>
  <c r="G12" i="307"/>
  <c r="G7" i="307"/>
  <c r="I33" i="306"/>
  <c r="E31" i="305"/>
  <c r="F30" i="305"/>
  <c r="F31" i="305"/>
  <c r="D31" i="305"/>
  <c r="F29" i="305"/>
  <c r="H25" i="306"/>
  <c r="G25" i="306"/>
  <c r="F25" i="306"/>
  <c r="E25" i="306"/>
  <c r="D25" i="306"/>
  <c r="C25" i="306"/>
  <c r="H24" i="306"/>
  <c r="G24" i="306"/>
  <c r="F24" i="306"/>
  <c r="E24" i="306"/>
  <c r="D24" i="306"/>
  <c r="C24" i="306"/>
  <c r="I23" i="306"/>
  <c r="H23" i="306"/>
  <c r="G23" i="306"/>
  <c r="F23" i="306"/>
  <c r="E23" i="306"/>
  <c r="D23" i="306"/>
  <c r="C23" i="306"/>
  <c r="I22" i="306"/>
  <c r="H22" i="306"/>
  <c r="G22" i="306"/>
  <c r="F22" i="306"/>
  <c r="E22" i="306"/>
  <c r="D22" i="306"/>
  <c r="C22" i="306"/>
  <c r="I21" i="306"/>
  <c r="H21" i="306"/>
  <c r="G21" i="306"/>
  <c r="F21" i="306"/>
  <c r="E21" i="306"/>
  <c r="D21" i="306"/>
  <c r="C21" i="306"/>
  <c r="I20" i="306"/>
  <c r="H20" i="306"/>
  <c r="G20" i="306"/>
  <c r="F20" i="306"/>
  <c r="E20" i="306"/>
  <c r="D20" i="306"/>
  <c r="C20" i="306"/>
  <c r="I19" i="306"/>
  <c r="H19" i="306"/>
  <c r="G19" i="306"/>
  <c r="F19" i="306"/>
  <c r="E19" i="306"/>
  <c r="D19" i="306"/>
  <c r="C19" i="306"/>
  <c r="I18" i="306"/>
  <c r="H18" i="306"/>
  <c r="G18" i="306"/>
  <c r="F18" i="306"/>
  <c r="E18" i="306"/>
  <c r="D18" i="306"/>
  <c r="C18" i="306"/>
  <c r="I17" i="306"/>
  <c r="H17" i="306"/>
  <c r="G17" i="306"/>
  <c r="F17" i="306"/>
  <c r="E17" i="306"/>
  <c r="D17" i="306"/>
  <c r="C17" i="306"/>
  <c r="I16" i="306"/>
  <c r="H16" i="306"/>
  <c r="G16" i="306"/>
  <c r="F16" i="306"/>
  <c r="E16" i="306"/>
  <c r="D16" i="306"/>
  <c r="C16" i="306"/>
  <c r="I15" i="306"/>
  <c r="H15" i="306"/>
  <c r="G15" i="306"/>
  <c r="F15" i="306"/>
  <c r="E15" i="306"/>
  <c r="D15" i="306"/>
  <c r="C15" i="306"/>
  <c r="I14" i="306"/>
  <c r="H14" i="306"/>
  <c r="G14" i="306"/>
  <c r="F14" i="306"/>
  <c r="E14" i="306"/>
  <c r="D14" i="306"/>
  <c r="C14" i="306"/>
  <c r="I13" i="306"/>
  <c r="H13" i="306"/>
  <c r="G13" i="306"/>
  <c r="F13" i="306"/>
  <c r="E13" i="306"/>
  <c r="D13" i="306"/>
  <c r="C13" i="306"/>
  <c r="I12" i="306"/>
  <c r="H12" i="306"/>
  <c r="G12" i="306"/>
  <c r="F12" i="306"/>
  <c r="E12" i="306"/>
  <c r="D12" i="306"/>
  <c r="C12" i="306"/>
  <c r="I11" i="306"/>
  <c r="H11" i="306"/>
  <c r="G11" i="306"/>
  <c r="F11" i="306"/>
  <c r="E11" i="306"/>
  <c r="D11" i="306"/>
  <c r="C11" i="306"/>
  <c r="I10" i="306"/>
  <c r="H10" i="306"/>
  <c r="G10" i="306"/>
  <c r="F10" i="306"/>
  <c r="E10" i="306"/>
  <c r="D10" i="306"/>
  <c r="C10" i="306"/>
  <c r="I9" i="306"/>
  <c r="H9" i="306"/>
  <c r="G9" i="306"/>
  <c r="F9" i="306"/>
  <c r="E9" i="306"/>
  <c r="D9" i="306"/>
  <c r="C9" i="306"/>
  <c r="F67" i="305"/>
  <c r="I66" i="305"/>
  <c r="I68" i="305" s="1"/>
  <c r="F66" i="305"/>
  <c r="F68" i="305" s="1"/>
  <c r="I61" i="305"/>
  <c r="F61" i="305"/>
  <c r="I60" i="305"/>
  <c r="I62" i="305" s="1"/>
  <c r="F60" i="305"/>
  <c r="F62" i="305" s="1"/>
  <c r="F28" i="305"/>
  <c r="F27" i="305"/>
  <c r="F26" i="305"/>
  <c r="F25" i="305"/>
  <c r="F24" i="305"/>
  <c r="F23" i="305"/>
  <c r="F21" i="305"/>
  <c r="F20" i="305"/>
  <c r="F19" i="305"/>
  <c r="F18" i="305"/>
  <c r="F16" i="305"/>
  <c r="F15" i="305"/>
  <c r="F14" i="305"/>
  <c r="F13" i="305"/>
  <c r="F12" i="305"/>
  <c r="F11" i="305"/>
  <c r="F10" i="305"/>
  <c r="F9" i="305"/>
  <c r="F8" i="305"/>
  <c r="F7" i="305"/>
  <c r="E15" i="304"/>
  <c r="G12" i="304"/>
  <c r="G7" i="304"/>
  <c r="G15" i="304" s="1"/>
  <c r="H25" i="303"/>
  <c r="G25" i="303"/>
  <c r="F25" i="303"/>
  <c r="E25" i="303"/>
  <c r="D25" i="303"/>
  <c r="C25" i="303"/>
  <c r="H24" i="303"/>
  <c r="G24" i="303"/>
  <c r="F24" i="303"/>
  <c r="E24" i="303"/>
  <c r="D24" i="303"/>
  <c r="C24" i="303"/>
  <c r="I23" i="303"/>
  <c r="H23" i="303"/>
  <c r="G23" i="303"/>
  <c r="F23" i="303"/>
  <c r="E23" i="303"/>
  <c r="D23" i="303"/>
  <c r="C23" i="303"/>
  <c r="I22" i="303"/>
  <c r="H22" i="303"/>
  <c r="G22" i="303"/>
  <c r="F22" i="303"/>
  <c r="E22" i="303"/>
  <c r="D22" i="303"/>
  <c r="C22" i="303"/>
  <c r="I21" i="303"/>
  <c r="H21" i="303"/>
  <c r="G21" i="303"/>
  <c r="F21" i="303"/>
  <c r="E21" i="303"/>
  <c r="D21" i="303"/>
  <c r="C21" i="303"/>
  <c r="I20" i="303"/>
  <c r="H20" i="303"/>
  <c r="G20" i="303"/>
  <c r="F20" i="303"/>
  <c r="E20" i="303"/>
  <c r="D20" i="303"/>
  <c r="C20" i="303"/>
  <c r="I19" i="303"/>
  <c r="H19" i="303"/>
  <c r="G19" i="303"/>
  <c r="F19" i="303"/>
  <c r="E19" i="303"/>
  <c r="D19" i="303"/>
  <c r="C19" i="303"/>
  <c r="I18" i="303"/>
  <c r="H18" i="303"/>
  <c r="G18" i="303"/>
  <c r="F18" i="303"/>
  <c r="E18" i="303"/>
  <c r="D18" i="303"/>
  <c r="C18" i="303"/>
  <c r="I17" i="303"/>
  <c r="H17" i="303"/>
  <c r="G17" i="303"/>
  <c r="F17" i="303"/>
  <c r="E17" i="303"/>
  <c r="D17" i="303"/>
  <c r="C17" i="303"/>
  <c r="I16" i="303"/>
  <c r="H16" i="303"/>
  <c r="G16" i="303"/>
  <c r="F16" i="303"/>
  <c r="E16" i="303"/>
  <c r="D16" i="303"/>
  <c r="C16" i="303"/>
  <c r="I15" i="303"/>
  <c r="H15" i="303"/>
  <c r="G15" i="303"/>
  <c r="F15" i="303"/>
  <c r="E15" i="303"/>
  <c r="D15" i="303"/>
  <c r="C15" i="303"/>
  <c r="I14" i="303"/>
  <c r="H14" i="303"/>
  <c r="G14" i="303"/>
  <c r="F14" i="303"/>
  <c r="E14" i="303"/>
  <c r="D14" i="303"/>
  <c r="C14" i="303"/>
  <c r="I13" i="303"/>
  <c r="H13" i="303"/>
  <c r="G13" i="303"/>
  <c r="F13" i="303"/>
  <c r="E13" i="303"/>
  <c r="D13" i="303"/>
  <c r="C13" i="303"/>
  <c r="I12" i="303"/>
  <c r="H12" i="303"/>
  <c r="G12" i="303"/>
  <c r="F12" i="303"/>
  <c r="E12" i="303"/>
  <c r="D12" i="303"/>
  <c r="C12" i="303"/>
  <c r="I11" i="303"/>
  <c r="H11" i="303"/>
  <c r="G11" i="303"/>
  <c r="F11" i="303"/>
  <c r="E11" i="303"/>
  <c r="D11" i="303"/>
  <c r="C11" i="303"/>
  <c r="I10" i="303"/>
  <c r="H10" i="303"/>
  <c r="G10" i="303"/>
  <c r="F10" i="303"/>
  <c r="E10" i="303"/>
  <c r="D10" i="303"/>
  <c r="C10" i="303"/>
  <c r="I9" i="303"/>
  <c r="H9" i="303"/>
  <c r="G9" i="303"/>
  <c r="F9" i="303"/>
  <c r="E9" i="303"/>
  <c r="D9" i="303"/>
  <c r="C9" i="303"/>
  <c r="F26" i="302"/>
  <c r="E29" i="302"/>
  <c r="D29" i="302"/>
  <c r="F28" i="302"/>
  <c r="D28" i="301"/>
  <c r="E28" i="301"/>
  <c r="F28" i="301"/>
  <c r="I30" i="300"/>
  <c r="F27" i="301"/>
  <c r="F27" i="302"/>
  <c r="F25" i="302"/>
  <c r="F65" i="302"/>
  <c r="I64" i="302"/>
  <c r="I66" i="302" s="1"/>
  <c r="F64" i="302"/>
  <c r="F66" i="302" s="1"/>
  <c r="I59" i="302"/>
  <c r="F59" i="302"/>
  <c r="I58" i="302"/>
  <c r="I60" i="302" s="1"/>
  <c r="F58" i="302"/>
  <c r="F60" i="302" s="1"/>
  <c r="F24" i="302"/>
  <c r="F23" i="302"/>
  <c r="F21" i="302"/>
  <c r="F20" i="302"/>
  <c r="F19" i="302"/>
  <c r="F18" i="302"/>
  <c r="F16" i="302"/>
  <c r="F15" i="302"/>
  <c r="F14" i="302"/>
  <c r="F13" i="302"/>
  <c r="F12" i="302"/>
  <c r="F11" i="302"/>
  <c r="F10" i="302"/>
  <c r="F9" i="302"/>
  <c r="F8" i="302"/>
  <c r="F7" i="302"/>
  <c r="F58" i="301"/>
  <c r="I57" i="301"/>
  <c r="I59" i="301" s="1"/>
  <c r="F57" i="301"/>
  <c r="F59" i="301" s="1"/>
  <c r="I52" i="301"/>
  <c r="F52" i="301"/>
  <c r="I51" i="301"/>
  <c r="I53" i="301" s="1"/>
  <c r="F51" i="301"/>
  <c r="F53" i="301" s="1"/>
  <c r="F26" i="301"/>
  <c r="F25" i="301"/>
  <c r="F24" i="301"/>
  <c r="F23" i="301"/>
  <c r="F21" i="301"/>
  <c r="F20" i="301"/>
  <c r="F19" i="301"/>
  <c r="F18" i="301"/>
  <c r="F16" i="301"/>
  <c r="F15" i="301"/>
  <c r="F14" i="301"/>
  <c r="F13" i="301"/>
  <c r="F12" i="301"/>
  <c r="F11" i="301"/>
  <c r="F10" i="301"/>
  <c r="F9" i="301"/>
  <c r="F8" i="301"/>
  <c r="F7" i="301"/>
  <c r="H25" i="300"/>
  <c r="G25" i="300"/>
  <c r="F25" i="300"/>
  <c r="E25" i="300"/>
  <c r="D25" i="300"/>
  <c r="C25" i="300"/>
  <c r="H24" i="300"/>
  <c r="G24" i="300"/>
  <c r="F24" i="300"/>
  <c r="E24" i="300"/>
  <c r="D24" i="300"/>
  <c r="C24" i="300"/>
  <c r="I23" i="300"/>
  <c r="H23" i="300"/>
  <c r="G23" i="300"/>
  <c r="F23" i="300"/>
  <c r="E23" i="300"/>
  <c r="D23" i="300"/>
  <c r="C23" i="300"/>
  <c r="I22" i="300"/>
  <c r="H22" i="300"/>
  <c r="G22" i="300"/>
  <c r="F22" i="300"/>
  <c r="E22" i="300"/>
  <c r="D22" i="300"/>
  <c r="C22" i="300"/>
  <c r="I21" i="300"/>
  <c r="H21" i="300"/>
  <c r="G21" i="300"/>
  <c r="F21" i="300"/>
  <c r="E21" i="300"/>
  <c r="D21" i="300"/>
  <c r="C21" i="300"/>
  <c r="I20" i="300"/>
  <c r="H20" i="300"/>
  <c r="G20" i="300"/>
  <c r="F20" i="300"/>
  <c r="E20" i="300"/>
  <c r="D20" i="300"/>
  <c r="C20" i="300"/>
  <c r="I19" i="300"/>
  <c r="H19" i="300"/>
  <c r="G19" i="300"/>
  <c r="F19" i="300"/>
  <c r="E19" i="300"/>
  <c r="D19" i="300"/>
  <c r="C19" i="300"/>
  <c r="I18" i="300"/>
  <c r="H18" i="300"/>
  <c r="G18" i="300"/>
  <c r="F18" i="300"/>
  <c r="E18" i="300"/>
  <c r="D18" i="300"/>
  <c r="C18" i="300"/>
  <c r="I17" i="300"/>
  <c r="H17" i="300"/>
  <c r="G17" i="300"/>
  <c r="F17" i="300"/>
  <c r="E17" i="300"/>
  <c r="D17" i="300"/>
  <c r="C17" i="300"/>
  <c r="I16" i="300"/>
  <c r="H16" i="300"/>
  <c r="G16" i="300"/>
  <c r="F16" i="300"/>
  <c r="E16" i="300"/>
  <c r="D16" i="300"/>
  <c r="C16" i="300"/>
  <c r="I15" i="300"/>
  <c r="H15" i="300"/>
  <c r="G15" i="300"/>
  <c r="F15" i="300"/>
  <c r="E15" i="300"/>
  <c r="D15" i="300"/>
  <c r="C15" i="300"/>
  <c r="I14" i="300"/>
  <c r="H14" i="300"/>
  <c r="G14" i="300"/>
  <c r="F14" i="300"/>
  <c r="E14" i="300"/>
  <c r="D14" i="300"/>
  <c r="C14" i="300"/>
  <c r="I13" i="300"/>
  <c r="H13" i="300"/>
  <c r="G13" i="300"/>
  <c r="F13" i="300"/>
  <c r="E13" i="300"/>
  <c r="D13" i="300"/>
  <c r="C13" i="300"/>
  <c r="I12" i="300"/>
  <c r="H12" i="300"/>
  <c r="G12" i="300"/>
  <c r="F12" i="300"/>
  <c r="E12" i="300"/>
  <c r="D12" i="300"/>
  <c r="C12" i="300"/>
  <c r="I11" i="300"/>
  <c r="H11" i="300"/>
  <c r="G11" i="300"/>
  <c r="F11" i="300"/>
  <c r="E11" i="300"/>
  <c r="D11" i="300"/>
  <c r="C11" i="300"/>
  <c r="I10" i="300"/>
  <c r="H10" i="300"/>
  <c r="G10" i="300"/>
  <c r="F10" i="300"/>
  <c r="E10" i="300"/>
  <c r="D10" i="300"/>
  <c r="C10" i="300"/>
  <c r="I9" i="300"/>
  <c r="H9" i="300"/>
  <c r="G9" i="300"/>
  <c r="F9" i="300"/>
  <c r="E9" i="300"/>
  <c r="D9" i="300"/>
  <c r="C9" i="300"/>
  <c r="E15" i="299"/>
  <c r="G12" i="299"/>
  <c r="G7" i="299"/>
  <c r="G15" i="299" s="1"/>
  <c r="H25" i="298"/>
  <c r="G25" i="298"/>
  <c r="F25" i="298"/>
  <c r="E25" i="298"/>
  <c r="D25" i="298"/>
  <c r="C25" i="298"/>
  <c r="H24" i="298"/>
  <c r="G24" i="298"/>
  <c r="F24" i="298"/>
  <c r="E24" i="298"/>
  <c r="D24" i="298"/>
  <c r="C24" i="298"/>
  <c r="I23" i="298"/>
  <c r="H23" i="298"/>
  <c r="G23" i="298"/>
  <c r="F23" i="298"/>
  <c r="E23" i="298"/>
  <c r="D23" i="298"/>
  <c r="C23" i="298"/>
  <c r="I22" i="298"/>
  <c r="H22" i="298"/>
  <c r="G22" i="298"/>
  <c r="F22" i="298"/>
  <c r="E22" i="298"/>
  <c r="D22" i="298"/>
  <c r="C22" i="298"/>
  <c r="I21" i="298"/>
  <c r="H21" i="298"/>
  <c r="G21" i="298"/>
  <c r="F21" i="298"/>
  <c r="E21" i="298"/>
  <c r="D21" i="298"/>
  <c r="C21" i="298"/>
  <c r="I20" i="298"/>
  <c r="H20" i="298"/>
  <c r="G20" i="298"/>
  <c r="F20" i="298"/>
  <c r="E20" i="298"/>
  <c r="D20" i="298"/>
  <c r="C20" i="298"/>
  <c r="I19" i="298"/>
  <c r="H19" i="298"/>
  <c r="G19" i="298"/>
  <c r="F19" i="298"/>
  <c r="E19" i="298"/>
  <c r="D19" i="298"/>
  <c r="C19" i="298"/>
  <c r="I18" i="298"/>
  <c r="H18" i="298"/>
  <c r="G18" i="298"/>
  <c r="F18" i="298"/>
  <c r="E18" i="298"/>
  <c r="D18" i="298"/>
  <c r="C18" i="298"/>
  <c r="I17" i="298"/>
  <c r="H17" i="298"/>
  <c r="G17" i="298"/>
  <c r="F17" i="298"/>
  <c r="E17" i="298"/>
  <c r="D17" i="298"/>
  <c r="C17" i="298"/>
  <c r="I16" i="298"/>
  <c r="H16" i="298"/>
  <c r="G16" i="298"/>
  <c r="F16" i="298"/>
  <c r="E16" i="298"/>
  <c r="D16" i="298"/>
  <c r="C16" i="298"/>
  <c r="I15" i="298"/>
  <c r="H15" i="298"/>
  <c r="G15" i="298"/>
  <c r="F15" i="298"/>
  <c r="E15" i="298"/>
  <c r="D15" i="298"/>
  <c r="C15" i="298"/>
  <c r="I14" i="298"/>
  <c r="H14" i="298"/>
  <c r="G14" i="298"/>
  <c r="F14" i="298"/>
  <c r="E14" i="298"/>
  <c r="D14" i="298"/>
  <c r="C14" i="298"/>
  <c r="I13" i="298"/>
  <c r="H13" i="298"/>
  <c r="G13" i="298"/>
  <c r="F13" i="298"/>
  <c r="E13" i="298"/>
  <c r="D13" i="298"/>
  <c r="C13" i="298"/>
  <c r="I12" i="298"/>
  <c r="H12" i="298"/>
  <c r="G12" i="298"/>
  <c r="F12" i="298"/>
  <c r="E12" i="298"/>
  <c r="D12" i="298"/>
  <c r="C12" i="298"/>
  <c r="I11" i="298"/>
  <c r="H11" i="298"/>
  <c r="G11" i="298"/>
  <c r="F11" i="298"/>
  <c r="E11" i="298"/>
  <c r="D11" i="298"/>
  <c r="C11" i="298"/>
  <c r="I10" i="298"/>
  <c r="H10" i="298"/>
  <c r="G10" i="298"/>
  <c r="F10" i="298"/>
  <c r="E10" i="298"/>
  <c r="D10" i="298"/>
  <c r="C10" i="298"/>
  <c r="I9" i="298"/>
  <c r="I29" i="298" s="1"/>
  <c r="H9" i="298"/>
  <c r="H29" i="298" s="1"/>
  <c r="G9" i="298"/>
  <c r="G29" i="298" s="1"/>
  <c r="F9" i="298"/>
  <c r="E9" i="298"/>
  <c r="D9" i="298"/>
  <c r="C9" i="298"/>
  <c r="F57" i="297"/>
  <c r="I56" i="297"/>
  <c r="I58" i="297" s="1"/>
  <c r="F56" i="297"/>
  <c r="F58" i="297" s="1"/>
  <c r="I51" i="297"/>
  <c r="F51" i="297"/>
  <c r="I50" i="297"/>
  <c r="I52" i="297" s="1"/>
  <c r="F50" i="297"/>
  <c r="F52" i="297" s="1"/>
  <c r="E27" i="297"/>
  <c r="D27" i="297"/>
  <c r="F26" i="297"/>
  <c r="F25" i="297"/>
  <c r="F24" i="297"/>
  <c r="F23" i="297"/>
  <c r="F21" i="297"/>
  <c r="F20" i="297"/>
  <c r="F19" i="297"/>
  <c r="F18" i="297"/>
  <c r="F16" i="297"/>
  <c r="F15" i="297"/>
  <c r="F14" i="297"/>
  <c r="F13" i="297"/>
  <c r="F12" i="297"/>
  <c r="F11" i="297"/>
  <c r="F10" i="297"/>
  <c r="F9" i="297"/>
  <c r="F8" i="297"/>
  <c r="F7" i="297"/>
  <c r="G15" i="296"/>
  <c r="E15" i="296"/>
  <c r="G12" i="296"/>
  <c r="G7" i="296"/>
  <c r="F23" i="294"/>
  <c r="H25" i="295"/>
  <c r="G25" i="295"/>
  <c r="F25" i="295"/>
  <c r="E25" i="295"/>
  <c r="D25" i="295"/>
  <c r="C25" i="295"/>
  <c r="H24" i="295"/>
  <c r="G24" i="295"/>
  <c r="F24" i="295"/>
  <c r="E24" i="295"/>
  <c r="D24" i="295"/>
  <c r="C24" i="295"/>
  <c r="I23" i="295"/>
  <c r="H23" i="295"/>
  <c r="G23" i="295"/>
  <c r="F23" i="295"/>
  <c r="E23" i="295"/>
  <c r="D23" i="295"/>
  <c r="C23" i="295"/>
  <c r="I22" i="295"/>
  <c r="H22" i="295"/>
  <c r="G22" i="295"/>
  <c r="F22" i="295"/>
  <c r="E22" i="295"/>
  <c r="D22" i="295"/>
  <c r="C22" i="295"/>
  <c r="I21" i="295"/>
  <c r="H21" i="295"/>
  <c r="G21" i="295"/>
  <c r="F21" i="295"/>
  <c r="E21" i="295"/>
  <c r="D21" i="295"/>
  <c r="C21" i="295"/>
  <c r="I20" i="295"/>
  <c r="H20" i="295"/>
  <c r="G20" i="295"/>
  <c r="F20" i="295"/>
  <c r="E20" i="295"/>
  <c r="D20" i="295"/>
  <c r="C20" i="295"/>
  <c r="I19" i="295"/>
  <c r="H19" i="295"/>
  <c r="G19" i="295"/>
  <c r="F19" i="295"/>
  <c r="E19" i="295"/>
  <c r="D19" i="295"/>
  <c r="C19" i="295"/>
  <c r="I18" i="295"/>
  <c r="H18" i="295"/>
  <c r="G18" i="295"/>
  <c r="F18" i="295"/>
  <c r="E18" i="295"/>
  <c r="D18" i="295"/>
  <c r="C18" i="295"/>
  <c r="I17" i="295"/>
  <c r="H17" i="295"/>
  <c r="G17" i="295"/>
  <c r="F17" i="295"/>
  <c r="E17" i="295"/>
  <c r="D17" i="295"/>
  <c r="C17" i="295"/>
  <c r="I16" i="295"/>
  <c r="H16" i="295"/>
  <c r="G16" i="295"/>
  <c r="F16" i="295"/>
  <c r="E16" i="295"/>
  <c r="D16" i="295"/>
  <c r="C16" i="295"/>
  <c r="I15" i="295"/>
  <c r="H15" i="295"/>
  <c r="G15" i="295"/>
  <c r="F15" i="295"/>
  <c r="E15" i="295"/>
  <c r="D15" i="295"/>
  <c r="C15" i="295"/>
  <c r="I14" i="295"/>
  <c r="H14" i="295"/>
  <c r="G14" i="295"/>
  <c r="F14" i="295"/>
  <c r="E14" i="295"/>
  <c r="D14" i="295"/>
  <c r="C14" i="295"/>
  <c r="I13" i="295"/>
  <c r="H13" i="295"/>
  <c r="G13" i="295"/>
  <c r="F13" i="295"/>
  <c r="E13" i="295"/>
  <c r="D13" i="295"/>
  <c r="C13" i="295"/>
  <c r="I12" i="295"/>
  <c r="H12" i="295"/>
  <c r="G12" i="295"/>
  <c r="F12" i="295"/>
  <c r="E12" i="295"/>
  <c r="D12" i="295"/>
  <c r="C12" i="295"/>
  <c r="I11" i="295"/>
  <c r="H11" i="295"/>
  <c r="G11" i="295"/>
  <c r="F11" i="295"/>
  <c r="E11" i="295"/>
  <c r="D11" i="295"/>
  <c r="C11" i="295"/>
  <c r="I10" i="295"/>
  <c r="H10" i="295"/>
  <c r="G10" i="295"/>
  <c r="F10" i="295"/>
  <c r="E10" i="295"/>
  <c r="D10" i="295"/>
  <c r="C10" i="295"/>
  <c r="I9" i="295"/>
  <c r="H9" i="295"/>
  <c r="G9" i="295"/>
  <c r="F9" i="295"/>
  <c r="E9" i="295"/>
  <c r="D9" i="295"/>
  <c r="C9" i="295"/>
  <c r="I51" i="294"/>
  <c r="F51" i="294"/>
  <c r="F50" i="294"/>
  <c r="F52" i="294" s="1"/>
  <c r="E27" i="294"/>
  <c r="D27" i="294"/>
  <c r="F26" i="294"/>
  <c r="F25" i="294"/>
  <c r="F24" i="294"/>
  <c r="F21" i="294"/>
  <c r="F20" i="294"/>
  <c r="F19" i="294"/>
  <c r="F18" i="294"/>
  <c r="F16" i="294"/>
  <c r="F15" i="294"/>
  <c r="F14" i="294"/>
  <c r="F13" i="294"/>
  <c r="F12" i="294"/>
  <c r="F56" i="294" s="1"/>
  <c r="F11" i="294"/>
  <c r="F10" i="294"/>
  <c r="F9" i="294"/>
  <c r="F8" i="294"/>
  <c r="F7" i="294"/>
  <c r="E15" i="293"/>
  <c r="G12" i="293"/>
  <c r="G7" i="293"/>
  <c r="H28" i="290"/>
  <c r="F29" i="290"/>
  <c r="G29" i="290"/>
  <c r="H29" i="290"/>
  <c r="H26" i="290"/>
  <c r="C8" i="292"/>
  <c r="D8" i="292"/>
  <c r="E8" i="292"/>
  <c r="F8" i="292"/>
  <c r="G8" i="292"/>
  <c r="H8" i="292"/>
  <c r="C9" i="292"/>
  <c r="D9" i="292"/>
  <c r="E9" i="292"/>
  <c r="F9" i="292"/>
  <c r="G9" i="292"/>
  <c r="H9" i="292"/>
  <c r="C10" i="292"/>
  <c r="D10" i="292"/>
  <c r="E10" i="292"/>
  <c r="F10" i="292"/>
  <c r="G10" i="292"/>
  <c r="H10" i="292"/>
  <c r="C11" i="292"/>
  <c r="D11" i="292"/>
  <c r="E11" i="292"/>
  <c r="F11" i="292"/>
  <c r="G11" i="292"/>
  <c r="H11" i="292"/>
  <c r="C12" i="292"/>
  <c r="D12" i="292"/>
  <c r="E12" i="292"/>
  <c r="F12" i="292"/>
  <c r="G12" i="292"/>
  <c r="H12" i="292"/>
  <c r="C13" i="292"/>
  <c r="D13" i="292"/>
  <c r="E13" i="292"/>
  <c r="F13" i="292"/>
  <c r="G13" i="292"/>
  <c r="H13" i="292"/>
  <c r="C14" i="292"/>
  <c r="D14" i="292"/>
  <c r="E14" i="292"/>
  <c r="F14" i="292"/>
  <c r="G14" i="292"/>
  <c r="H14" i="292"/>
  <c r="C15" i="292"/>
  <c r="D15" i="292"/>
  <c r="E15" i="292"/>
  <c r="F15" i="292"/>
  <c r="G15" i="292"/>
  <c r="H15" i="292"/>
  <c r="C16" i="292"/>
  <c r="D16" i="292"/>
  <c r="E16" i="292"/>
  <c r="F16" i="292"/>
  <c r="G16" i="292"/>
  <c r="H16" i="292"/>
  <c r="I16" i="292"/>
  <c r="C17" i="292"/>
  <c r="D17" i="292"/>
  <c r="E17" i="292"/>
  <c r="F17" i="292"/>
  <c r="G17" i="292"/>
  <c r="H17" i="292"/>
  <c r="C18" i="292"/>
  <c r="D18" i="292"/>
  <c r="E18" i="292"/>
  <c r="F18" i="292"/>
  <c r="G18" i="292"/>
  <c r="H18" i="292"/>
  <c r="C19" i="292"/>
  <c r="D19" i="292"/>
  <c r="E19" i="292"/>
  <c r="F19" i="292"/>
  <c r="G19" i="292"/>
  <c r="H19" i="292"/>
  <c r="C20" i="292"/>
  <c r="D20" i="292"/>
  <c r="E20" i="292"/>
  <c r="F20" i="292"/>
  <c r="G20" i="292"/>
  <c r="H20" i="292"/>
  <c r="C21" i="292"/>
  <c r="D21" i="292"/>
  <c r="E21" i="292"/>
  <c r="F21" i="292"/>
  <c r="G21" i="292"/>
  <c r="H21" i="292"/>
  <c r="C22" i="292"/>
  <c r="D22" i="292"/>
  <c r="E22" i="292"/>
  <c r="F22" i="292"/>
  <c r="G22" i="292"/>
  <c r="H22" i="292"/>
  <c r="C23" i="292"/>
  <c r="D23" i="292"/>
  <c r="E23" i="292"/>
  <c r="F23" i="292"/>
  <c r="G23" i="292"/>
  <c r="H23" i="292"/>
  <c r="C24" i="292"/>
  <c r="D24" i="292"/>
  <c r="E24" i="292"/>
  <c r="F24" i="292"/>
  <c r="G24" i="292"/>
  <c r="H24" i="292"/>
  <c r="C25" i="292"/>
  <c r="D25" i="292"/>
  <c r="E25" i="292"/>
  <c r="F25" i="292"/>
  <c r="G25" i="292"/>
  <c r="H25" i="292"/>
  <c r="C7" i="292"/>
  <c r="D7" i="292"/>
  <c r="E7" i="292"/>
  <c r="F7" i="292"/>
  <c r="G7" i="292"/>
  <c r="H7" i="292"/>
  <c r="G6" i="292"/>
  <c r="H6" i="292"/>
  <c r="F6" i="292"/>
  <c r="E6" i="292"/>
  <c r="D6" i="292"/>
  <c r="C6" i="292"/>
  <c r="E15" i="291"/>
  <c r="G12" i="291"/>
  <c r="G7" i="291"/>
  <c r="G15" i="291" s="1"/>
  <c r="H27" i="290"/>
  <c r="H25" i="290"/>
  <c r="I25" i="292" s="1"/>
  <c r="H24" i="290"/>
  <c r="I24" i="292" s="1"/>
  <c r="H22" i="290"/>
  <c r="I22" i="292" s="1"/>
  <c r="H20" i="290"/>
  <c r="I20" i="292" s="1"/>
  <c r="H19" i="290"/>
  <c r="I19" i="292" s="1"/>
  <c r="H18" i="290"/>
  <c r="I18" i="292" s="1"/>
  <c r="H17" i="290"/>
  <c r="I17" i="292" s="1"/>
  <c r="H15" i="290"/>
  <c r="I15" i="292" s="1"/>
  <c r="H14" i="290"/>
  <c r="I14" i="292" s="1"/>
  <c r="H13" i="290"/>
  <c r="I13" i="292" s="1"/>
  <c r="H12" i="290"/>
  <c r="I12" i="292" s="1"/>
  <c r="H11" i="290"/>
  <c r="H58" i="290" s="1"/>
  <c r="H10" i="290"/>
  <c r="I10" i="292" s="1"/>
  <c r="H9" i="290"/>
  <c r="I9" i="292" s="1"/>
  <c r="H8" i="290"/>
  <c r="I8" i="292" s="1"/>
  <c r="H7" i="290"/>
  <c r="I7" i="292" s="1"/>
  <c r="H6" i="290"/>
  <c r="I6" i="292" s="1"/>
  <c r="H33" i="306" l="1"/>
  <c r="G33" i="306"/>
  <c r="K62" i="305"/>
  <c r="K70" i="305" s="1"/>
  <c r="K68" i="305"/>
  <c r="I33" i="303"/>
  <c r="G33" i="303"/>
  <c r="H33" i="303"/>
  <c r="F29" i="302"/>
  <c r="G30" i="300"/>
  <c r="H30" i="300"/>
  <c r="K66" i="302"/>
  <c r="K60" i="302"/>
  <c r="K68" i="302" s="1"/>
  <c r="K59" i="301"/>
  <c r="K53" i="301"/>
  <c r="K61" i="301" s="1"/>
  <c r="F27" i="297"/>
  <c r="K52" i="297"/>
  <c r="K60" i="297" s="1"/>
  <c r="L60" i="297" s="1"/>
  <c r="K58" i="297"/>
  <c r="G15" i="293"/>
  <c r="I50" i="294"/>
  <c r="G29" i="295"/>
  <c r="H29" i="295"/>
  <c r="I29" i="295"/>
  <c r="I56" i="294"/>
  <c r="I58" i="294" s="1"/>
  <c r="F27" i="294"/>
  <c r="I52" i="294"/>
  <c r="K52" i="294" s="1"/>
  <c r="F57" i="294"/>
  <c r="F58" i="294" s="1"/>
  <c r="K58" i="294" s="1"/>
  <c r="I11" i="292"/>
  <c r="I29" i="292" s="1"/>
  <c r="H29" i="292"/>
  <c r="G29" i="292"/>
  <c r="H59" i="290"/>
  <c r="H60" i="290" s="1"/>
  <c r="K53" i="290"/>
  <c r="H53" i="290"/>
  <c r="K58" i="290"/>
  <c r="K60" i="290" s="1"/>
  <c r="K52" i="290"/>
  <c r="H52" i="290"/>
  <c r="L70" i="305" l="1"/>
  <c r="L68" i="302"/>
  <c r="L61" i="301"/>
  <c r="K60" i="294"/>
  <c r="L60" i="294" s="1"/>
  <c r="K54" i="290"/>
  <c r="M60" i="290"/>
  <c r="H54" i="290"/>
  <c r="M54" i="290" l="1"/>
  <c r="M62" i="290" s="1"/>
  <c r="N62" i="290" s="1"/>
</calcChain>
</file>

<file path=xl/sharedStrings.xml><?xml version="1.0" encoding="utf-8"?>
<sst xmlns="http://schemas.openxmlformats.org/spreadsheetml/2006/main" count="1490" uniqueCount="211">
  <si>
    <t xml:space="preserve">                                          </t>
  </si>
  <si>
    <t>CANT.</t>
  </si>
  <si>
    <t>FACTURA NUM.</t>
  </si>
  <si>
    <t>PROVEEDOR</t>
  </si>
  <si>
    <t>CONCEPTO</t>
  </si>
  <si>
    <t>MONTO</t>
  </si>
  <si>
    <t>PAGO/MES</t>
  </si>
  <si>
    <t>CONDICION PAGO</t>
  </si>
  <si>
    <t>FECHA FACTURA</t>
  </si>
  <si>
    <t>FECHA RECIBIDA</t>
  </si>
  <si>
    <t>OBSERVACIONES</t>
  </si>
  <si>
    <t>CONTRATO 001/14</t>
  </si>
  <si>
    <t>IDIAF</t>
  </si>
  <si>
    <t>Validación de Tecnologia para Incrementar la Pruductividad de la Batata</t>
  </si>
  <si>
    <t>1 Desembolso</t>
  </si>
  <si>
    <t>CONTRATO 012/14</t>
  </si>
  <si>
    <t xml:space="preserve">Desarrollo y validación de los Cultivares de Lechoza Roja para el Mercado de Exportación. </t>
  </si>
  <si>
    <t>1 Desembolsos</t>
  </si>
  <si>
    <t>CONTRATO 009/2014</t>
  </si>
  <si>
    <t>Comportamiento Varietal de Tomate y Ajies frente a las principales plagas artopodas en ambiente protegido.</t>
  </si>
  <si>
    <t>UASD</t>
  </si>
  <si>
    <t>CONTRATO 008/14</t>
  </si>
  <si>
    <t>ISA</t>
  </si>
  <si>
    <t>01/15/2014</t>
  </si>
  <si>
    <t>CONTRATO 017/13</t>
  </si>
  <si>
    <t>INTEC</t>
  </si>
  <si>
    <t>Cambio Uso de tierra Cuenca Rio Inoa.</t>
  </si>
  <si>
    <t>CONTRATO  065/13</t>
  </si>
  <si>
    <t>UNIVERSIDA APEC</t>
  </si>
  <si>
    <t>Desarrollo de un Sistema Hidromotriz no Convensional.</t>
  </si>
  <si>
    <t>CONTRATO 029/14</t>
  </si>
  <si>
    <t>PAULA VIRGINIA PEREZ PEREZ</t>
  </si>
  <si>
    <t>Doctorado en Empaque, Universidad de Michigan.</t>
  </si>
  <si>
    <t>CONTRATO 030/14</t>
  </si>
  <si>
    <t>NINOSKA JOSEFINA GOMEZ GANAO</t>
  </si>
  <si>
    <t>Maestria en Crop Sciences en alemania</t>
  </si>
  <si>
    <t>CONTRATO 031/14</t>
  </si>
  <si>
    <t>JENNY ROSA ELVIRA RODRIGUEZ JIMENEZ</t>
  </si>
  <si>
    <t>Doctorado en Ciencias con acentuación en Acentuación en Alimentos, Mexico.</t>
  </si>
  <si>
    <t>CONTRATO 033/14</t>
  </si>
  <si>
    <t>JOSUE DE LOS RIOS MERA</t>
  </si>
  <si>
    <t>Master en Crop sciences</t>
  </si>
  <si>
    <t>CONTRATO 034/14</t>
  </si>
  <si>
    <t>LAURA GLENYS POLANCO FLORIAN</t>
  </si>
  <si>
    <t>PhD en Ciencias en Ecologia de Manejo y Sistemas Tropicales</t>
  </si>
  <si>
    <t>CONTRATO 036/14</t>
  </si>
  <si>
    <t>SILFRANY RAFAEL OVALLES ESTRELLA</t>
  </si>
  <si>
    <t>Maestria en Industria Pecuaria Mencion Nutrición Animal, Universidad de Puerto Rico, Mayaguez.</t>
  </si>
  <si>
    <t>CONTRATO 044/14</t>
  </si>
  <si>
    <t>ANA ALTAGRACIA RODRIGUEZ TORRES</t>
  </si>
  <si>
    <t>Maestria en Tecnologia de Granos y Semillas</t>
  </si>
  <si>
    <t>CONTRATO 045/14</t>
  </si>
  <si>
    <t>FELIPE ELMY ERNESTO PEGUERO PEREZ</t>
  </si>
  <si>
    <t>PhD en Economia Agricola, Universidad de Luisiana, EE.UU.</t>
  </si>
  <si>
    <t>IICA</t>
  </si>
  <si>
    <t>TOTAL</t>
  </si>
  <si>
    <t>Director Adm. Y Financ.</t>
  </si>
  <si>
    <t>Ministro(a) o Administrador(a) de la Institucion</t>
  </si>
  <si>
    <t>BALANCE</t>
  </si>
  <si>
    <t>ADENDA 002/12</t>
  </si>
  <si>
    <t>Maestria en Manejo Integrado de Plagas  y Nutrición Animal.</t>
  </si>
  <si>
    <t>Un Desembolsos</t>
  </si>
  <si>
    <t>ADENDA 004/2012</t>
  </si>
  <si>
    <t>Evaluación, multiplicacion y adopcion de lineas avanzadas de habichuelas con resistencia a limitantes bioticas desarrolladas en el  proyecto Bean/Cowpea CRSP.</t>
  </si>
  <si>
    <t>ADENDA 03/12</t>
  </si>
  <si>
    <t>Determinacion de alternativas biologicas para el control de patogenos de suelos en la produccion de vegetales en invernaderos</t>
  </si>
  <si>
    <t>ADENDA 038/14</t>
  </si>
  <si>
    <t>Transferencia de tecnologias sobre manejo agronomico, cosecha y post-cosecha de variedades de yuca para merados dinamicos en el Cibao Central.</t>
  </si>
  <si>
    <t>ADENDA 040/14</t>
  </si>
  <si>
    <t>Transferencia de tecnologias para aumento y calidad de yuca para industrializacion fresca en stgo Rodriguez</t>
  </si>
  <si>
    <t>CONTRATO 006/12</t>
  </si>
  <si>
    <t>Transferencia de Tecnologia en el Cultivo de Habicuela en la Provincia Independencia.</t>
  </si>
  <si>
    <t>CONTRATO 010/12</t>
  </si>
  <si>
    <t>Transferencia de Tecnologia del sistema Intensivo el Cultivo Arrocero  (SICA) pa disminución del veneamiento y aumento de competitividad de dicho cultivo en la Rep. Dom.</t>
  </si>
  <si>
    <t>CONTRATO S/N/12</t>
  </si>
  <si>
    <t>JOSE R. BOLIVAR MERCEDES U.</t>
  </si>
  <si>
    <t>Maestria Gestion de Proyectos</t>
  </si>
  <si>
    <t>Encargado de la UAI</t>
  </si>
  <si>
    <t xml:space="preserve">   Encargado (a) de la UCI</t>
  </si>
  <si>
    <t>0 Desembolsos</t>
  </si>
  <si>
    <t>Evaluacion de secadora solar tipo Martinez Pinillo para madera en el Proyecto Restauración.</t>
  </si>
  <si>
    <t>ANGEL FERN. PEGUERO AGRAMONTE</t>
  </si>
  <si>
    <t>CONTRATO 021-2017</t>
  </si>
  <si>
    <t>P/realizacion deLicenciatura en Contabilidad en la Fundacion Educativa Oriental, INC.</t>
  </si>
  <si>
    <t>0  Desembolsos</t>
  </si>
  <si>
    <t>CONTRATO 009/13</t>
  </si>
  <si>
    <t>Generecion y Validacion de Tecnologias Sostenible para la  Nutricion Organica de Banano en  Azua.</t>
  </si>
  <si>
    <t xml:space="preserve">1 Desembolso </t>
  </si>
  <si>
    <t>04 Desembolsos</t>
  </si>
  <si>
    <t>9 Desembolsos</t>
  </si>
  <si>
    <t>CONTRATO 016-2019</t>
  </si>
  <si>
    <t>CONTRATO 017-2019</t>
  </si>
  <si>
    <t>JULIA JOSEFINA ROSARIO BARRERA</t>
  </si>
  <si>
    <t>ANGELA MARIEL SANTOS LITHGOW</t>
  </si>
  <si>
    <t>P/cursar la Licenciatura en "Psicología Industrial" en la Universidad Abierta para Adultos - UAPA.</t>
  </si>
  <si>
    <t>MARIA  DE LOS ANGELES MONTAS</t>
  </si>
  <si>
    <t>Aporte para cursar maestria en "Pastos y forrajes" en la Universidad de Puerto Rico, Recinto de Mayaguez, Puerto Rico.</t>
  </si>
  <si>
    <t>CONTRATO 022-219</t>
  </si>
  <si>
    <t>SUNIX PETROLEUM, SRL</t>
  </si>
  <si>
    <t xml:space="preserve">    CONSEJO NACIONAL DE INVESTIGACIONES AGROPECUARIAS Y FORESTALES</t>
  </si>
  <si>
    <t>CONTRATO 001-2021</t>
  </si>
  <si>
    <t>INGENERIA Y CONSTRUCCIONES NACIONALES - ICON, SRL.</t>
  </si>
  <si>
    <t>Adecuación de las instalaciones del CONIAF.</t>
  </si>
  <si>
    <t>2 Desembolsos</t>
  </si>
  <si>
    <t>Compra de combustible gasoil y gasolina para ser utilizado en las operaciones de la institución.</t>
  </si>
  <si>
    <t>1/2.</t>
  </si>
  <si>
    <t>8 Desembolsos</t>
  </si>
  <si>
    <t>9,20</t>
  </si>
  <si>
    <t>B</t>
  </si>
  <si>
    <t>S</t>
  </si>
  <si>
    <t>E</t>
  </si>
  <si>
    <t>Resumen:</t>
  </si>
  <si>
    <t>Informe</t>
  </si>
  <si>
    <t>No hay datos</t>
  </si>
  <si>
    <t>Total</t>
  </si>
  <si>
    <t>Proyectos</t>
  </si>
  <si>
    <t>..</t>
  </si>
  <si>
    <t>I</t>
  </si>
  <si>
    <t>Proveedores  (P)</t>
  </si>
  <si>
    <t>P</t>
  </si>
  <si>
    <t>(C ) Cerrado</t>
  </si>
  <si>
    <t>(T)  Terminados</t>
  </si>
  <si>
    <t>PD</t>
  </si>
  <si>
    <t>(PD) Pendiente -No hay datos</t>
  </si>
  <si>
    <t>(IF) Pendiente Informe final</t>
  </si>
  <si>
    <t>Total Proyectos</t>
  </si>
  <si>
    <t>Becas :</t>
  </si>
  <si>
    <t xml:space="preserve"> (B) Maestrias y doctorados</t>
  </si>
  <si>
    <t xml:space="preserve"> (S) Servidores</t>
  </si>
  <si>
    <t xml:space="preserve">(P) Varios  </t>
  </si>
  <si>
    <t>Total becas</t>
  </si>
  <si>
    <t>Total proveedores</t>
  </si>
  <si>
    <t>Pendientes</t>
  </si>
  <si>
    <t>CONTRATO 002-2022</t>
  </si>
  <si>
    <t>3 desembolsos</t>
  </si>
  <si>
    <t>FECHA FACTURA /CONTRATO</t>
  </si>
  <si>
    <t>FECHA RECIBIDA /REGISTRO</t>
  </si>
  <si>
    <t xml:space="preserve">      UNIDADES DE CONTROL INTERNO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</si>
  <si>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1/1.</t>
    </r>
  </si>
  <si>
    <t>DIRECCION UNIDADES DE AUDITORIA INTERNA GUBERNAMENTAL</t>
  </si>
  <si>
    <t>Director Adm. Y Financiero</t>
  </si>
  <si>
    <t xml:space="preserve">   ______________________________________</t>
  </si>
  <si>
    <t>______________________________</t>
  </si>
  <si>
    <t xml:space="preserve">  ____________________________________________</t>
  </si>
  <si>
    <t xml:space="preserve"> JUNIO 2022</t>
  </si>
  <si>
    <t xml:space="preserve">  RELACION DE FACTURAS PENDIENTES DE PAGO  AÑO  2012 AL 30 DE JUNIO 2022</t>
  </si>
  <si>
    <t>EMPRESAS M G K, SRL.</t>
  </si>
  <si>
    <t>ATHRIVEL, SRL.</t>
  </si>
  <si>
    <t>CONTRATO 003-2021</t>
  </si>
  <si>
    <t>CONTRATO 004-2022</t>
  </si>
  <si>
    <t>Alquiler de quince (15) espacios para parqueos durante cinco (5) meses, desde 1o. de agosto al 31 de diciembre 2021.</t>
  </si>
  <si>
    <t>Compra de combustibles, gasolina y diesel para ser utilizado en las operaciones de la institución durante el periodo 15 de abril al 15 de octubre 2022.</t>
  </si>
  <si>
    <t>Servicios de gestion, apoyo administrativo y logística para el desarroloo del proyecto "Actualización para la Innovación Tecnológica y Competitividad del Sector Agroalimentario".</t>
  </si>
  <si>
    <t xml:space="preserve">                                                                                                                                                                              RELACION DE FACTURAS PENDIENTES DE PAGO  AÑO  2012 AL 30 DE JUNIO 2022</t>
  </si>
  <si>
    <t>6 desembolsos</t>
  </si>
  <si>
    <t>2 desembolsos</t>
  </si>
  <si>
    <t>UNIDADES DE CONTROL INTERNO</t>
  </si>
  <si>
    <t>JUNIO 2022</t>
  </si>
  <si>
    <r>
      <t xml:space="preserve">P/cursar </t>
    </r>
    <r>
      <rPr>
        <b/>
        <sz val="12"/>
        <color theme="1"/>
        <rFont val="Arial"/>
        <family val="2"/>
      </rPr>
      <t>"Maestría en Gestion del Talento Humano"</t>
    </r>
    <r>
      <rPr>
        <sz val="12"/>
        <color theme="1"/>
        <rFont val="Arial"/>
        <family val="2"/>
      </rPr>
      <t xml:space="preserve"> en el Instituto Tecnologico de Santo Domingo - INTEC.</t>
    </r>
  </si>
  <si>
    <t xml:space="preserve"> JULIO 2022</t>
  </si>
  <si>
    <t>1 desembolsos</t>
  </si>
  <si>
    <t>5 desembolsos</t>
  </si>
  <si>
    <t>5 Desembolsos</t>
  </si>
  <si>
    <t xml:space="preserve">   Encargado (a) de la UAI</t>
  </si>
  <si>
    <t>DEPARTAMENTO ADMINISTRATIVO Y FINANCIERO</t>
  </si>
  <si>
    <t>JULIO 2022</t>
  </si>
  <si>
    <t xml:space="preserve">  RELACION DE FACTURAS PENDIENTES DE PAGO AÑO  2012 AL 2022</t>
  </si>
  <si>
    <t>DIRECCION UNIDADES DE UNIDADES INTERNA GUBERNAMENTAL</t>
  </si>
  <si>
    <t xml:space="preserve">                                                                                                                                                                              RELACION DE FACTURAS PENDIENTES DE PAGO  AÑO  2012 AL 2022</t>
  </si>
  <si>
    <t xml:space="preserve">  RELACION DE FACTURAS PENDIENTES DE PAGO  AÑO  2012 AL 2022</t>
  </si>
  <si>
    <t xml:space="preserve">    Encargado (a) de la UAI</t>
  </si>
  <si>
    <t xml:space="preserve"> AGOSTO 2022</t>
  </si>
  <si>
    <t>AGOSTO 2022</t>
  </si>
  <si>
    <t>4 desembolsos</t>
  </si>
  <si>
    <t>SEPTIEMBRE 2022</t>
  </si>
  <si>
    <t xml:space="preserve"> SEPTIEMBRE 2022</t>
  </si>
  <si>
    <t xml:space="preserve"> SEPTIEMBRE 2022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</si>
  <si>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RELACION DE FACTURAS PENDIENTES DE PAGO  AÑO  2012 AL 2014</t>
  </si>
  <si>
    <t xml:space="preserve">  RELACION DE FACTURAS PENDIENTES DE PAGO AÑO  2013 AL 2022</t>
  </si>
  <si>
    <t xml:space="preserve">  RELACION DE FACTURAS PENDIENTES DE PAGO  AÑO  2013 AL 2022</t>
  </si>
  <si>
    <t>4 Desembolsos</t>
  </si>
  <si>
    <t xml:space="preserve">LIRIANO DISLA LIDICA, SRL., </t>
  </si>
  <si>
    <t>Servicios de mantenimiento de los A/A de la Institucion.</t>
  </si>
  <si>
    <t>AUTO SERVICIO AUTOMOTRIZ INTELIGENTE RD SAI RD</t>
  </si>
  <si>
    <t>Servicios de mantenimiento y reparacion de los vehiculos marca Nissan Frontier, 2 Nissan QASHQAI, Chevrolet Colorado, Mazda BT-50 y Hyundai Veracruz y Chevrolet CMV.</t>
  </si>
  <si>
    <t>CONTRATO 007-2022</t>
  </si>
  <si>
    <t>LIRIANI DISLA LIDICA, SRL.</t>
  </si>
  <si>
    <t>Servicios de gestion, apoyo administrativo y logística para el desarroloo del proyecto "Actualización para la Innovación Tecnológica y Competitividad del Sector Agroexportador de la RD".</t>
  </si>
  <si>
    <t>CONTRATO 008-2022</t>
  </si>
  <si>
    <t>MARIA ISABEL GOMEZ CARDONA DE FARIAS</t>
  </si>
  <si>
    <t>Servicios de catering para las diferentes actividades a realizarse en la institución.</t>
  </si>
  <si>
    <t>CONTRATO 006-2022</t>
  </si>
  <si>
    <t>CONTRATO 005-2022</t>
  </si>
  <si>
    <t xml:space="preserve"> OCTUBRE 2022                                                                                                                                                                             </t>
  </si>
  <si>
    <t>OCTUBRE 2022</t>
  </si>
  <si>
    <t xml:space="preserve"> OCTUBRE 2022</t>
  </si>
  <si>
    <t xml:space="preserve"> NOVIEMBRE 2022</t>
  </si>
  <si>
    <t>NOVIEMBRE 2022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</si>
  <si>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</si>
  <si>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</si>
  <si>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r>
      <t xml:space="preserve">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</si>
  <si>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                                       CONSEJO NACIONAL DE INVESTIGACIONES AGROPECUARIAS Y FORESTALES (CONIAF)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 xml:space="preserve"> 1/1.</t>
    </r>
  </si>
  <si>
    <t>V ENERGY, S.A.,</t>
  </si>
  <si>
    <t>CONTRATO 009-2022</t>
  </si>
  <si>
    <t>CONTRATO 010-2022</t>
  </si>
  <si>
    <t>GRUPO CONSELCIV, SRL.</t>
  </si>
  <si>
    <t xml:space="preserve">Compra de tickes de combustible (gasolina y gasoil) para la operaciones de la institución. </t>
  </si>
  <si>
    <t xml:space="preserve">Mantenimiento y reparación en general de la edificación e instalación. </t>
  </si>
  <si>
    <r>
      <t xml:space="preserve">                                                                                       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</si>
  <si>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t xml:space="preserve">                                                                                                     DIRECCION UNIDADES DE UNIDADES INTERNA GUBERNAMENTAL</t>
  </si>
  <si>
    <t xml:space="preserve">                                                  NOVIEMBRE 2022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</si>
</sst>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7030A0"/>
      <name val="Arial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7030A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6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43" fontId="3" fillId="2" borderId="2" xfId="1" applyFont="1" applyFill="1" applyBorder="1" applyAlignment="1">
      <alignment horizontal="right"/>
    </xf>
    <xf numFmtId="14" fontId="3" fillId="2" borderId="2" xfId="0" applyNumberFormat="1" applyFont="1" applyFill="1" applyBorder="1" applyAlignment="1">
      <alignment horizontal="center" wrapText="1"/>
    </xf>
    <xf numFmtId="0" fontId="5" fillId="0" borderId="2" xfId="0" applyFont="1" applyBorder="1"/>
    <xf numFmtId="0" fontId="0" fillId="0" borderId="2" xfId="0" applyBorder="1" applyAlignment="1">
      <alignment horizontal="center"/>
    </xf>
    <xf numFmtId="43" fontId="5" fillId="0" borderId="2" xfId="1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43" fontId="5" fillId="0" borderId="2" xfId="1" applyFont="1" applyBorder="1" applyAlignment="1">
      <alignment wrapText="1"/>
    </xf>
    <xf numFmtId="0" fontId="0" fillId="0" borderId="2" xfId="0" applyBorder="1"/>
    <xf numFmtId="43" fontId="6" fillId="0" borderId="2" xfId="0" applyNumberFormat="1" applyFont="1" applyBorder="1"/>
    <xf numFmtId="0" fontId="0" fillId="0" borderId="0" xfId="0" applyAlignment="1">
      <alignment horizontal="center"/>
    </xf>
    <xf numFmtId="43" fontId="0" fillId="0" borderId="0" xfId="0" applyNumberFormat="1"/>
    <xf numFmtId="0" fontId="0" fillId="0" borderId="0" xfId="0" applyAlignment="1">
      <alignment wrapText="1"/>
    </xf>
    <xf numFmtId="0" fontId="3" fillId="2" borderId="2" xfId="0" applyFont="1" applyFill="1" applyBorder="1" applyAlignment="1">
      <alignment horizontal="left" wrapText="1"/>
    </xf>
    <xf numFmtId="0" fontId="8" fillId="0" borderId="0" xfId="0" applyFont="1"/>
    <xf numFmtId="0" fontId="0" fillId="2" borderId="0" xfId="0" applyFill="1"/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43" fontId="6" fillId="0" borderId="0" xfId="0" applyNumberFormat="1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43" fontId="2" fillId="2" borderId="0" xfId="1" applyFont="1" applyFill="1" applyAlignment="1">
      <alignment horizontal="right" wrapText="1"/>
    </xf>
    <xf numFmtId="14" fontId="3" fillId="2" borderId="0" xfId="0" applyNumberFormat="1" applyFont="1" applyFill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wrapText="1"/>
    </xf>
    <xf numFmtId="0" fontId="0" fillId="3" borderId="0" xfId="0" applyFill="1"/>
    <xf numFmtId="0" fontId="2" fillId="2" borderId="2" xfId="0" applyFont="1" applyFill="1" applyBorder="1" applyAlignment="1">
      <alignment horizontal="left"/>
    </xf>
    <xf numFmtId="0" fontId="3" fillId="2" borderId="0" xfId="0" applyFont="1" applyFill="1" applyAlignment="1">
      <alignment wrapText="1"/>
    </xf>
    <xf numFmtId="43" fontId="3" fillId="2" borderId="0" xfId="1" applyFont="1" applyFill="1" applyBorder="1" applyAlignment="1">
      <alignment horizontal="right" wrapText="1"/>
    </xf>
    <xf numFmtId="43" fontId="3" fillId="2" borderId="0" xfId="1" applyFont="1" applyFill="1" applyBorder="1" applyAlignment="1">
      <alignment horizontal="center" wrapText="1"/>
    </xf>
    <xf numFmtId="43" fontId="3" fillId="2" borderId="0" xfId="1" applyFont="1" applyFill="1" applyBorder="1" applyAlignment="1">
      <alignment horizontal="left" wrapText="1"/>
    </xf>
    <xf numFmtId="0" fontId="5" fillId="2" borderId="0" xfId="0" applyFont="1" applyFill="1"/>
    <xf numFmtId="1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 wrapText="1"/>
    </xf>
    <xf numFmtId="43" fontId="3" fillId="2" borderId="0" xfId="1" applyFont="1" applyFill="1" applyBorder="1"/>
    <xf numFmtId="43" fontId="3" fillId="2" borderId="0" xfId="1" applyFont="1" applyFill="1" applyBorder="1" applyAlignment="1">
      <alignment horizontal="right"/>
    </xf>
    <xf numFmtId="0" fontId="3" fillId="0" borderId="0" xfId="0" applyFont="1"/>
    <xf numFmtId="0" fontId="13" fillId="0" borderId="0" xfId="0" applyFont="1"/>
    <xf numFmtId="0" fontId="12" fillId="0" borderId="0" xfId="0" applyFont="1"/>
    <xf numFmtId="43" fontId="2" fillId="2" borderId="0" xfId="1" applyFont="1" applyFill="1" applyBorder="1" applyAlignment="1">
      <alignment horizontal="right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9" fillId="0" borderId="0" xfId="0" applyFont="1"/>
    <xf numFmtId="0" fontId="15" fillId="0" borderId="0" xfId="0" applyFont="1"/>
    <xf numFmtId="16" fontId="15" fillId="0" borderId="0" xfId="0" applyNumberFormat="1" applyFont="1"/>
    <xf numFmtId="0" fontId="16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43" fontId="0" fillId="0" borderId="0" xfId="1" applyFont="1"/>
    <xf numFmtId="0" fontId="18" fillId="2" borderId="2" xfId="0" applyFont="1" applyFill="1" applyBorder="1" applyAlignment="1">
      <alignment horizontal="center"/>
    </xf>
    <xf numFmtId="0" fontId="17" fillId="0" borderId="0" xfId="0" applyFont="1"/>
    <xf numFmtId="0" fontId="20" fillId="0" borderId="0" xfId="0" applyFont="1"/>
    <xf numFmtId="0" fontId="1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4" fillId="2" borderId="3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43" fontId="0" fillId="0" borderId="0" xfId="0" applyNumberFormat="1" applyAlignment="1">
      <alignment horizontal="center"/>
    </xf>
    <xf numFmtId="43" fontId="17" fillId="0" borderId="0" xfId="1" applyFont="1" applyBorder="1"/>
    <xf numFmtId="43" fontId="22" fillId="3" borderId="0" xfId="1" applyFont="1" applyFill="1" applyBorder="1"/>
    <xf numFmtId="0" fontId="0" fillId="0" borderId="7" xfId="0" applyBorder="1" applyAlignment="1">
      <alignment horizontal="center"/>
    </xf>
    <xf numFmtId="0" fontId="21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43" fontId="0" fillId="0" borderId="0" xfId="1" applyFont="1" applyBorder="1"/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43" fontId="17" fillId="4" borderId="8" xfId="1" applyFont="1" applyFill="1" applyBorder="1"/>
    <xf numFmtId="43" fontId="17" fillId="4" borderId="6" xfId="1" applyFont="1" applyFill="1" applyBorder="1"/>
    <xf numFmtId="0" fontId="16" fillId="3" borderId="0" xfId="0" applyFont="1" applyFill="1" applyAlignment="1">
      <alignment horizontal="center"/>
    </xf>
    <xf numFmtId="43" fontId="1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23" fillId="0" borderId="0" xfId="0" applyFont="1"/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43" fontId="5" fillId="0" borderId="4" xfId="1" applyFont="1" applyBorder="1"/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" fillId="2" borderId="0" xfId="0" applyFont="1" applyFill="1"/>
    <xf numFmtId="0" fontId="4" fillId="2" borderId="3" xfId="0" applyFont="1" applyFill="1" applyBorder="1"/>
    <xf numFmtId="0" fontId="3" fillId="2" borderId="1" xfId="0" applyFont="1" applyFill="1" applyBorder="1"/>
    <xf numFmtId="14" fontId="3" fillId="2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43" fontId="5" fillId="0" borderId="2" xfId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14" fontId="5" fillId="0" borderId="4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wrapText="1"/>
    </xf>
    <xf numFmtId="14" fontId="5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43" fontId="3" fillId="2" borderId="2" xfId="1" applyFont="1" applyFill="1" applyBorder="1" applyAlignment="1">
      <alignment wrapText="1"/>
    </xf>
    <xf numFmtId="14" fontId="24" fillId="5" borderId="2" xfId="0" applyNumberFormat="1" applyFont="1" applyFill="1" applyBorder="1" applyAlignment="1">
      <alignment horizontal="center"/>
    </xf>
    <xf numFmtId="0" fontId="24" fillId="5" borderId="2" xfId="0" applyFont="1" applyFill="1" applyBorder="1"/>
    <xf numFmtId="0" fontId="3" fillId="2" borderId="2" xfId="0" applyFont="1" applyFill="1" applyBorder="1" applyAlignment="1">
      <alignment wrapText="1"/>
    </xf>
    <xf numFmtId="4" fontId="24" fillId="5" borderId="2" xfId="0" applyNumberFormat="1" applyFont="1" applyFill="1" applyBorder="1" applyAlignment="1">
      <alignment horizontal="right"/>
    </xf>
    <xf numFmtId="0" fontId="26" fillId="2" borderId="0" xfId="0" applyFont="1" applyFill="1"/>
    <xf numFmtId="0" fontId="26" fillId="0" borderId="0" xfId="0" applyFont="1"/>
    <xf numFmtId="0" fontId="14" fillId="2" borderId="0" xfId="0" applyFont="1" applyFill="1"/>
    <xf numFmtId="0" fontId="14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0" fontId="27" fillId="2" borderId="0" xfId="0" applyFont="1" applyFill="1" applyAlignment="1">
      <alignment horizontal="left"/>
    </xf>
    <xf numFmtId="14" fontId="14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vertical="center" wrapText="1"/>
    </xf>
    <xf numFmtId="43" fontId="26" fillId="2" borderId="2" xfId="1" applyFont="1" applyFill="1" applyBorder="1" applyAlignment="1">
      <alignment horizontal="right"/>
    </xf>
    <xf numFmtId="0" fontId="26" fillId="2" borderId="2" xfId="0" applyFont="1" applyFill="1" applyBorder="1" applyAlignment="1">
      <alignment horizontal="left"/>
    </xf>
    <xf numFmtId="14" fontId="26" fillId="2" borderId="2" xfId="0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14" fontId="26" fillId="2" borderId="2" xfId="0" applyNumberFormat="1" applyFont="1" applyFill="1" applyBorder="1" applyAlignment="1">
      <alignment horizontal="left" vertical="center"/>
    </xf>
    <xf numFmtId="43" fontId="26" fillId="2" borderId="2" xfId="1" applyFont="1" applyFill="1" applyBorder="1" applyAlignment="1">
      <alignment horizontal="right" wrapText="1"/>
    </xf>
    <xf numFmtId="0" fontId="26" fillId="2" borderId="2" xfId="0" applyFont="1" applyFill="1" applyBorder="1" applyAlignment="1">
      <alignment horizontal="left" wrapText="1"/>
    </xf>
    <xf numFmtId="14" fontId="26" fillId="2" borderId="2" xfId="0" applyNumberFormat="1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left" vertical="center" wrapText="1"/>
    </xf>
    <xf numFmtId="43" fontId="28" fillId="2" borderId="2" xfId="1" applyFont="1" applyFill="1" applyBorder="1" applyAlignment="1">
      <alignment horizontal="right"/>
    </xf>
    <xf numFmtId="43" fontId="28" fillId="2" borderId="2" xfId="1" applyFont="1" applyFill="1" applyBorder="1" applyAlignment="1">
      <alignment horizontal="center" wrapText="1"/>
    </xf>
    <xf numFmtId="43" fontId="14" fillId="2" borderId="2" xfId="1" applyFont="1" applyFill="1" applyBorder="1" applyAlignment="1">
      <alignment horizontal="right" wrapText="1"/>
    </xf>
    <xf numFmtId="14" fontId="26" fillId="2" borderId="2" xfId="0" applyNumberFormat="1" applyFont="1" applyFill="1" applyBorder="1" applyAlignment="1">
      <alignment horizontal="left"/>
    </xf>
    <xf numFmtId="0" fontId="29" fillId="2" borderId="2" xfId="0" applyFont="1" applyFill="1" applyBorder="1" applyAlignment="1">
      <alignment horizontal="center"/>
    </xf>
    <xf numFmtId="0" fontId="26" fillId="2" borderId="2" xfId="0" applyFont="1" applyFill="1" applyBorder="1"/>
    <xf numFmtId="0" fontId="26" fillId="2" borderId="2" xfId="0" applyFont="1" applyFill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30" fillId="2" borderId="0" xfId="0" applyFont="1" applyFill="1"/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43" fontId="9" fillId="2" borderId="0" xfId="1" applyFont="1" applyFill="1" applyBorder="1" applyAlignment="1">
      <alignment horizontal="right" wrapText="1"/>
    </xf>
    <xf numFmtId="14" fontId="30" fillId="2" borderId="0" xfId="0" applyNumberFormat="1" applyFont="1" applyFill="1" applyAlignment="1">
      <alignment horizontal="left"/>
    </xf>
    <xf numFmtId="14" fontId="30" fillId="2" borderId="0" xfId="0" applyNumberFormat="1" applyFont="1" applyFill="1" applyAlignment="1">
      <alignment horizontal="center" wrapText="1"/>
    </xf>
    <xf numFmtId="43" fontId="9" fillId="2" borderId="0" xfId="1" applyFont="1" applyFill="1" applyAlignment="1">
      <alignment horizontal="right" wrapText="1"/>
    </xf>
    <xf numFmtId="43" fontId="5" fillId="0" borderId="2" xfId="1" applyFont="1" applyBorder="1" applyAlignment="1"/>
    <xf numFmtId="0" fontId="9" fillId="2" borderId="0" xfId="0" applyFont="1" applyFill="1"/>
    <xf numFmtId="14" fontId="3" fillId="2" borderId="2" xfId="0" applyNumberFormat="1" applyFont="1" applyFill="1" applyBorder="1" applyAlignment="1">
      <alignment horizontal="center"/>
    </xf>
    <xf numFmtId="43" fontId="24" fillId="5" borderId="2" xfId="1" applyFont="1" applyFill="1" applyBorder="1" applyAlignment="1">
      <alignment horizontal="right"/>
    </xf>
    <xf numFmtId="0" fontId="3" fillId="2" borderId="2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9" fontId="9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7" fontId="9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/>
    </xf>
    <xf numFmtId="0" fontId="31" fillId="0" borderId="0" xfId="0" applyFont="1" applyAlignment="1">
      <alignment horizontal="center" wrapText="1"/>
    </xf>
    <xf numFmtId="0" fontId="9" fillId="0" borderId="0" xfId="0" applyFont="1" applyAlignment="1">
      <alignment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F9220-3CEC-47A8-855A-11EE2C3C1C3E}">
  <dimension ref="A1:N22"/>
  <sheetViews>
    <sheetView tabSelected="1" showWhiteSpace="0" view="pageLayout" zoomScaleNormal="100" workbookViewId="0">
      <selection activeCell="D8" sqref="D8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77" t="s">
        <v>201</v>
      </c>
      <c r="B1" s="177"/>
      <c r="C1" s="177"/>
      <c r="D1" s="177"/>
      <c r="E1" s="177"/>
      <c r="F1" s="177"/>
      <c r="G1" s="177"/>
      <c r="H1" s="177"/>
      <c r="I1" s="63"/>
      <c r="J1" s="63"/>
      <c r="K1" s="63"/>
    </row>
    <row r="2" spans="1:14" ht="16.5" customHeight="1" x14ac:dyDescent="0.25">
      <c r="A2" s="184" t="s">
        <v>209</v>
      </c>
      <c r="B2" s="184"/>
      <c r="C2" s="184"/>
      <c r="D2" s="184"/>
      <c r="E2" s="184"/>
      <c r="F2" s="184"/>
      <c r="G2" s="184"/>
      <c r="H2" s="175" t="s">
        <v>200</v>
      </c>
      <c r="I2" s="175"/>
      <c r="J2" s="175"/>
      <c r="K2" s="175"/>
      <c r="L2" s="175"/>
      <c r="M2" s="175"/>
      <c r="N2" s="175"/>
    </row>
    <row r="3" spans="1:14" ht="15.75" customHeight="1" x14ac:dyDescent="0.25">
      <c r="A3" s="176" t="s">
        <v>208</v>
      </c>
      <c r="B3" s="176"/>
      <c r="C3" s="176"/>
      <c r="D3" s="176"/>
      <c r="E3" s="176"/>
      <c r="F3" s="176"/>
      <c r="G3" s="176"/>
      <c r="H3" s="54"/>
      <c r="I3" s="64"/>
      <c r="J3" s="64"/>
      <c r="K3" s="64"/>
    </row>
    <row r="4" spans="1:14" x14ac:dyDescent="0.25">
      <c r="A4" s="19"/>
      <c r="B4" s="64"/>
      <c r="C4" s="64"/>
      <c r="D4" s="185" t="s">
        <v>210</v>
      </c>
      <c r="E4" s="185"/>
      <c r="F4" s="185"/>
      <c r="G4" s="185"/>
      <c r="H4" s="185"/>
      <c r="I4" s="64"/>
      <c r="J4" s="64"/>
      <c r="K4" s="64"/>
    </row>
    <row r="5" spans="1:14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4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9">
    <mergeCell ref="A19:C19"/>
    <mergeCell ref="H19:K19"/>
    <mergeCell ref="A1:H1"/>
    <mergeCell ref="A2:G2"/>
    <mergeCell ref="H2:N2"/>
    <mergeCell ref="A3:G3"/>
    <mergeCell ref="D4:H4"/>
    <mergeCell ref="A18:C18"/>
    <mergeCell ref="D18:F18"/>
  </mergeCells>
  <phoneticPr fontId="25" type="noConversion"/>
  <printOptions horizontalCentered="1"/>
  <pageMargins left="0.31496062992125984" right="0.59055118110236227" top="0.74803149606299213" bottom="0.74803149606299213" header="0.31496062992125984" footer="0.31496062992125984"/>
  <pageSetup scale="60" fitToHeight="0" orientation="landscape" r:id="rId1"/>
  <headerFooter>
    <oddHeader xml:space="preserve">&amp;R&amp;N de &amp;N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B289-6F86-45A1-A19D-0BC348507199}">
  <sheetPr>
    <pageSetUpPr fitToPage="1"/>
  </sheetPr>
  <dimension ref="A4:FRP68"/>
  <sheetViews>
    <sheetView view="pageLayout" topLeftCell="B28" zoomScaleNormal="100" zoomScaleSheetLayoutView="100" workbookViewId="0">
      <selection activeCell="O17" sqref="O17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166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172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257142.9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4081094.33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4:J4"/>
    <mergeCell ref="C5:J5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E3CB-5FFF-4FF1-95A0-97194D59BD03}">
  <sheetPr>
    <pageSetUpPr fitToPage="1"/>
  </sheetPr>
  <dimension ref="A2:FRP66"/>
  <sheetViews>
    <sheetView view="pageLayout" topLeftCell="B31" zoomScaleNormal="100" zoomScaleSheetLayoutView="100" workbookViewId="0">
      <selection activeCell="J26" sqref="J26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169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171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66" t="s">
        <v>92</v>
      </c>
      <c r="C23" s="132" t="s">
        <v>94</v>
      </c>
      <c r="D23" s="133">
        <v>66502.5</v>
      </c>
      <c r="E23" s="144"/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321428.59999999998</v>
      </c>
      <c r="E24" s="144">
        <v>64285.7</v>
      </c>
      <c r="F24" s="133">
        <f t="shared" si="1"/>
        <v>257142.89999999997</v>
      </c>
      <c r="G24" s="145" t="s">
        <v>173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480000</v>
      </c>
      <c r="E25" s="144">
        <v>480000</v>
      </c>
      <c r="F25" s="133">
        <f t="shared" si="1"/>
        <v>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/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4625380.03</v>
      </c>
      <c r="E27" s="144">
        <f>SUM(E7:E26)</f>
        <v>544285.69999999995</v>
      </c>
      <c r="F27" s="144">
        <f>SUM(F7:F26)</f>
        <v>4081094.33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73" t="s">
        <v>57</v>
      </c>
      <c r="H32" s="173"/>
      <c r="I32" s="173"/>
      <c r="J32" s="17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202D7-084D-4E99-B42C-D6C4F0783559}">
  <dimension ref="A1:Q56"/>
  <sheetViews>
    <sheetView topLeftCell="A10" zoomScaleNormal="100" workbookViewId="0">
      <selection activeCell="S13" sqref="S13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168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1" t="s">
        <v>171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8F455-25BF-482A-8068-4857ABAFF644}">
  <sheetPr>
    <pageSetUpPr fitToPage="1"/>
  </sheetPr>
  <dimension ref="A4:FRP68"/>
  <sheetViews>
    <sheetView view="pageLayout" topLeftCell="B1" zoomScaleNormal="100" zoomScaleSheetLayoutView="100" workbookViewId="0">
      <selection activeCell="M12" sqref="M12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166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165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321428.59999999998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480000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4625380.03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5:J5"/>
    <mergeCell ref="C4:J4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ED67-4DE0-4B45-AFD7-5587C6F97416}">
  <sheetPr>
    <pageSetUpPr fitToPage="1"/>
  </sheetPr>
  <dimension ref="A2:FRP66"/>
  <sheetViews>
    <sheetView view="pageLayout" topLeftCell="A31" zoomScaleNormal="100" zoomScaleSheetLayoutView="100" workbookViewId="0">
      <selection activeCell="C33" sqref="C33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169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159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74352.5</v>
      </c>
      <c r="E23" s="144">
        <v>7850</v>
      </c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385714.3</v>
      </c>
      <c r="E24" s="144">
        <v>64285.7</v>
      </c>
      <c r="F24" s="133">
        <f t="shared" si="1"/>
        <v>321428.59999999998</v>
      </c>
      <c r="G24" s="145" t="s">
        <v>161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960000</v>
      </c>
      <c r="E25" s="144">
        <v>480000</v>
      </c>
      <c r="F25" s="133">
        <f t="shared" si="1"/>
        <v>480000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3200000</v>
      </c>
      <c r="E26" s="144">
        <v>1600000</v>
      </c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6777515.7300000004</v>
      </c>
      <c r="E27" s="144">
        <f>SUM(E7:E26)</f>
        <v>2152135.7000000002</v>
      </c>
      <c r="F27" s="144">
        <f>SUM(F7:F26)</f>
        <v>4625380.03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73" t="s">
        <v>57</v>
      </c>
      <c r="H32" s="173"/>
      <c r="I32" s="173"/>
      <c r="J32" s="17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CFCA-501D-409F-B47A-74402AC91B8C}">
  <dimension ref="A1:Q56"/>
  <sheetViews>
    <sheetView zoomScaleNormal="100" workbookViewId="0">
      <selection activeCell="N15" sqref="N15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168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1" t="s">
        <v>159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4C42-CCC5-40E4-AC60-FAC3BD27F82B}">
  <dimension ref="A1:Q56"/>
  <sheetViews>
    <sheetView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D1" sqref="D1:H1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2.42578125" customWidth="1"/>
    <col min="4" max="4" width="48.85546875" customWidth="1"/>
    <col min="5" max="5" width="10.85546875" bestFit="1" customWidth="1"/>
    <col min="6" max="7" width="10.85546875" customWidth="1"/>
    <col min="8" max="8" width="11.7109375" customWidth="1"/>
    <col min="9" max="9" width="11.85546875" style="13" bestFit="1" customWidth="1"/>
    <col min="10" max="10" width="10" style="13" customWidth="1"/>
    <col min="11" max="11" width="13.1406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4.45" customHeight="1" x14ac:dyDescent="0.25">
      <c r="B2" s="64"/>
      <c r="C2" s="64"/>
      <c r="D2" s="182" t="s">
        <v>139</v>
      </c>
      <c r="E2" s="182"/>
      <c r="F2" s="182"/>
      <c r="G2" s="182"/>
      <c r="H2" s="182"/>
      <c r="I2" s="64"/>
      <c r="J2" s="64"/>
      <c r="K2" s="64"/>
      <c r="L2" s="15"/>
      <c r="M2" s="15"/>
    </row>
    <row r="3" spans="1:17" ht="14.45" customHeight="1" x14ac:dyDescent="0.25">
      <c r="B3" s="64"/>
      <c r="C3" s="64"/>
      <c r="D3" s="182" t="s">
        <v>153</v>
      </c>
      <c r="E3" s="182"/>
      <c r="F3" s="182"/>
      <c r="G3" s="182"/>
      <c r="H3" s="182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3" t="s">
        <v>144</v>
      </c>
      <c r="E4" s="183"/>
      <c r="F4" s="183"/>
      <c r="G4" s="183"/>
      <c r="H4" s="183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61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61</v>
      </c>
      <c r="I8" s="109">
        <v>41016</v>
      </c>
      <c r="J8" s="109">
        <v>40969</v>
      </c>
      <c r="K8" s="5"/>
    </row>
    <row r="9" spans="1:17" ht="45.7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36.75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24.75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8.25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63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48" customHeight="1" x14ac:dyDescent="0.25">
      <c r="A14" s="101">
        <v>13</v>
      </c>
      <c r="B14" s="102" t="s">
        <v>74</v>
      </c>
      <c r="C14" s="102" t="s">
        <v>75</v>
      </c>
      <c r="D14" s="103" t="s">
        <v>76</v>
      </c>
      <c r="E14" s="104">
        <v>273000</v>
      </c>
      <c r="F14" s="104"/>
      <c r="G14" s="104">
        <v>273000</v>
      </c>
      <c r="H14" s="103" t="s">
        <v>79</v>
      </c>
      <c r="I14" s="111">
        <v>41000</v>
      </c>
      <c r="J14" s="111">
        <v>41091</v>
      </c>
      <c r="K14" s="103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A18:C18"/>
    <mergeCell ref="H19:K19"/>
    <mergeCell ref="D1:H1"/>
    <mergeCell ref="D2:H2"/>
    <mergeCell ref="D3:H3"/>
    <mergeCell ref="D4:H4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5458-BD39-4344-A789-9905CBCFA21C}">
  <sheetPr>
    <pageSetUpPr fitToPage="1"/>
  </sheetPr>
  <dimension ref="A1:FRR68"/>
  <sheetViews>
    <sheetView view="pageBreakPreview" zoomScaleNormal="100" zoomScaleSheetLayoutView="100" workbookViewId="0">
      <pane xSplit="4" ySplit="5" topLeftCell="F22" activePane="bottomRight" state="frozen"/>
      <selection pane="topRight" activeCell="C1" sqref="C1"/>
      <selection pane="bottomLeft" activeCell="A6" sqref="A6"/>
      <selection pane="bottomRight" activeCell="J27" sqref="J27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5.7109375" customWidth="1"/>
    <col min="4" max="4" width="38.7109375" customWidth="1"/>
    <col min="5" max="5" width="64.140625" customWidth="1"/>
    <col min="6" max="6" width="17.5703125" customWidth="1"/>
    <col min="7" max="7" width="19.5703125" customWidth="1"/>
    <col min="8" max="8" width="18.7109375" customWidth="1"/>
    <col min="9" max="9" width="18.28515625" customWidth="1"/>
    <col min="10" max="10" width="19.85546875" customWidth="1"/>
    <col min="11" max="11" width="18" customWidth="1"/>
    <col min="12" max="12" width="22.28515625" style="13" customWidth="1"/>
    <col min="13" max="13" width="16.7109375" customWidth="1"/>
  </cols>
  <sheetData>
    <row r="1" spans="1:248" ht="15.75" x14ac:dyDescent="0.25">
      <c r="C1" s="167" t="s">
        <v>99</v>
      </c>
      <c r="D1" s="167"/>
      <c r="E1" s="167"/>
      <c r="F1" s="167"/>
      <c r="G1" s="167"/>
      <c r="H1" s="167"/>
      <c r="I1" s="167"/>
      <c r="J1" s="167"/>
      <c r="K1" s="167"/>
      <c r="L1" s="167"/>
      <c r="N1" s="56" t="s">
        <v>105</v>
      </c>
    </row>
    <row r="2" spans="1:248" ht="15" customHeight="1" x14ac:dyDescent="0.25">
      <c r="C2" s="167" t="s">
        <v>156</v>
      </c>
      <c r="D2" s="167"/>
      <c r="E2" s="167"/>
      <c r="F2" s="167"/>
      <c r="G2" s="167"/>
      <c r="H2" s="167"/>
      <c r="I2" s="167"/>
      <c r="J2" s="167"/>
      <c r="K2" s="167"/>
      <c r="L2" s="167"/>
      <c r="M2" s="54"/>
    </row>
    <row r="3" spans="1:248" ht="15.75" x14ac:dyDescent="0.25">
      <c r="C3" s="167" t="s">
        <v>145</v>
      </c>
      <c r="D3" s="167"/>
      <c r="E3" s="167"/>
      <c r="F3" s="167"/>
      <c r="G3" s="167"/>
      <c r="H3" s="167"/>
      <c r="I3" s="167"/>
      <c r="J3" s="167"/>
      <c r="K3" s="167"/>
      <c r="L3" s="167"/>
    </row>
    <row r="4" spans="1:248" ht="15.75" x14ac:dyDescent="0.25">
      <c r="C4" s="119"/>
      <c r="D4" s="119"/>
      <c r="E4" s="120"/>
      <c r="F4" s="121" t="s">
        <v>144</v>
      </c>
      <c r="G4" s="122"/>
      <c r="H4" s="123"/>
      <c r="I4" s="124"/>
      <c r="J4" s="125" t="s">
        <v>0</v>
      </c>
      <c r="K4" s="126"/>
      <c r="L4" s="126"/>
    </row>
    <row r="5" spans="1:248" ht="47.25" x14ac:dyDescent="0.25">
      <c r="C5" s="127" t="s">
        <v>2</v>
      </c>
      <c r="D5" s="128" t="s">
        <v>3</v>
      </c>
      <c r="E5" s="127" t="s">
        <v>4</v>
      </c>
      <c r="F5" s="127" t="s">
        <v>5</v>
      </c>
      <c r="G5" s="127" t="s">
        <v>6</v>
      </c>
      <c r="H5" s="127" t="s">
        <v>58</v>
      </c>
      <c r="I5" s="129" t="s">
        <v>7</v>
      </c>
      <c r="J5" s="129" t="s">
        <v>135</v>
      </c>
      <c r="K5" s="129" t="s">
        <v>136</v>
      </c>
      <c r="L5" s="129" t="s">
        <v>10</v>
      </c>
      <c r="N5" s="55"/>
    </row>
    <row r="6" spans="1:248" ht="42.75" customHeight="1" x14ac:dyDescent="0.25">
      <c r="A6" s="82" t="s">
        <v>117</v>
      </c>
      <c r="B6" s="82">
        <v>1</v>
      </c>
      <c r="C6" s="130" t="s">
        <v>11</v>
      </c>
      <c r="D6" s="131" t="s">
        <v>12</v>
      </c>
      <c r="E6" s="132" t="s">
        <v>13</v>
      </c>
      <c r="F6" s="133">
        <v>117554.35</v>
      </c>
      <c r="G6" s="133"/>
      <c r="H6" s="133">
        <f>F6-G6</f>
        <v>117554.35</v>
      </c>
      <c r="I6" s="134" t="s">
        <v>14</v>
      </c>
      <c r="J6" s="135">
        <v>41275</v>
      </c>
      <c r="K6" s="135">
        <v>41306</v>
      </c>
      <c r="L6" s="136" t="s">
        <v>112</v>
      </c>
      <c r="M6" s="18"/>
      <c r="N6" s="18"/>
      <c r="O6" s="18"/>
      <c r="P6" s="18"/>
      <c r="Q6" s="18"/>
      <c r="R6" s="18"/>
      <c r="S6" s="18"/>
    </row>
    <row r="7" spans="1:248" ht="40.5" customHeight="1" x14ac:dyDescent="0.25">
      <c r="A7" s="82" t="s">
        <v>117</v>
      </c>
      <c r="B7" s="82">
        <v>2</v>
      </c>
      <c r="C7" s="130" t="s">
        <v>15</v>
      </c>
      <c r="D7" s="131" t="s">
        <v>12</v>
      </c>
      <c r="E7" s="132" t="s">
        <v>16</v>
      </c>
      <c r="F7" s="133">
        <v>439041.4</v>
      </c>
      <c r="G7" s="133"/>
      <c r="H7" s="133">
        <f>F7-G7</f>
        <v>439041.4</v>
      </c>
      <c r="I7" s="134" t="s">
        <v>14</v>
      </c>
      <c r="J7" s="135">
        <v>41275</v>
      </c>
      <c r="K7" s="135">
        <v>41306</v>
      </c>
      <c r="L7" s="136" t="s">
        <v>112</v>
      </c>
      <c r="M7" s="18"/>
      <c r="N7" s="18"/>
      <c r="O7" s="18"/>
      <c r="P7" s="18"/>
      <c r="Q7" s="18"/>
      <c r="R7" s="18"/>
      <c r="S7" s="18"/>
    </row>
    <row r="8" spans="1:248" ht="45.75" customHeight="1" x14ac:dyDescent="0.25">
      <c r="A8" s="82" t="s">
        <v>117</v>
      </c>
      <c r="B8" s="82">
        <v>5</v>
      </c>
      <c r="C8" s="132" t="s">
        <v>85</v>
      </c>
      <c r="D8" s="137" t="s">
        <v>12</v>
      </c>
      <c r="E8" s="132" t="s">
        <v>86</v>
      </c>
      <c r="F8" s="133">
        <v>122657.41</v>
      </c>
      <c r="G8" s="138"/>
      <c r="H8" s="133">
        <f t="shared" ref="H8:H20" si="0">F8-G8</f>
        <v>122657.41</v>
      </c>
      <c r="I8" s="139" t="s">
        <v>87</v>
      </c>
      <c r="J8" s="140">
        <v>41345</v>
      </c>
      <c r="K8" s="140"/>
      <c r="L8" s="136" t="s">
        <v>112</v>
      </c>
      <c r="M8" s="18"/>
      <c r="N8" s="18"/>
      <c r="O8" s="18"/>
      <c r="P8" s="18"/>
      <c r="Q8" s="18"/>
      <c r="R8" s="18"/>
      <c r="S8" s="18"/>
    </row>
    <row r="9" spans="1:248" ht="45" customHeight="1" x14ac:dyDescent="0.25">
      <c r="A9" s="82" t="s">
        <v>117</v>
      </c>
      <c r="B9" s="82">
        <v>13</v>
      </c>
      <c r="C9" s="130" t="s">
        <v>18</v>
      </c>
      <c r="D9" s="131" t="s">
        <v>12</v>
      </c>
      <c r="E9" s="132" t="s">
        <v>19</v>
      </c>
      <c r="F9" s="133">
        <v>204087.86</v>
      </c>
      <c r="G9" s="133"/>
      <c r="H9" s="133">
        <f t="shared" si="0"/>
        <v>204087.86</v>
      </c>
      <c r="I9" s="134" t="s">
        <v>14</v>
      </c>
      <c r="J9" s="135"/>
      <c r="K9" s="135">
        <v>41719</v>
      </c>
      <c r="L9" s="136" t="s">
        <v>112</v>
      </c>
      <c r="M9" s="18"/>
      <c r="N9" s="18"/>
      <c r="O9" s="18"/>
      <c r="P9" s="18"/>
      <c r="Q9" s="18"/>
      <c r="R9" s="18"/>
      <c r="S9" s="18"/>
    </row>
    <row r="10" spans="1:248" ht="47.25" customHeight="1" x14ac:dyDescent="0.25">
      <c r="A10" s="82" t="s">
        <v>117</v>
      </c>
      <c r="B10" s="82">
        <v>8</v>
      </c>
      <c r="C10" s="132" t="s">
        <v>21</v>
      </c>
      <c r="D10" s="141" t="s">
        <v>22</v>
      </c>
      <c r="E10" s="132" t="s">
        <v>80</v>
      </c>
      <c r="F10" s="138">
        <v>269297</v>
      </c>
      <c r="G10" s="138"/>
      <c r="H10" s="133">
        <f t="shared" si="0"/>
        <v>269297</v>
      </c>
      <c r="I10" s="134" t="s">
        <v>14</v>
      </c>
      <c r="J10" s="140" t="s">
        <v>23</v>
      </c>
      <c r="K10" s="140">
        <v>41688</v>
      </c>
      <c r="L10" s="136" t="s">
        <v>112</v>
      </c>
      <c r="M10" s="18"/>
      <c r="N10" s="18"/>
      <c r="O10" s="18"/>
      <c r="P10" s="18"/>
      <c r="Q10" s="18"/>
      <c r="R10" s="18"/>
      <c r="S10" s="18"/>
    </row>
    <row r="11" spans="1:248" ht="29.25" customHeight="1" x14ac:dyDescent="0.25">
      <c r="A11" s="82" t="s">
        <v>122</v>
      </c>
      <c r="B11" s="82">
        <v>18</v>
      </c>
      <c r="C11" s="130" t="s">
        <v>24</v>
      </c>
      <c r="D11" s="131" t="s">
        <v>25</v>
      </c>
      <c r="E11" s="130" t="s">
        <v>26</v>
      </c>
      <c r="F11" s="133">
        <v>260842</v>
      </c>
      <c r="G11" s="142"/>
      <c r="H11" s="133">
        <f t="shared" si="0"/>
        <v>260842</v>
      </c>
      <c r="I11" s="134" t="s">
        <v>17</v>
      </c>
      <c r="J11" s="135">
        <v>41395</v>
      </c>
      <c r="K11" s="135">
        <v>41457</v>
      </c>
      <c r="L11" s="136" t="s">
        <v>113</v>
      </c>
      <c r="M11" s="18"/>
      <c r="N11" s="18"/>
      <c r="O11" s="18"/>
      <c r="P11" s="18"/>
      <c r="Q11" s="18"/>
      <c r="R11" s="18"/>
      <c r="S11" s="18"/>
    </row>
    <row r="12" spans="1:248" ht="27" customHeight="1" x14ac:dyDescent="0.25">
      <c r="A12" s="82" t="s">
        <v>117</v>
      </c>
      <c r="B12" s="82" t="s">
        <v>107</v>
      </c>
      <c r="C12" s="130" t="s">
        <v>27</v>
      </c>
      <c r="D12" s="131" t="s">
        <v>28</v>
      </c>
      <c r="E12" s="130" t="s">
        <v>29</v>
      </c>
      <c r="F12" s="133">
        <v>175061.25</v>
      </c>
      <c r="G12" s="133"/>
      <c r="H12" s="133">
        <f t="shared" si="0"/>
        <v>175061.25</v>
      </c>
      <c r="I12" s="134" t="s">
        <v>14</v>
      </c>
      <c r="J12" s="135">
        <v>41442</v>
      </c>
      <c r="K12" s="135">
        <v>41466</v>
      </c>
      <c r="L12" s="136" t="s">
        <v>112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</row>
    <row r="13" spans="1:248" s="37" customFormat="1" ht="37.5" customHeight="1" x14ac:dyDescent="0.25">
      <c r="A13" s="83" t="s">
        <v>108</v>
      </c>
      <c r="B13" s="83" t="s">
        <v>108</v>
      </c>
      <c r="C13" s="130" t="s">
        <v>30</v>
      </c>
      <c r="D13" s="141" t="s">
        <v>31</v>
      </c>
      <c r="E13" s="132" t="s">
        <v>32</v>
      </c>
      <c r="F13" s="138">
        <v>176242.32</v>
      </c>
      <c r="G13" s="138"/>
      <c r="H13" s="133">
        <f>F13-G13</f>
        <v>176242.32</v>
      </c>
      <c r="I13" s="134" t="s">
        <v>88</v>
      </c>
      <c r="J13" s="140">
        <v>41792</v>
      </c>
      <c r="K13" s="140">
        <v>41806</v>
      </c>
      <c r="L13" s="136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248" s="37" customFormat="1" ht="35.25" customHeight="1" x14ac:dyDescent="0.25">
      <c r="A14" s="83" t="s">
        <v>108</v>
      </c>
      <c r="B14" s="83" t="s">
        <v>108</v>
      </c>
      <c r="C14" s="130" t="s">
        <v>33</v>
      </c>
      <c r="D14" s="141" t="s">
        <v>34</v>
      </c>
      <c r="E14" s="132" t="s">
        <v>35</v>
      </c>
      <c r="F14" s="138">
        <v>47080</v>
      </c>
      <c r="G14" s="138"/>
      <c r="H14" s="133">
        <f>F14-G14</f>
        <v>47080</v>
      </c>
      <c r="I14" s="134" t="s">
        <v>17</v>
      </c>
      <c r="J14" s="140">
        <v>41789</v>
      </c>
      <c r="K14" s="140">
        <v>41808</v>
      </c>
      <c r="L14" s="136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</row>
    <row r="15" spans="1:248" s="37" customFormat="1" ht="51" customHeight="1" x14ac:dyDescent="0.25">
      <c r="A15" s="83" t="s">
        <v>108</v>
      </c>
      <c r="B15" s="83" t="s">
        <v>108</v>
      </c>
      <c r="C15" s="130" t="s">
        <v>36</v>
      </c>
      <c r="D15" s="141" t="s">
        <v>37</v>
      </c>
      <c r="E15" s="132" t="s">
        <v>38</v>
      </c>
      <c r="F15" s="138">
        <v>31299</v>
      </c>
      <c r="G15" s="138"/>
      <c r="H15" s="133">
        <f>F15-G15</f>
        <v>31299</v>
      </c>
      <c r="I15" s="134" t="s">
        <v>17</v>
      </c>
      <c r="J15" s="140">
        <v>41792</v>
      </c>
      <c r="K15" s="140">
        <v>41806</v>
      </c>
      <c r="L15" s="136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</row>
    <row r="16" spans="1:248" ht="34.5" customHeight="1" x14ac:dyDescent="0.25">
      <c r="A16" s="83" t="s">
        <v>108</v>
      </c>
      <c r="B16" s="83" t="s">
        <v>108</v>
      </c>
      <c r="C16" s="130" t="s">
        <v>39</v>
      </c>
      <c r="D16" s="141" t="s">
        <v>40</v>
      </c>
      <c r="E16" s="132" t="s">
        <v>41</v>
      </c>
      <c r="F16" s="138">
        <v>47080</v>
      </c>
      <c r="G16" s="138"/>
      <c r="H16" s="133">
        <v>47080</v>
      </c>
      <c r="I16" s="134" t="s">
        <v>17</v>
      </c>
      <c r="J16" s="140">
        <v>41792</v>
      </c>
      <c r="K16" s="140">
        <v>41835</v>
      </c>
      <c r="L16" s="136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</row>
    <row r="17" spans="1:4542" ht="36.950000000000003" customHeight="1" x14ac:dyDescent="0.25">
      <c r="A17" s="83" t="s">
        <v>108</v>
      </c>
      <c r="B17" s="83" t="s">
        <v>108</v>
      </c>
      <c r="C17" s="130" t="s">
        <v>42</v>
      </c>
      <c r="D17" s="141" t="s">
        <v>43</v>
      </c>
      <c r="E17" s="132" t="s">
        <v>44</v>
      </c>
      <c r="F17" s="138">
        <v>55274.31</v>
      </c>
      <c r="G17" s="138"/>
      <c r="H17" s="133">
        <f t="shared" si="0"/>
        <v>55274.31</v>
      </c>
      <c r="I17" s="134"/>
      <c r="J17" s="140">
        <v>41796</v>
      </c>
      <c r="K17" s="140">
        <v>41835</v>
      </c>
      <c r="L17" s="136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</row>
    <row r="18" spans="1:4542" ht="48.75" customHeight="1" x14ac:dyDescent="0.25">
      <c r="A18" s="83" t="s">
        <v>108</v>
      </c>
      <c r="B18" s="83" t="s">
        <v>108</v>
      </c>
      <c r="C18" s="130" t="s">
        <v>45</v>
      </c>
      <c r="D18" s="141" t="s">
        <v>46</v>
      </c>
      <c r="E18" s="132" t="s">
        <v>47</v>
      </c>
      <c r="F18" s="138">
        <v>51954.7</v>
      </c>
      <c r="G18" s="143"/>
      <c r="H18" s="133">
        <f t="shared" si="0"/>
        <v>51954.7</v>
      </c>
      <c r="I18" s="134" t="s">
        <v>17</v>
      </c>
      <c r="J18" s="140">
        <v>41794</v>
      </c>
      <c r="K18" s="140">
        <v>41820</v>
      </c>
      <c r="L18" s="136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</row>
    <row r="19" spans="1:4542" ht="36.950000000000003" customHeight="1" x14ac:dyDescent="0.25">
      <c r="A19" s="83" t="s">
        <v>108</v>
      </c>
      <c r="B19" s="83" t="s">
        <v>108</v>
      </c>
      <c r="C19" s="130" t="s">
        <v>48</v>
      </c>
      <c r="D19" s="141" t="s">
        <v>49</v>
      </c>
      <c r="E19" s="132" t="s">
        <v>50</v>
      </c>
      <c r="F19" s="138">
        <v>133077.32999999999</v>
      </c>
      <c r="G19" s="138"/>
      <c r="H19" s="133">
        <f t="shared" si="0"/>
        <v>133077.32999999999</v>
      </c>
      <c r="I19" s="134" t="s">
        <v>17</v>
      </c>
      <c r="J19" s="140">
        <v>41835</v>
      </c>
      <c r="K19" s="140">
        <v>41850</v>
      </c>
      <c r="L19" s="136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</row>
    <row r="20" spans="1:4542" ht="36.950000000000003" customHeight="1" x14ac:dyDescent="0.25">
      <c r="A20" s="83" t="s">
        <v>108</v>
      </c>
      <c r="B20" s="83" t="s">
        <v>108</v>
      </c>
      <c r="C20" s="130" t="s">
        <v>51</v>
      </c>
      <c r="D20" s="141" t="s">
        <v>52</v>
      </c>
      <c r="E20" s="132" t="s">
        <v>53</v>
      </c>
      <c r="F20" s="138">
        <v>18850</v>
      </c>
      <c r="G20" s="138"/>
      <c r="H20" s="133">
        <f t="shared" si="0"/>
        <v>18850</v>
      </c>
      <c r="I20" s="134" t="s">
        <v>17</v>
      </c>
      <c r="J20" s="140">
        <v>41834</v>
      </c>
      <c r="K20" s="140">
        <v>41850</v>
      </c>
      <c r="L20" s="136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</row>
    <row r="21" spans="1:4542" ht="42.75" customHeight="1" x14ac:dyDescent="0.25">
      <c r="A21" s="82" t="s">
        <v>109</v>
      </c>
      <c r="B21" s="83" t="s">
        <v>110</v>
      </c>
      <c r="C21" s="130" t="s">
        <v>82</v>
      </c>
      <c r="D21" s="141" t="s">
        <v>81</v>
      </c>
      <c r="E21" s="141" t="s">
        <v>83</v>
      </c>
      <c r="F21" s="138">
        <v>21300</v>
      </c>
      <c r="G21" s="144"/>
      <c r="H21" s="133">
        <v>8050</v>
      </c>
      <c r="I21" s="145" t="s">
        <v>103</v>
      </c>
      <c r="J21" s="140">
        <v>43052</v>
      </c>
      <c r="K21" s="140">
        <v>43070</v>
      </c>
      <c r="L21" s="136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</row>
    <row r="22" spans="1:4542" s="37" customFormat="1" ht="50.25" customHeight="1" x14ac:dyDescent="0.25">
      <c r="A22" s="83" t="s">
        <v>109</v>
      </c>
      <c r="B22" s="83" t="s">
        <v>110</v>
      </c>
      <c r="C22" s="130" t="s">
        <v>90</v>
      </c>
      <c r="D22" s="141" t="s">
        <v>93</v>
      </c>
      <c r="E22" s="132" t="s">
        <v>158</v>
      </c>
      <c r="F22" s="133">
        <v>360200</v>
      </c>
      <c r="G22" s="138"/>
      <c r="H22" s="133">
        <f t="shared" ref="H22" si="1">F22-G22</f>
        <v>360200</v>
      </c>
      <c r="I22" s="145" t="s">
        <v>89</v>
      </c>
      <c r="J22" s="140">
        <v>43707</v>
      </c>
      <c r="K22" s="140">
        <v>43734</v>
      </c>
      <c r="L22" s="136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</row>
    <row r="23" spans="1:4542" s="37" customFormat="1" ht="48" customHeight="1" x14ac:dyDescent="0.25">
      <c r="A23" s="83" t="s">
        <v>109</v>
      </c>
      <c r="B23" s="83" t="s">
        <v>110</v>
      </c>
      <c r="C23" s="130" t="s">
        <v>91</v>
      </c>
      <c r="D23" s="141" t="s">
        <v>92</v>
      </c>
      <c r="E23" s="132" t="s">
        <v>94</v>
      </c>
      <c r="F23" s="133">
        <v>90102.5</v>
      </c>
      <c r="G23" s="144"/>
      <c r="H23" s="133">
        <v>74352.5</v>
      </c>
      <c r="I23" s="145" t="s">
        <v>106</v>
      </c>
      <c r="J23" s="140">
        <v>43717</v>
      </c>
      <c r="K23" s="140">
        <v>43746</v>
      </c>
      <c r="L23" s="136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</row>
    <row r="24" spans="1:4542" s="37" customFormat="1" ht="55.5" customHeight="1" x14ac:dyDescent="0.25">
      <c r="A24" s="83" t="s">
        <v>108</v>
      </c>
      <c r="B24" s="83" t="s">
        <v>108</v>
      </c>
      <c r="C24" s="130" t="s">
        <v>97</v>
      </c>
      <c r="D24" s="141" t="s">
        <v>95</v>
      </c>
      <c r="E24" s="132" t="s">
        <v>96</v>
      </c>
      <c r="F24" s="133">
        <v>-1935</v>
      </c>
      <c r="G24" s="138"/>
      <c r="H24" s="133">
        <f>F24-G24</f>
        <v>-1935</v>
      </c>
      <c r="I24" s="145"/>
      <c r="J24" s="140">
        <v>43812</v>
      </c>
      <c r="K24" s="140">
        <v>43830</v>
      </c>
      <c r="L24" s="146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</row>
    <row r="25" spans="1:4542" s="37" customFormat="1" ht="54.75" customHeight="1" x14ac:dyDescent="0.25">
      <c r="A25" s="83" t="s">
        <v>119</v>
      </c>
      <c r="B25" s="83" t="s">
        <v>109</v>
      </c>
      <c r="C25" s="130" t="s">
        <v>100</v>
      </c>
      <c r="D25" s="141" t="s">
        <v>101</v>
      </c>
      <c r="E25" s="132" t="s">
        <v>102</v>
      </c>
      <c r="F25" s="133">
        <v>424308.09</v>
      </c>
      <c r="G25" s="138"/>
      <c r="H25" s="133">
        <f>F25-G25</f>
        <v>424308.09</v>
      </c>
      <c r="I25" s="145" t="s">
        <v>14</v>
      </c>
      <c r="J25" s="140">
        <v>44232</v>
      </c>
      <c r="K25" s="140">
        <v>44264</v>
      </c>
      <c r="L25" s="146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</row>
    <row r="26" spans="1:4542" s="37" customFormat="1" ht="45.75" customHeight="1" x14ac:dyDescent="0.25">
      <c r="A26" s="83"/>
      <c r="B26" s="83"/>
      <c r="C26" s="147" t="s">
        <v>148</v>
      </c>
      <c r="D26" s="139" t="s">
        <v>146</v>
      </c>
      <c r="E26" s="148" t="s">
        <v>150</v>
      </c>
      <c r="F26" s="133">
        <v>450000</v>
      </c>
      <c r="G26" s="144">
        <v>64285.7</v>
      </c>
      <c r="H26" s="133">
        <f>F26-G26</f>
        <v>385714.3</v>
      </c>
      <c r="I26" s="145" t="s">
        <v>154</v>
      </c>
      <c r="J26" s="140">
        <v>44705</v>
      </c>
      <c r="K26" s="140">
        <v>44740</v>
      </c>
      <c r="L26" s="146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</row>
    <row r="27" spans="1:4542" s="37" customFormat="1" ht="45.75" customHeight="1" x14ac:dyDescent="0.25">
      <c r="A27" s="83" t="s">
        <v>119</v>
      </c>
      <c r="B27" s="83" t="s">
        <v>109</v>
      </c>
      <c r="C27" s="147" t="s">
        <v>133</v>
      </c>
      <c r="D27" s="139" t="s">
        <v>98</v>
      </c>
      <c r="E27" s="148" t="s">
        <v>104</v>
      </c>
      <c r="F27" s="133">
        <v>1200000</v>
      </c>
      <c r="G27" s="144"/>
      <c r="H27" s="133">
        <f>F27-G27</f>
        <v>1200000</v>
      </c>
      <c r="I27" s="145" t="s">
        <v>134</v>
      </c>
      <c r="J27" s="140">
        <v>44674</v>
      </c>
      <c r="K27" s="140">
        <v>44704</v>
      </c>
      <c r="L27" s="146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</row>
    <row r="28" spans="1:4542" s="37" customFormat="1" ht="62.25" customHeight="1" x14ac:dyDescent="0.25">
      <c r="A28" s="83"/>
      <c r="B28" s="83"/>
      <c r="C28" s="147" t="s">
        <v>149</v>
      </c>
      <c r="D28" s="139" t="s">
        <v>147</v>
      </c>
      <c r="E28" s="148" t="s">
        <v>152</v>
      </c>
      <c r="F28" s="133">
        <v>4000000</v>
      </c>
      <c r="G28" s="144">
        <v>800000</v>
      </c>
      <c r="H28" s="133">
        <f>F28-G28</f>
        <v>3200000</v>
      </c>
      <c r="I28" s="145" t="s">
        <v>155</v>
      </c>
      <c r="J28" s="140">
        <v>44713</v>
      </c>
      <c r="K28" s="140">
        <v>44733</v>
      </c>
      <c r="L28" s="146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</row>
    <row r="29" spans="1:4542" s="37" customFormat="1" ht="46.5" customHeight="1" x14ac:dyDescent="0.25">
      <c r="A29" s="83"/>
      <c r="B29" s="83"/>
      <c r="C29" s="147"/>
      <c r="D29" s="149"/>
      <c r="E29" s="129" t="s">
        <v>55</v>
      </c>
      <c r="F29" s="144">
        <f>SUM(F6:F28)</f>
        <v>8693374.5199999996</v>
      </c>
      <c r="G29" s="144">
        <f>SUM(G6:G28)</f>
        <v>864285.7</v>
      </c>
      <c r="H29" s="144">
        <f>SUM(H6:H28)</f>
        <v>7800088.8200000003</v>
      </c>
      <c r="I29" s="145"/>
      <c r="J29" s="140"/>
      <c r="K29" s="140"/>
      <c r="L29" s="136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</row>
    <row r="30" spans="1:4542" s="37" customFormat="1" ht="46.5" customHeight="1" x14ac:dyDescent="0.25">
      <c r="A30" s="82"/>
      <c r="B30" s="82"/>
      <c r="C30" s="156"/>
      <c r="D30" s="156"/>
      <c r="E30" s="157"/>
      <c r="F30" s="158"/>
      <c r="G30" s="158"/>
      <c r="H30" s="158"/>
      <c r="I30" s="159"/>
      <c r="J30" s="160"/>
      <c r="K30" s="160"/>
      <c r="L30" s="155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</row>
    <row r="31" spans="1:4542" x14ac:dyDescent="0.25">
      <c r="C31" s="154"/>
      <c r="D31" s="156"/>
      <c r="E31" s="157"/>
      <c r="F31" s="161"/>
      <c r="G31" s="161"/>
      <c r="H31" s="161"/>
      <c r="I31" s="159"/>
      <c r="J31" s="160"/>
      <c r="K31" s="160"/>
      <c r="L31" s="155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</row>
    <row r="32" spans="1:4542" x14ac:dyDescent="0.25">
      <c r="C32" s="154"/>
      <c r="D32" s="156"/>
      <c r="E32" s="157"/>
      <c r="F32" s="161"/>
      <c r="G32" s="161"/>
      <c r="H32" s="161"/>
      <c r="I32" s="159"/>
      <c r="J32" s="160"/>
      <c r="K32" s="160"/>
      <c r="L32" s="155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</row>
    <row r="33" spans="3:67" ht="15.75" x14ac:dyDescent="0.25">
      <c r="C33" s="119"/>
      <c r="D33" s="119"/>
      <c r="E33" s="119"/>
      <c r="F33" s="123"/>
      <c r="G33" s="123"/>
      <c r="H33" s="123"/>
      <c r="I33" s="150"/>
      <c r="J33" s="151"/>
      <c r="K33" s="151"/>
      <c r="L33" s="12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3:67" ht="15.75" x14ac:dyDescent="0.25">
      <c r="C34" s="152" t="s">
        <v>78</v>
      </c>
      <c r="D34" s="119"/>
      <c r="E34" s="152" t="s">
        <v>56</v>
      </c>
      <c r="F34" s="123"/>
      <c r="G34" s="123"/>
      <c r="H34" s="123"/>
      <c r="I34" s="173" t="s">
        <v>57</v>
      </c>
      <c r="J34" s="173"/>
      <c r="K34" s="173"/>
      <c r="L34" s="174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</row>
    <row r="35" spans="3:67" ht="15.75" x14ac:dyDescent="0.25">
      <c r="C35" s="120"/>
      <c r="D35" s="120"/>
      <c r="E35" s="120"/>
      <c r="F35" s="120"/>
      <c r="G35" s="120"/>
      <c r="H35" s="120"/>
      <c r="I35" s="120"/>
      <c r="J35" s="120"/>
      <c r="K35" s="120"/>
      <c r="L35" s="153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</row>
    <row r="36" spans="3:67" x14ac:dyDescent="0.25">
      <c r="C36" s="5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</row>
    <row r="37" spans="3:67" ht="8.25" customHeight="1" x14ac:dyDescent="0.25">
      <c r="C37" s="17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3:67" x14ac:dyDescent="0.25">
      <c r="C38" s="17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</row>
    <row r="39" spans="3:67" x14ac:dyDescent="0.25"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</row>
    <row r="48" spans="3:67" ht="9" customHeight="1" x14ac:dyDescent="0.25"/>
    <row r="50" spans="1:15" x14ac:dyDescent="0.25">
      <c r="A50" s="83"/>
      <c r="E50" s="71" t="s">
        <v>111</v>
      </c>
      <c r="H50" s="14"/>
    </row>
    <row r="51" spans="1:15" x14ac:dyDescent="0.25">
      <c r="A51" s="83"/>
      <c r="E51" s="70"/>
      <c r="F51" s="77" t="s">
        <v>115</v>
      </c>
      <c r="I51" s="72" t="s">
        <v>126</v>
      </c>
      <c r="J51" s="62"/>
      <c r="M51" s="76" t="s">
        <v>114</v>
      </c>
    </row>
    <row r="52" spans="1:15" x14ac:dyDescent="0.25">
      <c r="A52" s="83"/>
      <c r="E52" s="70"/>
      <c r="F52" t="s">
        <v>121</v>
      </c>
      <c r="H52" s="73">
        <f>SUMIF($A$6:$A$29,"T",$H$6:$H$29)</f>
        <v>0</v>
      </c>
      <c r="I52" s="20" t="s">
        <v>127</v>
      </c>
      <c r="K52" s="73">
        <f>SUMIF($A$6:$A$29,"B",$H$6:$H$29)</f>
        <v>558922.66</v>
      </c>
      <c r="M52" s="13"/>
    </row>
    <row r="53" spans="1:15" x14ac:dyDescent="0.25">
      <c r="A53" s="83"/>
      <c r="E53" s="70"/>
      <c r="F53" t="s">
        <v>120</v>
      </c>
      <c r="H53" s="73">
        <f>SUMIF($A$6:$A$29,"C",$H$6:$H$29)</f>
        <v>0</v>
      </c>
      <c r="I53" s="20" t="s">
        <v>128</v>
      </c>
      <c r="K53" s="73">
        <f>SUMIF($A$6:$A$29,"S",$H$6:$H$29)</f>
        <v>442602.5</v>
      </c>
      <c r="M53" s="13"/>
      <c r="O53" s="13"/>
    </row>
    <row r="54" spans="1:15" x14ac:dyDescent="0.25">
      <c r="A54" s="83"/>
      <c r="E54" s="70"/>
      <c r="G54" s="75" t="s">
        <v>125</v>
      </c>
      <c r="H54" s="78">
        <f>SUBTOTAL(9,H52:H53)</f>
        <v>0</v>
      </c>
      <c r="J54" s="66" t="s">
        <v>130</v>
      </c>
      <c r="K54" s="78">
        <f>SUBTOTAL(9,K52:K53)</f>
        <v>1001525.16</v>
      </c>
      <c r="M54" s="78">
        <f>H54+K54</f>
        <v>1001525.16</v>
      </c>
      <c r="N54" s="73"/>
      <c r="O54" s="13"/>
    </row>
    <row r="55" spans="1:15" x14ac:dyDescent="0.25">
      <c r="A55" s="83"/>
      <c r="E55" s="70"/>
      <c r="O55" s="13"/>
    </row>
    <row r="56" spans="1:15" x14ac:dyDescent="0.25">
      <c r="A56" s="83"/>
      <c r="E56" s="13"/>
      <c r="H56" s="73"/>
      <c r="O56" s="13"/>
    </row>
    <row r="57" spans="1:15" x14ac:dyDescent="0.25">
      <c r="A57" s="83"/>
      <c r="E57" s="13"/>
      <c r="F57" s="61" t="s">
        <v>132</v>
      </c>
      <c r="I57" s="74" t="s">
        <v>118</v>
      </c>
      <c r="O57" s="13"/>
    </row>
    <row r="58" spans="1:15" x14ac:dyDescent="0.25">
      <c r="A58" s="83"/>
      <c r="E58" s="13"/>
      <c r="F58" t="s">
        <v>123</v>
      </c>
      <c r="H58" s="73">
        <f>SUMIF($A$6:$A$29,"PD",$H$6:$H$29)</f>
        <v>260842</v>
      </c>
      <c r="I58" t="s">
        <v>129</v>
      </c>
      <c r="K58" s="73">
        <f>SUMIF($A$6:$A$29,"P",$H$6:$H$29)</f>
        <v>1624308.09</v>
      </c>
      <c r="M58" s="73"/>
      <c r="O58" s="13"/>
    </row>
    <row r="59" spans="1:15" x14ac:dyDescent="0.25">
      <c r="A59" s="83"/>
      <c r="E59" s="13"/>
      <c r="F59" t="s">
        <v>124</v>
      </c>
      <c r="H59" s="73">
        <f>SUMIF($A$6:$A$29,"I",$H$6:$H$29)</f>
        <v>1327699.27</v>
      </c>
      <c r="O59" s="13"/>
    </row>
    <row r="60" spans="1:15" x14ac:dyDescent="0.25">
      <c r="A60" s="83"/>
      <c r="E60" s="13"/>
      <c r="G60" s="75" t="s">
        <v>125</v>
      </c>
      <c r="H60" s="78">
        <f>SUBTOTAL(9,H58:H59)</f>
        <v>1588541.27</v>
      </c>
      <c r="J60" s="66" t="s">
        <v>131</v>
      </c>
      <c r="K60" s="78">
        <f>SUBTOTAL(9,K58)</f>
        <v>1624308.09</v>
      </c>
      <c r="M60" s="78">
        <f>H60+K60</f>
        <v>3212849.3600000003</v>
      </c>
      <c r="O60" s="13"/>
    </row>
    <row r="61" spans="1:15" x14ac:dyDescent="0.25">
      <c r="A61" s="83"/>
      <c r="M61" s="61"/>
      <c r="O61" s="13"/>
    </row>
    <row r="62" spans="1:15" ht="15.75" thickBot="1" x14ac:dyDescent="0.3">
      <c r="B62" s="84"/>
      <c r="E62" s="59"/>
      <c r="J62" s="59"/>
      <c r="L62"/>
      <c r="M62" s="79">
        <f>SUBTOTAL(9,M54:M61)</f>
        <v>4214374.5200000005</v>
      </c>
      <c r="N62" s="69">
        <f>M62-H29</f>
        <v>-3585714.3</v>
      </c>
    </row>
    <row r="63" spans="1:15" ht="15.75" thickTop="1" x14ac:dyDescent="0.25">
      <c r="E63" s="59"/>
      <c r="K63" s="81"/>
      <c r="M63" s="13"/>
      <c r="O63" s="13"/>
    </row>
    <row r="65" spans="3:13" x14ac:dyDescent="0.25">
      <c r="C65" s="66" t="s">
        <v>116</v>
      </c>
    </row>
    <row r="66" spans="3:13" x14ac:dyDescent="0.25">
      <c r="C66" s="66"/>
      <c r="D66" s="68"/>
      <c r="F66" s="59"/>
      <c r="G66" s="68"/>
      <c r="K66" s="68"/>
      <c r="L66" s="67"/>
      <c r="M66" s="14"/>
    </row>
    <row r="67" spans="3:13" x14ac:dyDescent="0.25">
      <c r="C67" s="66"/>
      <c r="D67" s="68"/>
      <c r="F67" s="59"/>
      <c r="G67" s="68"/>
      <c r="K67" s="68"/>
      <c r="L67" s="67"/>
      <c r="M67" s="14"/>
    </row>
    <row r="68" spans="3:13" x14ac:dyDescent="0.25">
      <c r="F68" s="59"/>
    </row>
  </sheetData>
  <autoFilter ref="A5:FRR29" xr:uid="{534C5458-BD39-4344-A789-9905CBCFA21C}"/>
  <mergeCells count="4">
    <mergeCell ref="I34:L34"/>
    <mergeCell ref="C1:L1"/>
    <mergeCell ref="C3:L3"/>
    <mergeCell ref="C2:L2"/>
  </mergeCells>
  <phoneticPr fontId="25" type="noConversion"/>
  <pageMargins left="1.1417322834645669" right="0.74803149606299213" top="0.74803149606299213" bottom="0.74803149606299213" header="0.39370078740157483" footer="0.31496062992125984"/>
  <pageSetup scale="3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A174-B6E2-4216-85C8-34347F139C9B}">
  <sheetPr>
    <pageSetUpPr fitToPage="1"/>
  </sheetPr>
  <dimension ref="A1:FRP68"/>
  <sheetViews>
    <sheetView view="pageBreakPreview" zoomScaleNormal="100" zoomScaleSheetLayoutView="100" workbookViewId="0">
      <pane xSplit="5" ySplit="5" topLeftCell="F22" activePane="bottomRight" state="frozen"/>
      <selection pane="topRight" activeCell="C1" sqref="C1"/>
      <selection pane="bottomLeft" activeCell="A6" sqref="A6"/>
      <selection pane="bottomRight" activeCell="J52" sqref="J52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1.85546875" customWidth="1"/>
    <col min="4" max="4" width="14" customWidth="1"/>
    <col min="5" max="5" width="21.85546875" customWidth="1"/>
    <col min="6" max="6" width="48.85546875" customWidth="1"/>
    <col min="7" max="7" width="15.140625" hidden="1" customWidth="1"/>
    <col min="8" max="8" width="16.42578125" hidden="1" customWidth="1"/>
    <col min="9" max="9" width="14.85546875" customWidth="1"/>
    <col min="10" max="10" width="24.5703125" style="13" customWidth="1"/>
    <col min="11" max="11" width="16.7109375" customWidth="1"/>
  </cols>
  <sheetData>
    <row r="1" spans="1:246" ht="15.75" x14ac:dyDescent="0.25">
      <c r="C1" s="167" t="s">
        <v>99</v>
      </c>
      <c r="D1" s="167"/>
      <c r="E1" s="167"/>
      <c r="F1" s="167"/>
      <c r="G1" s="167"/>
      <c r="H1" s="167"/>
      <c r="I1" s="167"/>
      <c r="J1" s="167"/>
      <c r="L1" s="56" t="s">
        <v>105</v>
      </c>
    </row>
    <row r="2" spans="1:246" ht="15" customHeight="1" x14ac:dyDescent="0.25">
      <c r="C2" s="168" t="s">
        <v>137</v>
      </c>
      <c r="D2" s="168"/>
      <c r="E2" s="168"/>
      <c r="F2" s="168"/>
      <c r="G2" s="168"/>
      <c r="H2" s="168"/>
      <c r="I2" s="168"/>
      <c r="J2" s="168"/>
      <c r="K2" s="54"/>
    </row>
    <row r="3" spans="1:246" x14ac:dyDescent="0.25">
      <c r="C3" s="169" t="s">
        <v>145</v>
      </c>
      <c r="D3" s="169"/>
      <c r="E3" s="169"/>
      <c r="F3" s="169"/>
      <c r="G3" s="169"/>
      <c r="H3" s="169"/>
      <c r="I3" s="169"/>
      <c r="J3" s="169"/>
    </row>
    <row r="4" spans="1:246" x14ac:dyDescent="0.25">
      <c r="C4" s="170" t="s">
        <v>157</v>
      </c>
      <c r="D4" s="170"/>
      <c r="E4" s="170"/>
      <c r="F4" s="170"/>
      <c r="G4" s="170"/>
      <c r="H4" s="170"/>
      <c r="I4" s="170"/>
      <c r="J4" s="170"/>
    </row>
    <row r="5" spans="1:246" ht="36.75" x14ac:dyDescent="0.25">
      <c r="C5" s="35" t="s">
        <v>2</v>
      </c>
      <c r="D5" s="21" t="s">
        <v>135</v>
      </c>
      <c r="E5" s="38" t="s">
        <v>3</v>
      </c>
      <c r="F5" s="35" t="s">
        <v>4</v>
      </c>
      <c r="G5" s="35" t="s">
        <v>5</v>
      </c>
      <c r="H5" s="35" t="s">
        <v>6</v>
      </c>
      <c r="I5" s="35" t="s">
        <v>58</v>
      </c>
      <c r="J5" s="36" t="s">
        <v>10</v>
      </c>
      <c r="L5" s="55"/>
    </row>
    <row r="6" spans="1:246" ht="30" customHeight="1" x14ac:dyDescent="0.25">
      <c r="A6" s="57" t="s">
        <v>117</v>
      </c>
      <c r="B6" s="57">
        <v>1</v>
      </c>
      <c r="C6" s="86" t="str">
        <f>'C X P - JUNIO- 2022'!C6</f>
        <v>CONTRATO 001/14</v>
      </c>
      <c r="D6" s="100">
        <f>'C X P - JUNIO- 2022'!J6</f>
        <v>41275</v>
      </c>
      <c r="E6" s="85" t="str">
        <f>'C X P - JUNIO- 2022'!D6</f>
        <v>IDIAF</v>
      </c>
      <c r="F6" s="85" t="str">
        <f>'C X P - JUNIO- 2022'!E6</f>
        <v>Validación de Tecnologia para Incrementar la Pruductividad de la Batata</v>
      </c>
      <c r="G6" s="85">
        <f>'C X P - JUNIO- 2022'!F6</f>
        <v>117554.35</v>
      </c>
      <c r="H6" s="85">
        <f>'C X P - JUNIO- 2022'!G6</f>
        <v>0</v>
      </c>
      <c r="I6" s="114">
        <f>'C X P - JUNIO- 2022'!H6</f>
        <v>117554.35</v>
      </c>
      <c r="J6" s="86"/>
      <c r="K6" s="18"/>
      <c r="L6" s="18"/>
      <c r="M6" s="18"/>
      <c r="N6" s="18"/>
      <c r="O6" s="18"/>
      <c r="P6" s="18"/>
      <c r="Q6" s="18"/>
    </row>
    <row r="7" spans="1:246" ht="28.5" customHeight="1" x14ac:dyDescent="0.25">
      <c r="A7" s="57" t="s">
        <v>117</v>
      </c>
      <c r="B7" s="57">
        <v>2</v>
      </c>
      <c r="C7" s="86" t="str">
        <f>'C X P - JUNIO- 2022'!C7</f>
        <v>CONTRATO 012/14</v>
      </c>
      <c r="D7" s="100">
        <f>'C X P - JUNIO- 2022'!J7</f>
        <v>41275</v>
      </c>
      <c r="E7" s="85" t="str">
        <f>'C X P - JUNIO- 2022'!D7</f>
        <v>IDIAF</v>
      </c>
      <c r="F7" s="85" t="str">
        <f>'C X P - JUNIO- 2022'!E7</f>
        <v xml:space="preserve">Desarrollo y validación de los Cultivares de Lechoza Roja para el Mercado de Exportación. </v>
      </c>
      <c r="G7" s="85">
        <f>'C X P - JUNIO- 2022'!F7</f>
        <v>439041.4</v>
      </c>
      <c r="H7" s="85">
        <f>'C X P - JUNIO- 2022'!G7</f>
        <v>0</v>
      </c>
      <c r="I7" s="114">
        <f>'C X P - JUNIO- 2022'!H7</f>
        <v>439041.4</v>
      </c>
      <c r="J7" s="1"/>
      <c r="K7" s="18"/>
      <c r="L7" s="18"/>
      <c r="M7" s="18"/>
      <c r="N7" s="18"/>
      <c r="O7" s="18"/>
      <c r="P7" s="18"/>
      <c r="Q7" s="18"/>
    </row>
    <row r="8" spans="1:246" ht="31.5" customHeight="1" x14ac:dyDescent="0.25">
      <c r="A8" s="57" t="s">
        <v>117</v>
      </c>
      <c r="B8" s="57">
        <v>5</v>
      </c>
      <c r="C8" s="86" t="str">
        <f>'C X P - JUNIO- 2022'!C8</f>
        <v>CONTRATO 009/13</v>
      </c>
      <c r="D8" s="100">
        <f>'C X P - JUNIO- 2022'!J8</f>
        <v>41345</v>
      </c>
      <c r="E8" s="85" t="str">
        <f>'C X P - JUNIO- 2022'!D8</f>
        <v>IDIAF</v>
      </c>
      <c r="F8" s="85" t="str">
        <f>'C X P - JUNIO- 2022'!E8</f>
        <v>Generecion y Validacion de Tecnologias Sostenible para la  Nutricion Organica de Banano en  Azua.</v>
      </c>
      <c r="G8" s="85">
        <f>'C X P - JUNIO- 2022'!F8</f>
        <v>122657.41</v>
      </c>
      <c r="H8" s="85">
        <f>'C X P - JUNIO- 2022'!G8</f>
        <v>0</v>
      </c>
      <c r="I8" s="114">
        <f>'C X P - JUNIO- 2022'!H8</f>
        <v>122657.41</v>
      </c>
      <c r="J8" s="1"/>
      <c r="K8" s="18"/>
      <c r="L8" s="18"/>
      <c r="M8" s="18"/>
      <c r="N8" s="18"/>
      <c r="O8" s="18"/>
      <c r="P8" s="18"/>
      <c r="Q8" s="18"/>
    </row>
    <row r="9" spans="1:246" ht="31.5" customHeight="1" x14ac:dyDescent="0.25">
      <c r="A9" s="57" t="s">
        <v>117</v>
      </c>
      <c r="B9" s="57">
        <v>13</v>
      </c>
      <c r="C9" s="86" t="str">
        <f>'C X P - JUNIO- 2022'!C9</f>
        <v>CONTRATO 009/2014</v>
      </c>
      <c r="D9" s="100">
        <f>'C X P - JUNIO- 2022'!J9</f>
        <v>0</v>
      </c>
      <c r="E9" s="85" t="str">
        <f>'C X P - JUNIO- 2022'!D9</f>
        <v>IDIAF</v>
      </c>
      <c r="F9" s="85" t="str">
        <f>'C X P - JUNIO- 2022'!E9</f>
        <v>Comportamiento Varietal de Tomate y Ajies frente a las principales plagas artopodas en ambiente protegido.</v>
      </c>
      <c r="G9" s="85">
        <f>'C X P - JUNIO- 2022'!F9</f>
        <v>204087.86</v>
      </c>
      <c r="H9" s="85">
        <f>'C X P - JUNIO- 2022'!G9</f>
        <v>0</v>
      </c>
      <c r="I9" s="114">
        <f>'C X P - JUNIO- 2022'!H9</f>
        <v>204087.86</v>
      </c>
      <c r="J9" s="1"/>
      <c r="K9" s="18"/>
      <c r="L9" s="18"/>
      <c r="M9" s="18"/>
      <c r="N9" s="18"/>
      <c r="O9" s="18"/>
      <c r="P9" s="18"/>
      <c r="Q9" s="18"/>
    </row>
    <row r="10" spans="1:246" ht="30.75" customHeight="1" x14ac:dyDescent="0.25">
      <c r="A10" s="57" t="s">
        <v>117</v>
      </c>
      <c r="B10" s="57">
        <v>8</v>
      </c>
      <c r="C10" s="86" t="str">
        <f>'C X P - JUNIO- 2022'!C10</f>
        <v>CONTRATO 008/14</v>
      </c>
      <c r="D10" s="100" t="str">
        <f>'C X P - JUNIO- 2022'!J10</f>
        <v>01/15/2014</v>
      </c>
      <c r="E10" s="85" t="str">
        <f>'C X P - JUNIO- 2022'!D10</f>
        <v>ISA</v>
      </c>
      <c r="F10" s="85" t="str">
        <f>'C X P - JUNIO- 2022'!E10</f>
        <v>Evaluacion de secadora solar tipo Martinez Pinillo para madera en el Proyecto Restauración.</v>
      </c>
      <c r="G10" s="85">
        <f>'C X P - JUNIO- 2022'!F10</f>
        <v>269297</v>
      </c>
      <c r="H10" s="85">
        <f>'C X P - JUNIO- 2022'!G10</f>
        <v>0</v>
      </c>
      <c r="I10" s="114">
        <f>'C X P - JUNIO- 2022'!H10</f>
        <v>269297</v>
      </c>
      <c r="J10" s="1"/>
      <c r="K10" s="18"/>
      <c r="L10" s="18"/>
      <c r="M10" s="18"/>
      <c r="N10" s="18"/>
      <c r="O10" s="18"/>
      <c r="P10" s="18"/>
      <c r="Q10" s="18"/>
    </row>
    <row r="11" spans="1:246" ht="17.25" customHeight="1" x14ac:dyDescent="0.25">
      <c r="A11" s="57" t="s">
        <v>122</v>
      </c>
      <c r="B11" s="57">
        <v>18</v>
      </c>
      <c r="C11" s="86" t="str">
        <f>'C X P - JUNIO- 2022'!C11</f>
        <v>CONTRATO 017/13</v>
      </c>
      <c r="D11" s="100">
        <f>'C X P - JUNIO- 2022'!J11</f>
        <v>41395</v>
      </c>
      <c r="E11" s="85" t="str">
        <f>'C X P - JUNIO- 2022'!D11</f>
        <v>INTEC</v>
      </c>
      <c r="F11" s="85" t="str">
        <f>'C X P - JUNIO- 2022'!E11</f>
        <v>Cambio Uso de tierra Cuenca Rio Inoa.</v>
      </c>
      <c r="G11" s="85">
        <f>'C X P - JUNIO- 2022'!F11</f>
        <v>260842</v>
      </c>
      <c r="H11" s="85">
        <f>'C X P - JUNIO- 2022'!G11</f>
        <v>0</v>
      </c>
      <c r="I11" s="114">
        <f>'C X P - JUNIO- 2022'!H11</f>
        <v>260842</v>
      </c>
      <c r="J11" s="1"/>
      <c r="K11" s="18"/>
      <c r="L11" s="18"/>
      <c r="M11" s="18"/>
      <c r="N11" s="18"/>
      <c r="O11" s="18"/>
      <c r="P11" s="18"/>
      <c r="Q11" s="18"/>
    </row>
    <row r="12" spans="1:246" ht="21" customHeight="1" x14ac:dyDescent="0.25">
      <c r="A12" s="57" t="s">
        <v>117</v>
      </c>
      <c r="B12" s="57" t="s">
        <v>107</v>
      </c>
      <c r="C12" s="86" t="str">
        <f>'C X P - JUNIO- 2022'!C12</f>
        <v>CONTRATO  065/13</v>
      </c>
      <c r="D12" s="100">
        <f>'C X P - JUNIO- 2022'!J12</f>
        <v>41442</v>
      </c>
      <c r="E12" s="85" t="str">
        <f>'C X P - JUNIO- 2022'!D12</f>
        <v>UNIVERSIDA APEC</v>
      </c>
      <c r="F12" s="85" t="str">
        <f>'C X P - JUNIO- 2022'!E12</f>
        <v>Desarrollo de un Sistema Hidromotriz no Convensional.</v>
      </c>
      <c r="G12" s="85">
        <f>'C X P - JUNIO- 2022'!F12</f>
        <v>175061.25</v>
      </c>
      <c r="H12" s="85">
        <f>'C X P - JUNIO- 2022'!G12</f>
        <v>0</v>
      </c>
      <c r="I12" s="114">
        <f>'C X P - JUNIO- 2022'!H12</f>
        <v>175061.25</v>
      </c>
      <c r="J12" s="1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</row>
    <row r="13" spans="1:246" s="37" customFormat="1" ht="28.5" customHeight="1" x14ac:dyDescent="0.25">
      <c r="A13" s="80" t="s">
        <v>108</v>
      </c>
      <c r="B13" s="80" t="s">
        <v>108</v>
      </c>
      <c r="C13" s="86" t="str">
        <f>'C X P - JUNIO- 2022'!C13</f>
        <v>CONTRATO 029/14</v>
      </c>
      <c r="D13" s="100">
        <f>'C X P - JUNIO- 2022'!J13</f>
        <v>41792</v>
      </c>
      <c r="E13" s="85" t="str">
        <f>'C X P - JUNIO- 2022'!D13</f>
        <v>PAULA VIRGINIA PEREZ PEREZ</v>
      </c>
      <c r="F13" s="85" t="str">
        <f>'C X P - JUNIO- 2022'!E13</f>
        <v>Doctorado en Empaque, Universidad de Michigan.</v>
      </c>
      <c r="G13" s="85">
        <f>'C X P - JUNIO- 2022'!F13</f>
        <v>176242.32</v>
      </c>
      <c r="H13" s="85">
        <f>'C X P - JUNIO- 2022'!G13</f>
        <v>0</v>
      </c>
      <c r="I13" s="114">
        <f>'C X P - JUNIO- 2022'!H13</f>
        <v>176242.32</v>
      </c>
      <c r="J13" s="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246" s="37" customFormat="1" ht="28.5" customHeight="1" x14ac:dyDescent="0.25">
      <c r="A14" s="80" t="s">
        <v>108</v>
      </c>
      <c r="B14" s="80" t="s">
        <v>108</v>
      </c>
      <c r="C14" s="86" t="str">
        <f>'C X P - JUNIO- 2022'!C14</f>
        <v>CONTRATO 030/14</v>
      </c>
      <c r="D14" s="100">
        <f>'C X P - JUNIO- 2022'!J14</f>
        <v>41789</v>
      </c>
      <c r="E14" s="85" t="str">
        <f>'C X P - JUNIO- 2022'!D14</f>
        <v>NINOSKA JOSEFINA GOMEZ GANAO</v>
      </c>
      <c r="F14" s="85" t="str">
        <f>'C X P - JUNIO- 2022'!E14</f>
        <v>Maestria en Crop Sciences en alemania</v>
      </c>
      <c r="G14" s="85">
        <f>'C X P - JUNIO- 2022'!F14</f>
        <v>47080</v>
      </c>
      <c r="H14" s="85">
        <f>'C X P - JUNIO- 2022'!G14</f>
        <v>0</v>
      </c>
      <c r="I14" s="114">
        <f>'C X P - JUNIO- 2022'!H14</f>
        <v>47080</v>
      </c>
      <c r="J14" s="1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28.5" customHeight="1" x14ac:dyDescent="0.25">
      <c r="A15" s="80" t="s">
        <v>108</v>
      </c>
      <c r="B15" s="80" t="s">
        <v>108</v>
      </c>
      <c r="C15" s="86" t="str">
        <f>'C X P - JUNIO- 2022'!C15</f>
        <v>CONTRATO 031/14</v>
      </c>
      <c r="D15" s="100">
        <f>'C X P - JUNIO- 2022'!J15</f>
        <v>41792</v>
      </c>
      <c r="E15" s="85" t="str">
        <f>'C X P - JUNIO- 2022'!D15</f>
        <v>JENNY ROSA ELVIRA RODRIGUEZ JIMENEZ</v>
      </c>
      <c r="F15" s="85" t="str">
        <f>'C X P - JUNIO- 2022'!E15</f>
        <v>Doctorado en Ciencias con acentuación en Acentuación en Alimentos, Mexico.</v>
      </c>
      <c r="G15" s="85">
        <f>'C X P - JUNIO- 2022'!F15</f>
        <v>31299</v>
      </c>
      <c r="H15" s="85">
        <f>'C X P - JUNIO- 2022'!G15</f>
        <v>0</v>
      </c>
      <c r="I15" s="114">
        <f>'C X P - JUNIO- 2022'!H15</f>
        <v>31299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ht="24" x14ac:dyDescent="0.25">
      <c r="A16" s="80" t="s">
        <v>108</v>
      </c>
      <c r="B16" s="80" t="s">
        <v>108</v>
      </c>
      <c r="C16" s="86" t="str">
        <f>'C X P - JUNIO- 2022'!C16</f>
        <v>CONTRATO 033/14</v>
      </c>
      <c r="D16" s="100">
        <f>'C X P - JUNIO- 2022'!J16</f>
        <v>41792</v>
      </c>
      <c r="E16" s="85" t="str">
        <f>'C X P - JUNIO- 2022'!D16</f>
        <v>JOSUE DE LOS RIOS MERA</v>
      </c>
      <c r="F16" s="85" t="str">
        <f>'C X P - JUNIO- 2022'!E16</f>
        <v>Master en Crop sciences</v>
      </c>
      <c r="G16" s="85">
        <f>'C X P - JUNIO- 2022'!F16</f>
        <v>47080</v>
      </c>
      <c r="H16" s="85">
        <f>'C X P - JUNIO- 2022'!G16</f>
        <v>0</v>
      </c>
      <c r="I16" s="114">
        <f>'C X P - JUNIO- 2022'!H16</f>
        <v>47080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</row>
    <row r="17" spans="1:4540" ht="36.950000000000003" customHeight="1" x14ac:dyDescent="0.25">
      <c r="A17" s="80" t="s">
        <v>108</v>
      </c>
      <c r="B17" s="80" t="s">
        <v>108</v>
      </c>
      <c r="C17" s="86" t="str">
        <f>'C X P - JUNIO- 2022'!C17</f>
        <v>CONTRATO 034/14</v>
      </c>
      <c r="D17" s="100">
        <f>'C X P - JUNIO- 2022'!J17</f>
        <v>41796</v>
      </c>
      <c r="E17" s="85" t="str">
        <f>'C X P - JUNIO- 2022'!D17</f>
        <v>LAURA GLENYS POLANCO FLORIAN</v>
      </c>
      <c r="F17" s="85" t="str">
        <f>'C X P - JUNIO- 2022'!E17</f>
        <v>PhD en Ciencias en Ecologia de Manejo y Sistemas Tropicales</v>
      </c>
      <c r="G17" s="85">
        <f>'C X P - JUNIO- 2022'!F17</f>
        <v>55274.31</v>
      </c>
      <c r="H17" s="85">
        <f>'C X P - JUNIO- 2022'!G17</f>
        <v>0</v>
      </c>
      <c r="I17" s="114">
        <f>'C X P - JUNIO- 2022'!H17</f>
        <v>55274.31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80" t="s">
        <v>108</v>
      </c>
      <c r="B18" s="80" t="s">
        <v>108</v>
      </c>
      <c r="C18" s="86" t="str">
        <f>'C X P - JUNIO- 2022'!C18</f>
        <v>CONTRATO 036/14</v>
      </c>
      <c r="D18" s="100">
        <f>'C X P - JUNIO- 2022'!J18</f>
        <v>41794</v>
      </c>
      <c r="E18" s="85" t="str">
        <f>'C X P - JUNIO- 2022'!D18</f>
        <v>SILFRANY RAFAEL OVALLES ESTRELLA</v>
      </c>
      <c r="F18" s="85" t="str">
        <f>'C X P - JUNIO- 2022'!E18</f>
        <v>Maestria en Industria Pecuaria Mencion Nutrición Animal, Universidad de Puerto Rico, Mayaguez.</v>
      </c>
      <c r="G18" s="85">
        <f>'C X P - JUNIO- 2022'!F18</f>
        <v>51954.7</v>
      </c>
      <c r="H18" s="85">
        <f>'C X P - JUNIO- 2022'!G18</f>
        <v>0</v>
      </c>
      <c r="I18" s="114">
        <f>'C X P - JUNIO- 2022'!H18</f>
        <v>51954.7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36.950000000000003" customHeight="1" x14ac:dyDescent="0.25">
      <c r="A19" s="80" t="s">
        <v>108</v>
      </c>
      <c r="B19" s="80" t="s">
        <v>108</v>
      </c>
      <c r="C19" s="86" t="str">
        <f>'C X P - JUNIO- 2022'!C19</f>
        <v>CONTRATO 044/14</v>
      </c>
      <c r="D19" s="100">
        <f>'C X P - JUNIO- 2022'!J19</f>
        <v>41835</v>
      </c>
      <c r="E19" s="85" t="str">
        <f>'C X P - JUNIO- 2022'!D19</f>
        <v>ANA ALTAGRACIA RODRIGUEZ TORRES</v>
      </c>
      <c r="F19" s="85" t="str">
        <f>'C X P - JUNIO- 2022'!E19</f>
        <v>Maestria en Tecnologia de Granos y Semillas</v>
      </c>
      <c r="G19" s="85">
        <f>'C X P - JUNIO- 2022'!F19</f>
        <v>133077.32999999999</v>
      </c>
      <c r="H19" s="85">
        <f>'C X P - JUNIO- 2022'!G19</f>
        <v>0</v>
      </c>
      <c r="I19" s="114">
        <f>'C X P - JUNIO- 2022'!H19</f>
        <v>133077.32999999999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</row>
    <row r="20" spans="1:4540" ht="36.950000000000003" customHeight="1" x14ac:dyDescent="0.25">
      <c r="A20" s="80" t="s">
        <v>108</v>
      </c>
      <c r="B20" s="80" t="s">
        <v>108</v>
      </c>
      <c r="C20" s="86" t="str">
        <f>'C X P - JUNIO- 2022'!C20</f>
        <v>CONTRATO 045/14</v>
      </c>
      <c r="D20" s="100">
        <f>'C X P - JUNIO- 2022'!J20</f>
        <v>41834</v>
      </c>
      <c r="E20" s="85" t="str">
        <f>'C X P - JUNIO- 2022'!D20</f>
        <v>FELIPE ELMY ERNESTO PEGUERO PEREZ</v>
      </c>
      <c r="F20" s="85" t="str">
        <f>'C X P - JUNIO- 2022'!E20</f>
        <v>PhD en Economia Agricola, Universidad de Luisiana, EE.UU.</v>
      </c>
      <c r="G20" s="85">
        <f>'C X P - JUNIO- 2022'!F20</f>
        <v>18850</v>
      </c>
      <c r="H20" s="85">
        <f>'C X P - JUNIO- 2022'!G20</f>
        <v>0</v>
      </c>
      <c r="I20" s="114">
        <f>'C X P - JUNIO- 2022'!H20</f>
        <v>18850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57" t="s">
        <v>109</v>
      </c>
      <c r="B21" s="80" t="s">
        <v>110</v>
      </c>
      <c r="C21" s="86" t="str">
        <f>'C X P - JUNIO- 2022'!C21</f>
        <v>CONTRATO 021-2017</v>
      </c>
      <c r="D21" s="100">
        <f>'C X P - JUNIO- 2022'!J21</f>
        <v>43052</v>
      </c>
      <c r="E21" s="85" t="str">
        <f>'C X P - JUNIO- 2022'!D21</f>
        <v>ANGEL FERN. PEGUERO AGRAMONTE</v>
      </c>
      <c r="F21" s="85" t="str">
        <f>'C X P - JUNIO- 2022'!E21</f>
        <v>P/realizacion deLicenciatura en Contabilidad en la Fundacion Educativa Oriental, INC.</v>
      </c>
      <c r="G21" s="85">
        <f>'C X P - JUNIO- 2022'!F21</f>
        <v>21300</v>
      </c>
      <c r="H21" s="85">
        <f>'C X P - JUNIO- 2022'!G21</f>
        <v>0</v>
      </c>
      <c r="I21" s="114">
        <v>8050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4540" s="37" customFormat="1" ht="36.950000000000003" customHeight="1" x14ac:dyDescent="0.25">
      <c r="A22" s="80" t="s">
        <v>109</v>
      </c>
      <c r="B22" s="80" t="s">
        <v>110</v>
      </c>
      <c r="C22" s="86" t="str">
        <f>'C X P - JUNIO- 2022'!C22</f>
        <v>CONTRATO 016-2019</v>
      </c>
      <c r="D22" s="100">
        <f>'C X P - JUNIO- 2022'!J22</f>
        <v>43707</v>
      </c>
      <c r="E22" s="85" t="str">
        <f>'C X P - JUNIO- 2022'!D22</f>
        <v>ANGELA MARIEL SANTOS LITHGOW</v>
      </c>
      <c r="F22" s="85" t="str">
        <f>'C X P - JUNIO- 2022'!E22</f>
        <v>P/cursar "Maestría en Gestion del Talento Humano" en el Instituto Tecnologico de Santo Domingo - INTEC.</v>
      </c>
      <c r="G22" s="85">
        <f>'C X P - JUNIO- 2022'!F22</f>
        <v>360200</v>
      </c>
      <c r="H22" s="85">
        <f>'C X P - JUNIO- 2022'!G22</f>
        <v>0</v>
      </c>
      <c r="I22" s="114">
        <f>'C X P - JUNIO- 2022'!H22</f>
        <v>360200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</row>
    <row r="23" spans="1:4540" s="37" customFormat="1" ht="36.950000000000003" customHeight="1" x14ac:dyDescent="0.25">
      <c r="A23" s="80" t="s">
        <v>109</v>
      </c>
      <c r="B23" s="80" t="s">
        <v>110</v>
      </c>
      <c r="C23" s="86" t="str">
        <f>'C X P - JUNIO- 2022'!C23</f>
        <v>CONTRATO 017-2019</v>
      </c>
      <c r="D23" s="100">
        <f>'C X P - JUNIO- 2022'!J23</f>
        <v>43717</v>
      </c>
      <c r="E23" s="85" t="str">
        <f>'C X P - JUNIO- 2022'!D23</f>
        <v>JULIA JOSEFINA ROSARIO BARRERA</v>
      </c>
      <c r="F23" s="85" t="str">
        <f>'C X P - JUNIO- 2022'!E23</f>
        <v>P/cursar la Licenciatura en "Psicología Industrial" en la Universidad Abierta para Adultos - UAPA.</v>
      </c>
      <c r="G23" s="85">
        <f>'C X P - JUNIO- 2022'!F23</f>
        <v>90102.5</v>
      </c>
      <c r="H23" s="85">
        <f>'C X P - JUNIO- 2022'!G23</f>
        <v>0</v>
      </c>
      <c r="I23" s="114">
        <v>74352.5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36.950000000000003" customHeight="1" x14ac:dyDescent="0.25">
      <c r="A24" s="80" t="s">
        <v>108</v>
      </c>
      <c r="B24" s="80" t="s">
        <v>108</v>
      </c>
      <c r="C24" s="86" t="str">
        <f>'C X P - JUNIO- 2022'!C24</f>
        <v>CONTRATO 022-219</v>
      </c>
      <c r="D24" s="100">
        <f>'C X P - JUNIO- 2022'!J24</f>
        <v>43812</v>
      </c>
      <c r="E24" s="85" t="str">
        <f>'C X P - JUNIO- 2022'!D24</f>
        <v>MARIA  DE LOS ANGELES MONTAS</v>
      </c>
      <c r="F24" s="85" t="str">
        <f>'C X P - JUNIO- 2022'!E24</f>
        <v>Aporte para cursar maestria en "Pastos y forrajes" en la Universidad de Puerto Rico, Recinto de Mayaguez, Puerto Rico.</v>
      </c>
      <c r="G24" s="85">
        <f>'C X P - JUNIO- 2022'!F24</f>
        <v>-1935</v>
      </c>
      <c r="H24" s="85">
        <f>'C X P - JUNIO- 2022'!G24</f>
        <v>0</v>
      </c>
      <c r="I24" s="114">
        <f>'C X P - JUNIO- 2022'!H24</f>
        <v>-1935</v>
      </c>
      <c r="J24" s="6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55.5" customHeight="1" x14ac:dyDescent="0.25">
      <c r="A25" s="80" t="s">
        <v>119</v>
      </c>
      <c r="B25" s="80" t="s">
        <v>109</v>
      </c>
      <c r="C25" s="86" t="str">
        <f>'C X P - JUNIO- 2022'!C25</f>
        <v>CONTRATO 001-2021</v>
      </c>
      <c r="D25" s="100">
        <f>'C X P - JUNIO- 2022'!J25</f>
        <v>44232</v>
      </c>
      <c r="E25" s="85" t="str">
        <f>'C X P - JUNIO- 2022'!D25</f>
        <v>INGENERIA Y CONSTRUCCIONES NACIONALES - ICON, SRL.</v>
      </c>
      <c r="F25" s="85" t="str">
        <f>'C X P - JUNIO- 2022'!E25</f>
        <v>Adecuación de las instalaciones del CONIAF.</v>
      </c>
      <c r="G25" s="85">
        <f>'C X P - JUNIO- 2022'!F25</f>
        <v>424308.09</v>
      </c>
      <c r="H25" s="85">
        <f>'C X P - JUNIO- 2022'!G25</f>
        <v>0</v>
      </c>
      <c r="I25" s="114">
        <f>'C X P - JUNIO- 2022'!H25</f>
        <v>424308.09</v>
      </c>
      <c r="J25" s="6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385714.3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1200000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SUM(G6:G25)</f>
        <v>3043374.52</v>
      </c>
      <c r="H29" s="22">
        <f>SUM(H6:H25)</f>
        <v>0</v>
      </c>
      <c r="I29" s="22">
        <f>SUM(I6:I28)</f>
        <v>7800088.8200000003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78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5:FRP29" xr:uid="{534C5458-BD39-4344-A789-9905CBCFA21C}"/>
  <mergeCells count="5">
    <mergeCell ref="C1:J1"/>
    <mergeCell ref="C2:J2"/>
    <mergeCell ref="C3:J3"/>
    <mergeCell ref="J34:J35"/>
    <mergeCell ref="C4:J4"/>
  </mergeCells>
  <phoneticPr fontId="25" type="noConversion"/>
  <pageMargins left="0.7" right="0.7" top="0.75" bottom="0.75" header="0.3" footer="0.3"/>
  <pageSetup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B6C28-2EE0-4464-8F24-F3FED93A7C5A}">
  <sheetPr>
    <pageSetUpPr fitToPage="1"/>
  </sheetPr>
  <dimension ref="A4:FNV42"/>
  <sheetViews>
    <sheetView topLeftCell="C24" zoomScaleNormal="100" zoomScaleSheetLayoutView="100" zoomScalePageLayoutView="85" workbookViewId="0">
      <selection activeCell="F28" sqref="F28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148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</row>
    <row r="5" spans="1:148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148" x14ac:dyDescent="0.25">
      <c r="C6" s="169" t="s">
        <v>178</v>
      </c>
      <c r="D6" s="169"/>
      <c r="E6" s="169"/>
      <c r="F6" s="169"/>
      <c r="G6" s="169"/>
      <c r="H6" s="169"/>
      <c r="I6" s="169"/>
      <c r="J6" s="169"/>
    </row>
    <row r="7" spans="1:148" x14ac:dyDescent="0.25">
      <c r="C7" s="170" t="s">
        <v>197</v>
      </c>
      <c r="D7" s="170"/>
      <c r="E7" s="170"/>
      <c r="F7" s="170"/>
      <c r="G7" s="170"/>
      <c r="H7" s="170"/>
      <c r="I7" s="170"/>
      <c r="J7" s="170"/>
    </row>
    <row r="8" spans="1:148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21" t="s">
        <v>10</v>
      </c>
    </row>
    <row r="9" spans="1:148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</row>
    <row r="10" spans="1:148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</row>
    <row r="11" spans="1:148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</row>
    <row r="12" spans="1:148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</row>
    <row r="13" spans="1:148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</row>
    <row r="14" spans="1:148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</row>
    <row r="15" spans="1:148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48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</row>
    <row r="17" spans="1:4442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</row>
    <row r="18" spans="1:4442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</row>
    <row r="19" spans="1:4442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4442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4442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</row>
    <row r="23" spans="1:4442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</row>
    <row r="24" spans="1:4442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</row>
    <row r="25" spans="1:4442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36.75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64285.8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34.5" customHeight="1" x14ac:dyDescent="0.25">
      <c r="A27" s="80"/>
      <c r="B27" s="80"/>
      <c r="C27" s="2" t="s">
        <v>192</v>
      </c>
      <c r="D27" s="115">
        <v>44833</v>
      </c>
      <c r="E27" s="16" t="s">
        <v>186</v>
      </c>
      <c r="F27" s="117" t="s">
        <v>182</v>
      </c>
      <c r="G27" s="85"/>
      <c r="H27" s="85"/>
      <c r="I27" s="165">
        <v>129600.01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57" customHeight="1" x14ac:dyDescent="0.25">
      <c r="A28" s="80"/>
      <c r="B28" s="80"/>
      <c r="C28" s="2" t="s">
        <v>191</v>
      </c>
      <c r="D28" s="4">
        <v>44846</v>
      </c>
      <c r="E28" s="16" t="s">
        <v>147</v>
      </c>
      <c r="F28" s="117" t="s">
        <v>187</v>
      </c>
      <c r="G28" s="85"/>
      <c r="H28" s="85"/>
      <c r="I28" s="3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45.75" customHeight="1" x14ac:dyDescent="0.25">
      <c r="A29" s="80"/>
      <c r="B29" s="80"/>
      <c r="C29" s="2" t="s">
        <v>185</v>
      </c>
      <c r="D29" s="4">
        <v>44841</v>
      </c>
      <c r="E29" s="16" t="s">
        <v>183</v>
      </c>
      <c r="F29" s="117" t="s">
        <v>184</v>
      </c>
      <c r="G29" s="85"/>
      <c r="H29" s="85"/>
      <c r="I29" s="3">
        <v>706300.4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36.75" customHeight="1" x14ac:dyDescent="0.25">
      <c r="A30" s="80"/>
      <c r="B30" s="80"/>
      <c r="C30" s="2" t="s">
        <v>188</v>
      </c>
      <c r="D30" s="4">
        <v>44848</v>
      </c>
      <c r="E30" s="16" t="s">
        <v>189</v>
      </c>
      <c r="F30" s="117" t="s">
        <v>190</v>
      </c>
      <c r="G30" s="85"/>
      <c r="H30" s="85"/>
      <c r="I30" s="3">
        <v>281633.43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9" customHeight="1" x14ac:dyDescent="0.25">
      <c r="A31" s="80"/>
      <c r="B31" s="80"/>
      <c r="C31" s="2" t="s">
        <v>203</v>
      </c>
      <c r="D31" s="4">
        <v>44872</v>
      </c>
      <c r="E31" s="16" t="s">
        <v>202</v>
      </c>
      <c r="F31" s="117" t="s">
        <v>206</v>
      </c>
      <c r="G31" s="85"/>
      <c r="H31" s="85"/>
      <c r="I31" s="3">
        <v>480000</v>
      </c>
      <c r="J31" s="6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32.25" customHeight="1" x14ac:dyDescent="0.25">
      <c r="A32" s="80"/>
      <c r="B32" s="80"/>
      <c r="C32" s="2" t="s">
        <v>204</v>
      </c>
      <c r="D32" s="4">
        <v>44889</v>
      </c>
      <c r="E32" s="16" t="s">
        <v>205</v>
      </c>
      <c r="F32" s="117" t="s">
        <v>207</v>
      </c>
      <c r="G32" s="85"/>
      <c r="H32" s="85"/>
      <c r="I32" s="3">
        <v>139240</v>
      </c>
      <c r="J32" s="6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1:4442" s="37" customFormat="1" ht="36.950000000000003" customHeight="1" x14ac:dyDescent="0.25">
      <c r="A33" s="80"/>
      <c r="B33" s="80"/>
      <c r="C33" s="2"/>
      <c r="D33" s="4"/>
      <c r="E33" s="23"/>
      <c r="F33" s="21" t="s">
        <v>55</v>
      </c>
      <c r="G33" s="22">
        <f>SUM(G9:G25)</f>
        <v>2260801.4300000002</v>
      </c>
      <c r="H33" s="22">
        <f>SUM(H9:H25)</f>
        <v>0</v>
      </c>
      <c r="I33" s="22">
        <f>SUM(I9:I32)</f>
        <v>7217161.0700000003</v>
      </c>
      <c r="J33" s="1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</row>
    <row r="34" spans="1:4442" s="37" customFormat="1" ht="46.5" customHeight="1" x14ac:dyDescent="0.25">
      <c r="A34" s="82"/>
      <c r="B34" s="82"/>
      <c r="C34" s="29"/>
      <c r="D34" s="32"/>
      <c r="E34" s="29"/>
      <c r="F34" s="30"/>
      <c r="G34" s="51"/>
      <c r="H34" s="51"/>
      <c r="I34" s="51"/>
      <c r="J34" s="34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</row>
    <row r="35" spans="1:4442" x14ac:dyDescent="0.25">
      <c r="C35" s="27"/>
      <c r="D35" s="32"/>
      <c r="E35" s="29"/>
      <c r="F35" s="30"/>
      <c r="G35" s="31"/>
      <c r="H35" s="31"/>
      <c r="I35" s="31"/>
      <c r="J35" s="34"/>
      <c r="K35" s="18"/>
    </row>
    <row r="36" spans="1:4442" x14ac:dyDescent="0.25">
      <c r="C36" s="27"/>
      <c r="D36" s="32"/>
      <c r="E36" s="29"/>
      <c r="F36" s="30"/>
      <c r="G36" s="31"/>
      <c r="H36" s="31"/>
      <c r="I36" s="31"/>
      <c r="J36" s="34"/>
      <c r="K36" s="18"/>
    </row>
    <row r="37" spans="1:4442" ht="21" customHeight="1" x14ac:dyDescent="0.25">
      <c r="C37" s="27"/>
      <c r="D37" s="33"/>
      <c r="E37" s="27"/>
      <c r="F37" s="27"/>
      <c r="G37" s="28"/>
      <c r="H37" s="28"/>
      <c r="I37" s="28"/>
      <c r="J37" s="99"/>
      <c r="K37" s="18"/>
    </row>
    <row r="38" spans="1:4442" ht="25.5" customHeight="1" x14ac:dyDescent="0.25">
      <c r="C38" s="65" t="s">
        <v>163</v>
      </c>
      <c r="D38" s="97"/>
      <c r="E38" s="27"/>
      <c r="F38" s="65" t="s">
        <v>56</v>
      </c>
      <c r="G38" s="28"/>
      <c r="H38" s="28"/>
      <c r="I38" s="28"/>
      <c r="J38" s="171" t="s">
        <v>57</v>
      </c>
      <c r="K38" s="97"/>
    </row>
    <row r="39" spans="1:4442" x14ac:dyDescent="0.25">
      <c r="J39" s="171"/>
      <c r="K39" s="18"/>
    </row>
    <row r="40" spans="1:4442" x14ac:dyDescent="0.25">
      <c r="C40" s="58"/>
      <c r="K40" s="18"/>
    </row>
    <row r="41" spans="1:4442" ht="8.25" customHeight="1" x14ac:dyDescent="0.25">
      <c r="C41" s="17"/>
      <c r="K41" s="18"/>
    </row>
    <row r="42" spans="1:4442" x14ac:dyDescent="0.25">
      <c r="C42" s="17"/>
      <c r="K42" s="18"/>
    </row>
  </sheetData>
  <autoFilter ref="A8:FNV33" xr:uid="{534C5458-BD39-4344-A789-9905CBCFA21C}"/>
  <mergeCells count="5">
    <mergeCell ref="C4:J4"/>
    <mergeCell ref="C5:J5"/>
    <mergeCell ref="C6:J6"/>
    <mergeCell ref="C7:J7"/>
    <mergeCell ref="J38:J39"/>
  </mergeCells>
  <phoneticPr fontId="25" type="noConversion"/>
  <printOptions horizontalCentered="1"/>
  <pageMargins left="0.7" right="0.7" top="0.75" bottom="0.75" header="0.3" footer="0.3"/>
  <pageSetup scale="73" fitToHeight="0" orientation="landscape" r:id="rId1"/>
  <headerFooter scaleWithDoc="0">
    <oddHeader>&amp;R2 de 2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FED6-6D54-42DF-A1FB-2E43A157986C}">
  <dimension ref="A2:FRP76"/>
  <sheetViews>
    <sheetView topLeftCell="A17" zoomScale="55" zoomScaleNormal="55" zoomScaleSheetLayoutView="70" workbookViewId="0">
      <selection activeCell="C29" sqref="C29:C30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21.42578125" customWidth="1"/>
    <col min="6" max="6" width="20.85546875" customWidth="1"/>
    <col min="7" max="7" width="19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179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196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58652.5</v>
      </c>
      <c r="E23" s="144"/>
      <c r="F23" s="133">
        <f t="shared" ref="F23:F24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52.5" customHeight="1" x14ac:dyDescent="0.25">
      <c r="A24" s="147" t="s">
        <v>148</v>
      </c>
      <c r="B24" s="139" t="s">
        <v>146</v>
      </c>
      <c r="C24" s="148" t="s">
        <v>150</v>
      </c>
      <c r="D24" s="133">
        <v>128571.5</v>
      </c>
      <c r="E24" s="144">
        <v>64285.7</v>
      </c>
      <c r="F24" s="133">
        <f t="shared" si="1"/>
        <v>64285.8</v>
      </c>
      <c r="G24" s="145" t="s">
        <v>160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7.25" customHeight="1" x14ac:dyDescent="0.25">
      <c r="A25" s="147" t="s">
        <v>192</v>
      </c>
      <c r="B25" s="139" t="s">
        <v>181</v>
      </c>
      <c r="C25" s="148" t="s">
        <v>182</v>
      </c>
      <c r="D25" s="133">
        <v>162000.01</v>
      </c>
      <c r="E25" s="144">
        <v>32400</v>
      </c>
      <c r="F25" s="133">
        <f>D25-E25</f>
        <v>129600.01000000001</v>
      </c>
      <c r="G25" s="145" t="s">
        <v>160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70.5" customHeight="1" x14ac:dyDescent="0.25">
      <c r="A26" s="147" t="s">
        <v>191</v>
      </c>
      <c r="B26" s="139" t="s">
        <v>147</v>
      </c>
      <c r="C26" s="148" t="s">
        <v>187</v>
      </c>
      <c r="D26" s="133">
        <v>3200000</v>
      </c>
      <c r="E26" s="144"/>
      <c r="F26" s="133">
        <f>D26-E26</f>
        <v>3200000</v>
      </c>
      <c r="G26" s="145" t="s">
        <v>155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77.25" customHeight="1" x14ac:dyDescent="0.25">
      <c r="A27" s="147" t="s">
        <v>185</v>
      </c>
      <c r="B27" s="139" t="s">
        <v>183</v>
      </c>
      <c r="C27" s="148" t="s">
        <v>184</v>
      </c>
      <c r="D27" s="133">
        <v>706300.4</v>
      </c>
      <c r="E27" s="144"/>
      <c r="F27" s="133">
        <f>D27-E27</f>
        <v>706300.4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2.25" customHeight="1" x14ac:dyDescent="0.25">
      <c r="A28" s="147" t="s">
        <v>188</v>
      </c>
      <c r="B28" s="139" t="s">
        <v>189</v>
      </c>
      <c r="C28" s="148" t="s">
        <v>190</v>
      </c>
      <c r="D28" s="133">
        <v>305894.28000000003</v>
      </c>
      <c r="E28" s="144">
        <v>24260.85</v>
      </c>
      <c r="F28" s="133">
        <f>D28-E28</f>
        <v>281633.43000000005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52.5" customHeight="1" x14ac:dyDescent="0.25">
      <c r="A29" s="147" t="s">
        <v>203</v>
      </c>
      <c r="B29" s="139" t="s">
        <v>202</v>
      </c>
      <c r="C29" s="148" t="s">
        <v>206</v>
      </c>
      <c r="D29" s="133">
        <v>1200000</v>
      </c>
      <c r="E29" s="144">
        <v>720000</v>
      </c>
      <c r="F29" s="133">
        <f>D29-E29</f>
        <v>480000</v>
      </c>
      <c r="G29" s="145" t="s">
        <v>160</v>
      </c>
      <c r="H29" s="140">
        <v>44849</v>
      </c>
      <c r="I29" s="140">
        <v>44872</v>
      </c>
      <c r="J29" s="14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50.25" customHeight="1" x14ac:dyDescent="0.25">
      <c r="A30" s="147" t="s">
        <v>204</v>
      </c>
      <c r="B30" s="139" t="s">
        <v>205</v>
      </c>
      <c r="C30" s="148" t="s">
        <v>207</v>
      </c>
      <c r="D30" s="133">
        <v>139240</v>
      </c>
      <c r="E30" s="144"/>
      <c r="F30" s="133">
        <f>D30-E30</f>
        <v>139240</v>
      </c>
      <c r="G30" s="145" t="s">
        <v>134</v>
      </c>
      <c r="H30" s="140">
        <v>44866</v>
      </c>
      <c r="I30" s="140">
        <v>44889</v>
      </c>
      <c r="J30" s="146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46.5" customHeight="1" x14ac:dyDescent="0.25">
      <c r="A31" s="147"/>
      <c r="B31" s="149"/>
      <c r="C31" s="129" t="s">
        <v>55</v>
      </c>
      <c r="D31" s="144">
        <f>SUM(D7:D30)</f>
        <v>8058107.620000001</v>
      </c>
      <c r="E31" s="144">
        <f>SUM(E7:E30)</f>
        <v>840946.55</v>
      </c>
      <c r="F31" s="144">
        <f>SUM(F7:F30)</f>
        <v>7217161.0700000003</v>
      </c>
      <c r="G31" s="145"/>
      <c r="H31" s="140"/>
      <c r="I31" s="140"/>
      <c r="J31" s="13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s="37" customFormat="1" ht="46.5" customHeight="1" x14ac:dyDescent="0.25">
      <c r="A32" s="156"/>
      <c r="B32" s="156"/>
      <c r="C32" s="157"/>
      <c r="D32" s="158"/>
      <c r="E32" s="158"/>
      <c r="F32" s="158"/>
      <c r="G32" s="159"/>
      <c r="H32" s="160"/>
      <c r="I32" s="160"/>
      <c r="J32" s="15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</row>
    <row r="33" spans="1:65" x14ac:dyDescent="0.25">
      <c r="A33" s="154"/>
      <c r="B33" s="156"/>
      <c r="C33" s="157"/>
      <c r="D33" s="161"/>
      <c r="E33" s="161"/>
      <c r="F33" s="161"/>
      <c r="G33" s="159"/>
      <c r="H33" s="160"/>
      <c r="I33" s="160"/>
      <c r="J33" s="15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154"/>
      <c r="B34" s="156"/>
      <c r="C34" s="157"/>
      <c r="D34" s="161"/>
      <c r="E34" s="161"/>
      <c r="F34" s="161"/>
      <c r="G34" s="159"/>
      <c r="H34" s="160"/>
      <c r="I34" s="160"/>
      <c r="J34" s="15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5.75" x14ac:dyDescent="0.25">
      <c r="A35" s="119"/>
      <c r="B35" s="119"/>
      <c r="C35" s="119"/>
      <c r="D35" s="123"/>
      <c r="E35" s="123"/>
      <c r="F35" s="123"/>
      <c r="G35" s="150"/>
      <c r="H35" s="151"/>
      <c r="I35" s="151"/>
      <c r="J35" s="126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15.75" x14ac:dyDescent="0.25">
      <c r="A36" s="152" t="s">
        <v>170</v>
      </c>
      <c r="B36" s="119"/>
      <c r="C36" s="152" t="s">
        <v>56</v>
      </c>
      <c r="D36" s="123"/>
      <c r="E36" s="123"/>
      <c r="F36" s="123"/>
      <c r="G36" s="173" t="s">
        <v>57</v>
      </c>
      <c r="H36" s="173"/>
      <c r="I36" s="173"/>
      <c r="J36" s="174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15.75" x14ac:dyDescent="0.25">
      <c r="A37" s="120"/>
      <c r="B37" s="120"/>
      <c r="C37" s="120"/>
      <c r="D37" s="120"/>
      <c r="E37" s="120"/>
      <c r="F37" s="120"/>
      <c r="G37" s="120"/>
      <c r="H37" s="120"/>
      <c r="I37" s="120"/>
      <c r="J37" s="153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A38" s="5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ht="8.25" customHeight="1" x14ac:dyDescent="0.25">
      <c r="A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x14ac:dyDescent="0.25">
      <c r="A40" s="1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x14ac:dyDescent="0.25">
      <c r="A41" s="1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65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65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65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65" x14ac:dyDescent="0.25">
      <c r="A45" s="17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46" spans="1:65" x14ac:dyDescent="0.25">
      <c r="A46" s="17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</row>
    <row r="47" spans="1:65" x14ac:dyDescent="0.25"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</row>
    <row r="56" spans="3:13" ht="9" customHeight="1" x14ac:dyDescent="0.25"/>
    <row r="58" spans="3:13" x14ac:dyDescent="0.25">
      <c r="C58" s="71" t="s">
        <v>111</v>
      </c>
      <c r="F58" s="14"/>
    </row>
    <row r="59" spans="3:13" x14ac:dyDescent="0.25">
      <c r="C59" s="13"/>
      <c r="D59" s="77" t="s">
        <v>115</v>
      </c>
      <c r="G59" s="72" t="s">
        <v>126</v>
      </c>
      <c r="H59" s="62"/>
      <c r="K59" s="76" t="s">
        <v>114</v>
      </c>
    </row>
    <row r="60" spans="3:13" x14ac:dyDescent="0.25">
      <c r="C60" s="13"/>
      <c r="D60" t="s">
        <v>121</v>
      </c>
      <c r="F60" s="73" t="e">
        <f>SUMIF(#REF!,"T",$F$7:$F$31)</f>
        <v>#REF!</v>
      </c>
      <c r="G60" s="20" t="s">
        <v>127</v>
      </c>
      <c r="I60" s="73" t="e">
        <f>SUMIF(#REF!,"B",$F$7:$F$31)</f>
        <v>#REF!</v>
      </c>
      <c r="K60" s="13"/>
    </row>
    <row r="61" spans="3:13" x14ac:dyDescent="0.25">
      <c r="C61" s="13"/>
      <c r="D61" t="s">
        <v>120</v>
      </c>
      <c r="F61" s="73" t="e">
        <f>SUMIF(#REF!,"C",$F$7:$F$31)</f>
        <v>#REF!</v>
      </c>
      <c r="G61" s="20" t="s">
        <v>128</v>
      </c>
      <c r="I61" s="73" t="e">
        <f>SUMIF(#REF!,"S",$F$7:$F$31)</f>
        <v>#REF!</v>
      </c>
      <c r="K61" s="13"/>
      <c r="M61" s="13"/>
    </row>
    <row r="62" spans="3:13" x14ac:dyDescent="0.25">
      <c r="C62" s="13"/>
      <c r="E62" s="75" t="s">
        <v>125</v>
      </c>
      <c r="F62" s="78" t="e">
        <f>SUBTOTAL(9,F60:F61)</f>
        <v>#REF!</v>
      </c>
      <c r="H62" s="66" t="s">
        <v>130</v>
      </c>
      <c r="I62" s="78" t="e">
        <f>SUBTOTAL(9,I60:I61)</f>
        <v>#REF!</v>
      </c>
      <c r="K62" s="78" t="e">
        <f>F62+I62</f>
        <v>#REF!</v>
      </c>
      <c r="L62" s="73"/>
      <c r="M62" s="13"/>
    </row>
    <row r="63" spans="3:13" x14ac:dyDescent="0.25">
      <c r="C63" s="13"/>
      <c r="M63" s="13"/>
    </row>
    <row r="64" spans="3:13" x14ac:dyDescent="0.25">
      <c r="C64" s="13"/>
      <c r="F64" s="73"/>
      <c r="M64" s="13"/>
    </row>
    <row r="65" spans="1:13" x14ac:dyDescent="0.25">
      <c r="C65" s="13"/>
      <c r="D65" s="61" t="s">
        <v>132</v>
      </c>
      <c r="G65" s="74" t="s">
        <v>118</v>
      </c>
      <c r="M65" s="13"/>
    </row>
    <row r="66" spans="1:13" x14ac:dyDescent="0.25">
      <c r="C66" s="13"/>
      <c r="D66" t="s">
        <v>123</v>
      </c>
      <c r="F66" s="73" t="e">
        <f>SUMIF(#REF!,"PD",$F$7:$F$31)</f>
        <v>#REF!</v>
      </c>
      <c r="G66" t="s">
        <v>129</v>
      </c>
      <c r="I66" s="73" t="e">
        <f>SUMIF(#REF!,"P",$F$7:$F$31)</f>
        <v>#REF!</v>
      </c>
      <c r="K66" s="73"/>
      <c r="M66" s="13"/>
    </row>
    <row r="67" spans="1:13" x14ac:dyDescent="0.25">
      <c r="C67" s="13"/>
      <c r="D67" t="s">
        <v>124</v>
      </c>
      <c r="F67" s="73" t="e">
        <f>SUMIF(#REF!,"I",$F$7:$F$31)</f>
        <v>#REF!</v>
      </c>
      <c r="M67" s="13"/>
    </row>
    <row r="68" spans="1:13" x14ac:dyDescent="0.25">
      <c r="C68" s="13"/>
      <c r="E68" s="75" t="s">
        <v>125</v>
      </c>
      <c r="F68" s="78" t="e">
        <f>SUBTOTAL(9,F66:F67)</f>
        <v>#REF!</v>
      </c>
      <c r="H68" s="66" t="s">
        <v>131</v>
      </c>
      <c r="I68" s="78" t="e">
        <f>SUBTOTAL(9,I66)</f>
        <v>#REF!</v>
      </c>
      <c r="K68" s="78" t="e">
        <f>F68+I68</f>
        <v>#REF!</v>
      </c>
      <c r="M68" s="13"/>
    </row>
    <row r="69" spans="1:13" x14ac:dyDescent="0.25">
      <c r="K69" s="61"/>
      <c r="M69" s="13"/>
    </row>
    <row r="70" spans="1:13" ht="15.75" thickBot="1" x14ac:dyDescent="0.3">
      <c r="C70" s="59"/>
      <c r="H70" s="59"/>
      <c r="J70"/>
      <c r="K70" s="79" t="e">
        <f>SUBTOTAL(9,K62:K69)</f>
        <v>#REF!</v>
      </c>
      <c r="L70" s="69" t="e">
        <f>K70-F31</f>
        <v>#REF!</v>
      </c>
    </row>
    <row r="71" spans="1:13" ht="15.75" thickTop="1" x14ac:dyDescent="0.25">
      <c r="C71" s="59"/>
      <c r="I71" s="81"/>
      <c r="K71" s="13"/>
      <c r="M71" s="13"/>
    </row>
    <row r="73" spans="1:13" x14ac:dyDescent="0.25">
      <c r="A73" s="66" t="s">
        <v>116</v>
      </c>
    </row>
    <row r="74" spans="1:13" x14ac:dyDescent="0.25">
      <c r="A74" s="66"/>
      <c r="B74" s="68"/>
      <c r="D74" s="59"/>
      <c r="E74" s="68"/>
      <c r="I74" s="68"/>
      <c r="J74" s="67"/>
      <c r="K74" s="14"/>
    </row>
    <row r="75" spans="1:13" x14ac:dyDescent="0.25">
      <c r="A75" s="66"/>
      <c r="B75" s="68"/>
      <c r="D75" s="59"/>
      <c r="E75" s="68"/>
      <c r="I75" s="68"/>
      <c r="J75" s="67"/>
      <c r="K75" s="14"/>
    </row>
    <row r="76" spans="1:13" x14ac:dyDescent="0.25">
      <c r="D76" s="59"/>
    </row>
  </sheetData>
  <autoFilter ref="A6:FRP31" xr:uid="{534C5458-BD39-4344-A789-9905CBCFA21C}"/>
  <mergeCells count="4">
    <mergeCell ref="A2:J2"/>
    <mergeCell ref="A3:J3"/>
    <mergeCell ref="A4:J4"/>
    <mergeCell ref="G36:J36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&amp;R&amp;N de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14A2F-518A-46EF-A3D2-FA014DE23EAB}">
  <dimension ref="A1:N22"/>
  <sheetViews>
    <sheetView showWhiteSpace="0" view="pageLayout" topLeftCell="B1" zoomScaleNormal="100" workbookViewId="0">
      <selection activeCell="H21" sqref="H21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77" t="s">
        <v>201</v>
      </c>
      <c r="B1" s="177"/>
      <c r="C1" s="177"/>
      <c r="D1" s="177"/>
      <c r="E1" s="177"/>
      <c r="F1" s="177"/>
      <c r="G1" s="177"/>
      <c r="H1" s="177"/>
      <c r="I1" s="63"/>
      <c r="J1" s="63"/>
      <c r="K1" s="63"/>
    </row>
    <row r="2" spans="1:14" ht="16.5" customHeight="1" x14ac:dyDescent="0.25">
      <c r="A2" s="175" t="s">
        <v>198</v>
      </c>
      <c r="B2" s="175"/>
      <c r="C2" s="175"/>
      <c r="D2" s="175"/>
      <c r="E2" s="175"/>
      <c r="F2" s="175"/>
      <c r="G2" s="175"/>
      <c r="H2" s="175" t="s">
        <v>200</v>
      </c>
      <c r="I2" s="175"/>
      <c r="J2" s="175"/>
      <c r="K2" s="175"/>
      <c r="L2" s="175"/>
      <c r="M2" s="175"/>
      <c r="N2" s="175"/>
    </row>
    <row r="3" spans="1:14" ht="15.75" customHeight="1" x14ac:dyDescent="0.25">
      <c r="A3" s="176" t="s">
        <v>199</v>
      </c>
      <c r="B3" s="176"/>
      <c r="C3" s="176"/>
      <c r="D3" s="176"/>
      <c r="E3" s="176"/>
      <c r="F3" s="176"/>
      <c r="G3" s="176"/>
      <c r="H3" s="54"/>
      <c r="I3" s="64"/>
      <c r="J3" s="64"/>
      <c r="K3" s="64"/>
    </row>
    <row r="4" spans="1:14" x14ac:dyDescent="0.25">
      <c r="A4" s="19"/>
      <c r="B4" s="64"/>
      <c r="C4" s="64"/>
      <c r="D4" s="176" t="s">
        <v>193</v>
      </c>
      <c r="E4" s="176"/>
      <c r="F4" s="176"/>
      <c r="G4" s="176"/>
      <c r="H4" s="176"/>
      <c r="I4" s="64"/>
      <c r="J4" s="64"/>
      <c r="K4" s="64"/>
    </row>
    <row r="5" spans="1:14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4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9">
    <mergeCell ref="A2:G2"/>
    <mergeCell ref="A3:G3"/>
    <mergeCell ref="A1:H1"/>
    <mergeCell ref="H2:N2"/>
    <mergeCell ref="A19:C19"/>
    <mergeCell ref="H19:K19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60" fitToHeight="0" orientation="landscape" r:id="rId1"/>
  <headerFooter>
    <oddHeader xml:space="preserve">&amp;R&amp;N de &amp;N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DA2E-F4A1-40A2-92C6-21ACAF7FD59B}">
  <sheetPr>
    <pageSetUpPr fitToPage="1"/>
  </sheetPr>
  <dimension ref="A4:FNV42"/>
  <sheetViews>
    <sheetView topLeftCell="C24" zoomScaleNormal="100" zoomScaleSheetLayoutView="100" zoomScalePageLayoutView="85" workbookViewId="0">
      <selection activeCell="C31" sqref="C31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148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</row>
    <row r="5" spans="1:148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148" x14ac:dyDescent="0.25">
      <c r="C6" s="169" t="s">
        <v>178</v>
      </c>
      <c r="D6" s="169"/>
      <c r="E6" s="169"/>
      <c r="F6" s="169"/>
      <c r="G6" s="169"/>
      <c r="H6" s="169"/>
      <c r="I6" s="169"/>
      <c r="J6" s="169"/>
    </row>
    <row r="7" spans="1:148" x14ac:dyDescent="0.25">
      <c r="C7" s="170" t="s">
        <v>194</v>
      </c>
      <c r="D7" s="170"/>
      <c r="E7" s="170"/>
      <c r="F7" s="170"/>
      <c r="G7" s="170"/>
      <c r="H7" s="170"/>
      <c r="I7" s="170"/>
      <c r="J7" s="170"/>
    </row>
    <row r="8" spans="1:148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21" t="s">
        <v>10</v>
      </c>
    </row>
    <row r="9" spans="1:148" ht="38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</row>
    <row r="10" spans="1:148" ht="36.75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</row>
    <row r="11" spans="1:148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</row>
    <row r="12" spans="1:148" ht="35.2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</row>
    <row r="13" spans="1:148" ht="39.7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</row>
    <row r="14" spans="1:148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</row>
    <row r="15" spans="1:148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48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</row>
    <row r="17" spans="1:4442" s="37" customFormat="1" ht="30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</row>
    <row r="18" spans="1:4442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</row>
    <row r="19" spans="1:4442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2.25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4442" ht="37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4442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</row>
    <row r="23" spans="1:4442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</row>
    <row r="24" spans="1:4442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</row>
    <row r="25" spans="1:4442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39.75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128571.5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31.5" customHeight="1" x14ac:dyDescent="0.25">
      <c r="A27" s="80"/>
      <c r="B27" s="80"/>
      <c r="C27" s="2" t="s">
        <v>192</v>
      </c>
      <c r="D27" s="115">
        <v>44833</v>
      </c>
      <c r="E27" s="16" t="s">
        <v>186</v>
      </c>
      <c r="F27" s="117" t="s">
        <v>182</v>
      </c>
      <c r="G27" s="85"/>
      <c r="H27" s="85"/>
      <c r="I27" s="165">
        <v>162000.01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57" customHeight="1" x14ac:dyDescent="0.25">
      <c r="A28" s="80"/>
      <c r="B28" s="80"/>
      <c r="C28" s="2" t="s">
        <v>191</v>
      </c>
      <c r="D28" s="4">
        <v>44846</v>
      </c>
      <c r="E28" s="16" t="s">
        <v>147</v>
      </c>
      <c r="F28" s="117" t="s">
        <v>187</v>
      </c>
      <c r="G28" s="85"/>
      <c r="H28" s="85"/>
      <c r="I28" s="3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45" customHeight="1" x14ac:dyDescent="0.25">
      <c r="A29" s="80"/>
      <c r="B29" s="80"/>
      <c r="C29" s="2" t="s">
        <v>185</v>
      </c>
      <c r="D29" s="4">
        <v>44841</v>
      </c>
      <c r="E29" s="16" t="s">
        <v>183</v>
      </c>
      <c r="F29" s="117" t="s">
        <v>184</v>
      </c>
      <c r="G29" s="85"/>
      <c r="H29" s="85"/>
      <c r="I29" s="3">
        <v>706300.4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39" customHeight="1" x14ac:dyDescent="0.25">
      <c r="A30" s="80"/>
      <c r="B30" s="80"/>
      <c r="C30" s="2" t="s">
        <v>188</v>
      </c>
      <c r="D30" s="4">
        <v>44848</v>
      </c>
      <c r="E30" s="16" t="s">
        <v>189</v>
      </c>
      <c r="F30" s="117" t="s">
        <v>190</v>
      </c>
      <c r="G30" s="85"/>
      <c r="H30" s="85"/>
      <c r="I30" s="3">
        <v>305894.28000000003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9" customHeight="1" x14ac:dyDescent="0.25">
      <c r="A31" s="80"/>
      <c r="B31" s="80"/>
      <c r="C31" s="2"/>
      <c r="D31" s="4"/>
      <c r="E31" s="16"/>
      <c r="F31" s="117"/>
      <c r="G31" s="85"/>
      <c r="H31" s="85"/>
      <c r="I31" s="3"/>
      <c r="J31" s="6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39" customHeight="1" x14ac:dyDescent="0.25">
      <c r="A32" s="80"/>
      <c r="B32" s="80"/>
      <c r="C32" s="2"/>
      <c r="D32" s="4"/>
      <c r="E32" s="16"/>
      <c r="F32" s="117"/>
      <c r="G32" s="85"/>
      <c r="H32" s="85"/>
      <c r="I32" s="3"/>
      <c r="J32" s="6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1:4442" s="37" customFormat="1" ht="36.950000000000003" customHeight="1" x14ac:dyDescent="0.25">
      <c r="A33" s="80"/>
      <c r="B33" s="80"/>
      <c r="C33" s="2"/>
      <c r="D33" s="4"/>
      <c r="E33" s="23"/>
      <c r="F33" s="21" t="s">
        <v>55</v>
      </c>
      <c r="G33" s="22">
        <f>SUM(G9:G25)</f>
        <v>2260801.4300000002</v>
      </c>
      <c r="H33" s="22">
        <f>SUM(H9:H25)</f>
        <v>0</v>
      </c>
      <c r="I33" s="22">
        <f>SUM(I9:I30)</f>
        <v>6718867.620000001</v>
      </c>
      <c r="J33" s="1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</row>
    <row r="34" spans="1:4442" s="37" customFormat="1" ht="46.5" customHeight="1" x14ac:dyDescent="0.25">
      <c r="A34" s="82"/>
      <c r="B34" s="82"/>
      <c r="C34" s="29"/>
      <c r="D34" s="32"/>
      <c r="E34" s="29"/>
      <c r="F34" s="30"/>
      <c r="G34" s="51"/>
      <c r="H34" s="51"/>
      <c r="I34" s="51"/>
      <c r="J34" s="34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</row>
    <row r="35" spans="1:4442" x14ac:dyDescent="0.25">
      <c r="C35" s="27"/>
      <c r="D35" s="32"/>
      <c r="E35" s="29"/>
      <c r="F35" s="30"/>
      <c r="G35" s="31"/>
      <c r="H35" s="31"/>
      <c r="I35" s="31"/>
      <c r="J35" s="34"/>
      <c r="K35" s="18"/>
    </row>
    <row r="36" spans="1:4442" x14ac:dyDescent="0.25">
      <c r="C36" s="27"/>
      <c r="D36" s="32"/>
      <c r="E36" s="29"/>
      <c r="F36" s="30"/>
      <c r="G36" s="31"/>
      <c r="H36" s="31"/>
      <c r="I36" s="31"/>
      <c r="J36" s="34"/>
      <c r="K36" s="18"/>
    </row>
    <row r="37" spans="1:4442" ht="21" customHeight="1" x14ac:dyDescent="0.25">
      <c r="C37" s="27"/>
      <c r="D37" s="33"/>
      <c r="E37" s="27"/>
      <c r="F37" s="27"/>
      <c r="G37" s="28"/>
      <c r="H37" s="28"/>
      <c r="I37" s="28"/>
      <c r="J37" s="99"/>
      <c r="K37" s="18"/>
    </row>
    <row r="38" spans="1:4442" ht="25.5" customHeight="1" x14ac:dyDescent="0.25">
      <c r="C38" s="65" t="s">
        <v>163</v>
      </c>
      <c r="D38" s="97"/>
      <c r="E38" s="27"/>
      <c r="F38" s="65" t="s">
        <v>56</v>
      </c>
      <c r="G38" s="28"/>
      <c r="H38" s="28"/>
      <c r="I38" s="28"/>
      <c r="J38" s="171" t="s">
        <v>57</v>
      </c>
      <c r="K38" s="97"/>
    </row>
    <row r="39" spans="1:4442" x14ac:dyDescent="0.25">
      <c r="J39" s="171"/>
      <c r="K39" s="18"/>
    </row>
    <row r="40" spans="1:4442" x14ac:dyDescent="0.25">
      <c r="C40" s="58"/>
      <c r="K40" s="18"/>
    </row>
    <row r="41" spans="1:4442" ht="8.25" customHeight="1" x14ac:dyDescent="0.25">
      <c r="C41" s="17"/>
      <c r="K41" s="18"/>
    </row>
    <row r="42" spans="1:4442" x14ac:dyDescent="0.25">
      <c r="C42" s="17"/>
      <c r="K42" s="18"/>
    </row>
  </sheetData>
  <autoFilter ref="A8:FNV33" xr:uid="{534C5458-BD39-4344-A789-9905CBCFA21C}"/>
  <mergeCells count="5">
    <mergeCell ref="C4:J4"/>
    <mergeCell ref="C5:J5"/>
    <mergeCell ref="C6:J6"/>
    <mergeCell ref="C7:J7"/>
    <mergeCell ref="J38:J39"/>
  </mergeCells>
  <printOptions horizontalCentered="1"/>
  <pageMargins left="0.7" right="0.7" top="0.75" bottom="0.75" header="0.3" footer="0.3"/>
  <pageSetup scale="73" fitToHeight="0" orientation="landscape" r:id="rId1"/>
  <headerFooter scaleWithDoc="0">
    <oddHeader>&amp;R2 de 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AEFD8-8330-42C6-805F-82CEEDDAE6D0}">
  <dimension ref="A2:FRP74"/>
  <sheetViews>
    <sheetView zoomScale="55" zoomScaleNormal="55" zoomScaleSheetLayoutView="70" workbookViewId="0">
      <selection activeCell="E6" sqref="E6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179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195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58652.5</v>
      </c>
      <c r="E23" s="144"/>
      <c r="F23" s="133">
        <f t="shared" ref="F23:F24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192857.2</v>
      </c>
      <c r="E24" s="144">
        <v>64285.7</v>
      </c>
      <c r="F24" s="133">
        <f t="shared" si="1"/>
        <v>128571.50000000001</v>
      </c>
      <c r="G24" s="145" t="s">
        <v>155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62.25" customHeight="1" x14ac:dyDescent="0.25">
      <c r="A25" s="147" t="s">
        <v>192</v>
      </c>
      <c r="B25" s="139" t="s">
        <v>181</v>
      </c>
      <c r="C25" s="148" t="s">
        <v>182</v>
      </c>
      <c r="D25" s="133">
        <v>162000.01</v>
      </c>
      <c r="E25" s="144"/>
      <c r="F25" s="133">
        <f>D25-E25</f>
        <v>162000.01</v>
      </c>
      <c r="G25" s="145" t="s">
        <v>134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191</v>
      </c>
      <c r="B26" s="139" t="s">
        <v>147</v>
      </c>
      <c r="C26" s="148" t="s">
        <v>187</v>
      </c>
      <c r="D26" s="133">
        <v>4000000</v>
      </c>
      <c r="E26" s="144">
        <v>800000</v>
      </c>
      <c r="F26" s="133">
        <f>D26-E26</f>
        <v>3200000</v>
      </c>
      <c r="G26" s="145" t="s">
        <v>155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185</v>
      </c>
      <c r="B27" s="139" t="s">
        <v>183</v>
      </c>
      <c r="C27" s="148" t="s">
        <v>184</v>
      </c>
      <c r="D27" s="133">
        <v>775000</v>
      </c>
      <c r="E27" s="144">
        <v>68699.600000000006</v>
      </c>
      <c r="F27" s="133">
        <f>D27-E27</f>
        <v>706300.4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2.25" customHeight="1" x14ac:dyDescent="0.25">
      <c r="A28" s="147" t="s">
        <v>188</v>
      </c>
      <c r="B28" s="139" t="s">
        <v>189</v>
      </c>
      <c r="C28" s="148" t="s">
        <v>190</v>
      </c>
      <c r="D28" s="133">
        <v>320000</v>
      </c>
      <c r="E28" s="144">
        <v>14105.72</v>
      </c>
      <c r="F28" s="133">
        <f>D28-E28</f>
        <v>305894.28000000003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47"/>
      <c r="B29" s="149"/>
      <c r="C29" s="129" t="s">
        <v>55</v>
      </c>
      <c r="D29" s="144">
        <f>SUM(D7:D28)</f>
        <v>7665958.6400000006</v>
      </c>
      <c r="E29" s="144">
        <f>SUM(E7:E28)</f>
        <v>947091.0199999999</v>
      </c>
      <c r="F29" s="144">
        <f>SUM(F7:F28)</f>
        <v>6718867.620000001</v>
      </c>
      <c r="G29" s="145"/>
      <c r="H29" s="140"/>
      <c r="I29" s="140"/>
      <c r="J29" s="1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156"/>
      <c r="B30" s="156"/>
      <c r="C30" s="157"/>
      <c r="D30" s="158"/>
      <c r="E30" s="158"/>
      <c r="F30" s="158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A32" s="154"/>
      <c r="B32" s="156"/>
      <c r="C32" s="157"/>
      <c r="D32" s="161"/>
      <c r="E32" s="161"/>
      <c r="F32" s="161"/>
      <c r="G32" s="159"/>
      <c r="H32" s="160"/>
      <c r="I32" s="160"/>
      <c r="J32" s="15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19"/>
      <c r="B33" s="119"/>
      <c r="C33" s="119"/>
      <c r="D33" s="123"/>
      <c r="E33" s="123"/>
      <c r="F33" s="123"/>
      <c r="G33" s="150"/>
      <c r="H33" s="151"/>
      <c r="I33" s="151"/>
      <c r="J33" s="126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52" t="s">
        <v>170</v>
      </c>
      <c r="B34" s="119"/>
      <c r="C34" s="152" t="s">
        <v>56</v>
      </c>
      <c r="D34" s="123"/>
      <c r="E34" s="123"/>
      <c r="F34" s="123"/>
      <c r="G34" s="173" t="s">
        <v>57</v>
      </c>
      <c r="H34" s="173"/>
      <c r="I34" s="173"/>
      <c r="J34" s="174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5.75" x14ac:dyDescent="0.25">
      <c r="A35" s="120"/>
      <c r="B35" s="120"/>
      <c r="C35" s="120"/>
      <c r="D35" s="120"/>
      <c r="E35" s="120"/>
      <c r="F35" s="120"/>
      <c r="G35" s="120"/>
      <c r="H35" s="120"/>
      <c r="I35" s="120"/>
      <c r="J35" s="153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8.25" customHeight="1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A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x14ac:dyDescent="0.25">
      <c r="A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x14ac:dyDescent="0.25">
      <c r="A40" s="1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x14ac:dyDescent="0.25">
      <c r="A41" s="1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65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65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65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65" x14ac:dyDescent="0.25"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54" spans="3:13" ht="9" customHeight="1" x14ac:dyDescent="0.25"/>
    <row r="56" spans="3:13" x14ac:dyDescent="0.25">
      <c r="C56" s="71" t="s">
        <v>111</v>
      </c>
      <c r="F56" s="14"/>
    </row>
    <row r="57" spans="3:13" x14ac:dyDescent="0.25">
      <c r="C57" s="13"/>
      <c r="D57" s="77" t="s">
        <v>115</v>
      </c>
      <c r="G57" s="72" t="s">
        <v>126</v>
      </c>
      <c r="H57" s="62"/>
      <c r="K57" s="76" t="s">
        <v>114</v>
      </c>
    </row>
    <row r="58" spans="3:13" x14ac:dyDescent="0.25">
      <c r="C58" s="13"/>
      <c r="D58" t="s">
        <v>121</v>
      </c>
      <c r="F58" s="73" t="e">
        <f>SUMIF(#REF!,"T",$F$7:$F$29)</f>
        <v>#REF!</v>
      </c>
      <c r="G58" s="20" t="s">
        <v>127</v>
      </c>
      <c r="I58" s="73" t="e">
        <f>SUMIF(#REF!,"B",$F$7:$F$29)</f>
        <v>#REF!</v>
      </c>
      <c r="K58" s="13"/>
    </row>
    <row r="59" spans="3:13" x14ac:dyDescent="0.25">
      <c r="C59" s="13"/>
      <c r="D59" t="s">
        <v>120</v>
      </c>
      <c r="F59" s="73" t="e">
        <f>SUMIF(#REF!,"C",$F$7:$F$29)</f>
        <v>#REF!</v>
      </c>
      <c r="G59" s="20" t="s">
        <v>128</v>
      </c>
      <c r="I59" s="73" t="e">
        <f>SUMIF(#REF!,"S",$F$7:$F$29)</f>
        <v>#REF!</v>
      </c>
      <c r="K59" s="13"/>
      <c r="M59" s="13"/>
    </row>
    <row r="60" spans="3:13" x14ac:dyDescent="0.25">
      <c r="C60" s="13"/>
      <c r="E60" s="75" t="s">
        <v>125</v>
      </c>
      <c r="F60" s="78" t="e">
        <f>SUBTOTAL(9,F58:F59)</f>
        <v>#REF!</v>
      </c>
      <c r="H60" s="66" t="s">
        <v>130</v>
      </c>
      <c r="I60" s="78" t="e">
        <f>SUBTOTAL(9,I58:I59)</f>
        <v>#REF!</v>
      </c>
      <c r="K60" s="78" t="e">
        <f>F60+I60</f>
        <v>#REF!</v>
      </c>
      <c r="L60" s="73"/>
      <c r="M60" s="13"/>
    </row>
    <row r="61" spans="3:13" x14ac:dyDescent="0.25">
      <c r="C61" s="13"/>
      <c r="M61" s="13"/>
    </row>
    <row r="62" spans="3:13" x14ac:dyDescent="0.25">
      <c r="C62" s="13"/>
      <c r="F62" s="73"/>
      <c r="M62" s="13"/>
    </row>
    <row r="63" spans="3:13" x14ac:dyDescent="0.25">
      <c r="C63" s="13"/>
      <c r="D63" s="61" t="s">
        <v>132</v>
      </c>
      <c r="G63" s="74" t="s">
        <v>118</v>
      </c>
      <c r="M63" s="13"/>
    </row>
    <row r="64" spans="3:13" x14ac:dyDescent="0.25">
      <c r="C64" s="13"/>
      <c r="D64" t="s">
        <v>123</v>
      </c>
      <c r="F64" s="73" t="e">
        <f>SUMIF(#REF!,"PD",$F$7:$F$29)</f>
        <v>#REF!</v>
      </c>
      <c r="G64" t="s">
        <v>129</v>
      </c>
      <c r="I64" s="73" t="e">
        <f>SUMIF(#REF!,"P",$F$7:$F$29)</f>
        <v>#REF!</v>
      </c>
      <c r="K64" s="73"/>
      <c r="M64" s="13"/>
    </row>
    <row r="65" spans="1:13" x14ac:dyDescent="0.25">
      <c r="C65" s="13"/>
      <c r="D65" t="s">
        <v>124</v>
      </c>
      <c r="F65" s="73" t="e">
        <f>SUMIF(#REF!,"I",$F$7:$F$29)</f>
        <v>#REF!</v>
      </c>
      <c r="M65" s="13"/>
    </row>
    <row r="66" spans="1:13" x14ac:dyDescent="0.25">
      <c r="C66" s="13"/>
      <c r="E66" s="75" t="s">
        <v>125</v>
      </c>
      <c r="F66" s="78" t="e">
        <f>SUBTOTAL(9,F64:F65)</f>
        <v>#REF!</v>
      </c>
      <c r="H66" s="66" t="s">
        <v>131</v>
      </c>
      <c r="I66" s="78" t="e">
        <f>SUBTOTAL(9,I64)</f>
        <v>#REF!</v>
      </c>
      <c r="K66" s="78" t="e">
        <f>F66+I66</f>
        <v>#REF!</v>
      </c>
      <c r="M66" s="13"/>
    </row>
    <row r="67" spans="1:13" x14ac:dyDescent="0.25">
      <c r="K67" s="61"/>
      <c r="M67" s="13"/>
    </row>
    <row r="68" spans="1:13" ht="15.75" thickBot="1" x14ac:dyDescent="0.3">
      <c r="C68" s="59"/>
      <c r="H68" s="59"/>
      <c r="J68"/>
      <c r="K68" s="79" t="e">
        <f>SUBTOTAL(9,K60:K67)</f>
        <v>#REF!</v>
      </c>
      <c r="L68" s="69" t="e">
        <f>K68-F29</f>
        <v>#REF!</v>
      </c>
    </row>
    <row r="69" spans="1:13" ht="15.75" thickTop="1" x14ac:dyDescent="0.25">
      <c r="C69" s="59"/>
      <c r="I69" s="81"/>
      <c r="K69" s="13"/>
      <c r="M69" s="13"/>
    </row>
    <row r="71" spans="1:13" x14ac:dyDescent="0.25">
      <c r="A71" s="66" t="s">
        <v>116</v>
      </c>
    </row>
    <row r="72" spans="1:13" x14ac:dyDescent="0.25">
      <c r="A72" s="66"/>
      <c r="B72" s="68"/>
      <c r="D72" s="59"/>
      <c r="E72" s="68"/>
      <c r="I72" s="68"/>
      <c r="J72" s="67"/>
      <c r="K72" s="14"/>
    </row>
    <row r="73" spans="1:13" x14ac:dyDescent="0.25">
      <c r="A73" s="66"/>
      <c r="B73" s="68"/>
      <c r="D73" s="59"/>
      <c r="E73" s="68"/>
      <c r="I73" s="68"/>
      <c r="J73" s="67"/>
      <c r="K73" s="14"/>
    </row>
    <row r="74" spans="1:13" x14ac:dyDescent="0.25">
      <c r="D74" s="59"/>
    </row>
  </sheetData>
  <autoFilter ref="A6:FRP29" xr:uid="{534C5458-BD39-4344-A789-9905CBCFA21C}"/>
  <mergeCells count="4">
    <mergeCell ref="A2:J2"/>
    <mergeCell ref="A3:J3"/>
    <mergeCell ref="A4:J4"/>
    <mergeCell ref="G34:J34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&amp;R&amp;N de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F5A88-03CB-4887-8AA4-92CD969A8B38}">
  <sheetPr>
    <pageSetUpPr fitToPage="1"/>
  </sheetPr>
  <dimension ref="A2:FRP67"/>
  <sheetViews>
    <sheetView view="pageLayout" topLeftCell="A27" zoomScaleNormal="100" zoomScaleSheetLayoutView="100" workbookViewId="0">
      <selection activeCell="C40" sqref="C40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179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175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66502.5</v>
      </c>
      <c r="E23" s="144">
        <v>7850</v>
      </c>
      <c r="F23" s="133">
        <f t="shared" ref="F23:F26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257142.9</v>
      </c>
      <c r="E24" s="144">
        <v>64285.7</v>
      </c>
      <c r="F24" s="133">
        <f t="shared" si="1"/>
        <v>192857.2</v>
      </c>
      <c r="G24" s="145" t="s">
        <v>134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/>
      <c r="E25" s="144"/>
      <c r="F25" s="133">
        <f t="shared" si="1"/>
        <v>0</v>
      </c>
      <c r="G25" s="145"/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>
        <v>1600000</v>
      </c>
      <c r="F26" s="133">
        <f t="shared" si="1"/>
        <v>0</v>
      </c>
      <c r="G26" s="145"/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192</v>
      </c>
      <c r="B27" s="139" t="s">
        <v>181</v>
      </c>
      <c r="C27" s="148" t="s">
        <v>182</v>
      </c>
      <c r="D27" s="133">
        <v>162000.01</v>
      </c>
      <c r="E27" s="144"/>
      <c r="F27" s="133">
        <f>D27-E27</f>
        <v>162000.01</v>
      </c>
      <c r="G27" s="145" t="s">
        <v>134</v>
      </c>
      <c r="H27" s="140">
        <v>44774</v>
      </c>
      <c r="I27" s="140">
        <v>44833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47"/>
      <c r="B28" s="149"/>
      <c r="C28" s="129" t="s">
        <v>55</v>
      </c>
      <c r="D28" s="144">
        <f>SUM(D7:D27)</f>
        <v>4243094.34</v>
      </c>
      <c r="E28" s="144">
        <f>SUM(E7:E27)</f>
        <v>1672135.7</v>
      </c>
      <c r="F28" s="144">
        <f>SUM(F7:F27)</f>
        <v>2570958.6400000006</v>
      </c>
      <c r="G28" s="145"/>
      <c r="H28" s="140"/>
      <c r="I28" s="140"/>
      <c r="J28" s="13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56"/>
      <c r="B29" s="156"/>
      <c r="C29" s="157"/>
      <c r="D29" s="158"/>
      <c r="E29" s="158"/>
      <c r="F29" s="158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19"/>
      <c r="B32" s="119"/>
      <c r="C32" s="119"/>
      <c r="D32" s="123"/>
      <c r="E32" s="123"/>
      <c r="F32" s="123"/>
      <c r="G32" s="150"/>
      <c r="H32" s="151"/>
      <c r="I32" s="151"/>
      <c r="J32" s="126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52" t="s">
        <v>170</v>
      </c>
      <c r="B33" s="119"/>
      <c r="C33" s="152" t="s">
        <v>56</v>
      </c>
      <c r="D33" s="123"/>
      <c r="E33" s="123"/>
      <c r="F33" s="123"/>
      <c r="G33" s="173" t="s">
        <v>57</v>
      </c>
      <c r="H33" s="173"/>
      <c r="I33" s="173"/>
      <c r="J33" s="174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20"/>
      <c r="B34" s="120"/>
      <c r="C34" s="120"/>
      <c r="D34" s="120"/>
      <c r="E34" s="120"/>
      <c r="F34" s="120"/>
      <c r="G34" s="120"/>
      <c r="H34" s="120"/>
      <c r="I34" s="120"/>
      <c r="J34" s="153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x14ac:dyDescent="0.25">
      <c r="A35" s="5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8.25" customHeight="1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47" spans="1:65" ht="9" customHeight="1" x14ac:dyDescent="0.25"/>
    <row r="49" spans="1:13" x14ac:dyDescent="0.25">
      <c r="C49" s="71" t="s">
        <v>111</v>
      </c>
      <c r="F49" s="14"/>
    </row>
    <row r="50" spans="1:13" x14ac:dyDescent="0.25">
      <c r="C50" s="13"/>
      <c r="D50" s="77" t="s">
        <v>115</v>
      </c>
      <c r="G50" s="72" t="s">
        <v>126</v>
      </c>
      <c r="H50" s="62"/>
      <c r="K50" s="76" t="s">
        <v>114</v>
      </c>
    </row>
    <row r="51" spans="1:13" x14ac:dyDescent="0.25">
      <c r="C51" s="13"/>
      <c r="D51" t="s">
        <v>121</v>
      </c>
      <c r="F51" s="73" t="e">
        <f>SUMIF(#REF!,"T",$F$7:$F$28)</f>
        <v>#REF!</v>
      </c>
      <c r="G51" s="20" t="s">
        <v>127</v>
      </c>
      <c r="I51" s="73" t="e">
        <f>SUMIF(#REF!,"B",$F$7:$F$28)</f>
        <v>#REF!</v>
      </c>
      <c r="K51" s="13"/>
    </row>
    <row r="52" spans="1:13" x14ac:dyDescent="0.25">
      <c r="C52" s="13"/>
      <c r="D52" t="s">
        <v>120</v>
      </c>
      <c r="F52" s="73" t="e">
        <f>SUMIF(#REF!,"C",$F$7:$F$28)</f>
        <v>#REF!</v>
      </c>
      <c r="G52" s="20" t="s">
        <v>128</v>
      </c>
      <c r="I52" s="73" t="e">
        <f>SUMIF(#REF!,"S",$F$7:$F$28)</f>
        <v>#REF!</v>
      </c>
      <c r="K52" s="13"/>
      <c r="M52" s="13"/>
    </row>
    <row r="53" spans="1:13" x14ac:dyDescent="0.25">
      <c r="C53" s="13"/>
      <c r="E53" s="75" t="s">
        <v>125</v>
      </c>
      <c r="F53" s="78" t="e">
        <f>SUBTOTAL(9,F51:F52)</f>
        <v>#REF!</v>
      </c>
      <c r="H53" s="66" t="s">
        <v>130</v>
      </c>
      <c r="I53" s="78" t="e">
        <f>SUBTOTAL(9,I51:I52)</f>
        <v>#REF!</v>
      </c>
      <c r="K53" s="78" t="e">
        <f>F53+I53</f>
        <v>#REF!</v>
      </c>
      <c r="L53" s="73"/>
      <c r="M53" s="13"/>
    </row>
    <row r="54" spans="1:13" x14ac:dyDescent="0.25">
      <c r="C54" s="13"/>
      <c r="M54" s="13"/>
    </row>
    <row r="55" spans="1:13" x14ac:dyDescent="0.25">
      <c r="C55" s="13"/>
      <c r="F55" s="73"/>
      <c r="M55" s="13"/>
    </row>
    <row r="56" spans="1:13" x14ac:dyDescent="0.25">
      <c r="C56" s="13"/>
      <c r="D56" s="61" t="s">
        <v>132</v>
      </c>
      <c r="G56" s="74" t="s">
        <v>118</v>
      </c>
      <c r="M56" s="13"/>
    </row>
    <row r="57" spans="1:13" x14ac:dyDescent="0.25">
      <c r="C57" s="13"/>
      <c r="D57" t="s">
        <v>123</v>
      </c>
      <c r="F57" s="73" t="e">
        <f>SUMIF(#REF!,"PD",$F$7:$F$28)</f>
        <v>#REF!</v>
      </c>
      <c r="G57" t="s">
        <v>129</v>
      </c>
      <c r="I57" s="73" t="e">
        <f>SUMIF(#REF!,"P",$F$7:$F$28)</f>
        <v>#REF!</v>
      </c>
      <c r="K57" s="73"/>
      <c r="M57" s="13"/>
    </row>
    <row r="58" spans="1:13" x14ac:dyDescent="0.25">
      <c r="C58" s="13"/>
      <c r="D58" t="s">
        <v>124</v>
      </c>
      <c r="F58" s="73" t="e">
        <f>SUMIF(#REF!,"I",$F$7:$F$28)</f>
        <v>#REF!</v>
      </c>
      <c r="M58" s="13"/>
    </row>
    <row r="59" spans="1:13" x14ac:dyDescent="0.25">
      <c r="C59" s="13"/>
      <c r="E59" s="75" t="s">
        <v>125</v>
      </c>
      <c r="F59" s="78" t="e">
        <f>SUBTOTAL(9,F57:F58)</f>
        <v>#REF!</v>
      </c>
      <c r="H59" s="66" t="s">
        <v>131</v>
      </c>
      <c r="I59" s="78" t="e">
        <f>SUBTOTAL(9,I57)</f>
        <v>#REF!</v>
      </c>
      <c r="K59" s="78" t="e">
        <f>F59+I59</f>
        <v>#REF!</v>
      </c>
      <c r="M59" s="13"/>
    </row>
    <row r="60" spans="1:13" x14ac:dyDescent="0.25">
      <c r="K60" s="61"/>
      <c r="M60" s="13"/>
    </row>
    <row r="61" spans="1:13" ht="15.75" thickBot="1" x14ac:dyDescent="0.3">
      <c r="C61" s="59"/>
      <c r="H61" s="59"/>
      <c r="J61"/>
      <c r="K61" s="79" t="e">
        <f>SUBTOTAL(9,K53:K60)</f>
        <v>#REF!</v>
      </c>
      <c r="L61" s="69" t="e">
        <f>K61-F28</f>
        <v>#REF!</v>
      </c>
    </row>
    <row r="62" spans="1:13" ht="15.75" thickTop="1" x14ac:dyDescent="0.25">
      <c r="C62" s="59"/>
      <c r="I62" s="81"/>
      <c r="K62" s="13"/>
      <c r="M62" s="13"/>
    </row>
    <row r="64" spans="1:13" x14ac:dyDescent="0.25">
      <c r="A64" s="66" t="s">
        <v>116</v>
      </c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A66" s="66"/>
      <c r="B66" s="68"/>
      <c r="D66" s="59"/>
      <c r="E66" s="68"/>
      <c r="I66" s="68"/>
      <c r="J66" s="67"/>
      <c r="K66" s="14"/>
    </row>
    <row r="67" spans="1:11" x14ac:dyDescent="0.25">
      <c r="D67" s="59"/>
    </row>
  </sheetData>
  <autoFilter ref="A6:FRP28" xr:uid="{534C5458-BD39-4344-A789-9905CBCFA21C}"/>
  <mergeCells count="4">
    <mergeCell ref="A2:J2"/>
    <mergeCell ref="A3:J3"/>
    <mergeCell ref="A4:J4"/>
    <mergeCell ref="G33:J33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205DA-2F00-4896-8350-1BB0690B4E96}">
  <sheetPr>
    <pageSetUpPr fitToPage="1"/>
  </sheetPr>
  <dimension ref="A4:FRP69"/>
  <sheetViews>
    <sheetView view="pageLayout" topLeftCell="B23" zoomScaleNormal="100" zoomScaleSheetLayoutView="100" workbookViewId="0">
      <selection activeCell="C38" sqref="C25:K38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178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174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192857.2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52.5" customHeight="1" x14ac:dyDescent="0.25">
      <c r="A29" s="80"/>
      <c r="B29" s="80"/>
      <c r="C29" s="2" t="s">
        <v>192</v>
      </c>
      <c r="D29" s="115">
        <v>44833</v>
      </c>
      <c r="E29" s="16" t="s">
        <v>186</v>
      </c>
      <c r="F29" s="117" t="s">
        <v>182</v>
      </c>
      <c r="G29" s="85"/>
      <c r="H29" s="85"/>
      <c r="I29" s="165">
        <v>162000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36.950000000000003" customHeight="1" x14ac:dyDescent="0.25">
      <c r="A30" s="80"/>
      <c r="B30" s="80"/>
      <c r="C30" s="2"/>
      <c r="D30" s="4"/>
      <c r="E30" s="23"/>
      <c r="F30" s="21" t="s">
        <v>55</v>
      </c>
      <c r="G30" s="22">
        <f>SUM(G9:G25)</f>
        <v>2260801.4300000002</v>
      </c>
      <c r="H30" s="22">
        <f>SUM(H9:H25)</f>
        <v>0</v>
      </c>
      <c r="I30" s="22">
        <f>SUM(I9:I29)</f>
        <v>2570958.6300000004</v>
      </c>
      <c r="J30" s="1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46.5" customHeight="1" x14ac:dyDescent="0.25">
      <c r="A31" s="82"/>
      <c r="B31" s="82"/>
      <c r="C31" s="29"/>
      <c r="D31" s="32"/>
      <c r="E31" s="29"/>
      <c r="F31" s="30"/>
      <c r="G31" s="51"/>
      <c r="H31" s="51"/>
      <c r="I31" s="5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x14ac:dyDescent="0.25">
      <c r="C33" s="27"/>
      <c r="D33" s="32"/>
      <c r="E33" s="29"/>
      <c r="F33" s="30"/>
      <c r="G33" s="31"/>
      <c r="H33" s="31"/>
      <c r="I33" s="31"/>
      <c r="J33" s="34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1" customHeight="1" x14ac:dyDescent="0.25">
      <c r="C34" s="27"/>
      <c r="D34" s="33"/>
      <c r="E34" s="27"/>
      <c r="F34" s="27"/>
      <c r="G34" s="28"/>
      <c r="H34" s="28"/>
      <c r="I34" s="28"/>
      <c r="J34" s="99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ht="25.5" customHeight="1" x14ac:dyDescent="0.25">
      <c r="C35" s="65" t="s">
        <v>163</v>
      </c>
      <c r="D35" s="97"/>
      <c r="E35" s="27"/>
      <c r="F35" s="65" t="s">
        <v>56</v>
      </c>
      <c r="G35" s="28"/>
      <c r="H35" s="28"/>
      <c r="I35" s="28"/>
      <c r="J35" s="171" t="s">
        <v>57</v>
      </c>
      <c r="K35" s="97"/>
      <c r="L35" s="97"/>
      <c r="M35" s="97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J36" s="171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x14ac:dyDescent="0.25">
      <c r="C37" s="5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ht="8.25" customHeight="1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C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3:65" x14ac:dyDescent="0.25"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9" ht="9" customHeight="1" x14ac:dyDescent="0.25"/>
    <row r="66" spans="3:11" x14ac:dyDescent="0.25">
      <c r="C66" s="66" t="s">
        <v>116</v>
      </c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C68" s="66"/>
      <c r="E68" s="68"/>
      <c r="G68" s="59"/>
      <c r="H68" s="68"/>
      <c r="J68" s="67"/>
      <c r="K68" s="14"/>
    </row>
    <row r="69" spans="3:11" x14ac:dyDescent="0.25">
      <c r="G69" s="59"/>
    </row>
  </sheetData>
  <autoFilter ref="A8:FRP30" xr:uid="{534C5458-BD39-4344-A789-9905CBCFA21C}"/>
  <mergeCells count="5">
    <mergeCell ref="C4:J4"/>
    <mergeCell ref="C5:J5"/>
    <mergeCell ref="C6:J6"/>
    <mergeCell ref="C7:J7"/>
    <mergeCell ref="J35:J36"/>
  </mergeCells>
  <phoneticPr fontId="25" type="noConversion"/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A7512-BBCC-4281-B67C-C81D9EB9FD1A}">
  <dimension ref="A1:Q56"/>
  <sheetViews>
    <sheetView zoomScaleNormal="100" workbookViewId="0">
      <selection activeCell="D2" sqref="D2:H2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177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76" t="s">
        <v>176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honeticPr fontId="25" type="noConversion"/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24</vt:i4>
      </vt:variant>
    </vt:vector>
  </HeadingPairs>
  <TitlesOfParts>
    <vt:vector size="42" baseType="lpstr">
      <vt:lpstr>CXP - NOVIEMBRE - 2022   </vt:lpstr>
      <vt:lpstr>C X P - NOV- 2022.CGRD  </vt:lpstr>
      <vt:lpstr>C X P - NOVIEMBRE.- 2022  </vt:lpstr>
      <vt:lpstr>CXP - OCTUBRE - 2022  </vt:lpstr>
      <vt:lpstr>C X P - OCTUBRE- 2022.CGRD </vt:lpstr>
      <vt:lpstr>C X P - OCTUBRE.- 2022 </vt:lpstr>
      <vt:lpstr>C X P - SEPT.- 2022 </vt:lpstr>
      <vt:lpstr>C X P - SEPT.- 2022.CGRD  </vt:lpstr>
      <vt:lpstr>CXP - SEPTIEMBRE - 2022 </vt:lpstr>
      <vt:lpstr>C X P - AGOSTO- 2022.CGRD  </vt:lpstr>
      <vt:lpstr>C X P - AGOSTO- 2022 </vt:lpstr>
      <vt:lpstr>CXP - AGOSTO - 2022 </vt:lpstr>
      <vt:lpstr>C X P - JULIO- 2022.CGRD </vt:lpstr>
      <vt:lpstr>C X P - JULIO- 2022 </vt:lpstr>
      <vt:lpstr>CXP - JULIO - 2022 </vt:lpstr>
      <vt:lpstr>CXP - JUNIO - 2022</vt:lpstr>
      <vt:lpstr>C X P - JUNIO- 2022</vt:lpstr>
      <vt:lpstr>C X P - JUNIO- 2022.CGRD</vt:lpstr>
      <vt:lpstr>'C X P - AGOSTO- 2022 '!Área_de_impresión</vt:lpstr>
      <vt:lpstr>'C X P - AGOSTO- 2022.CGRD  '!Área_de_impresión</vt:lpstr>
      <vt:lpstr>'C X P - JULIO- 2022 '!Área_de_impresión</vt:lpstr>
      <vt:lpstr>'C X P - JULIO- 2022.CGRD '!Área_de_impresión</vt:lpstr>
      <vt:lpstr>'C X P - JUNIO- 2022'!Área_de_impresión</vt:lpstr>
      <vt:lpstr>'C X P - JUNIO- 2022.CGRD'!Área_de_impresión</vt:lpstr>
      <vt:lpstr>'C X P - NOV- 2022.CGRD  '!Área_de_impresión</vt:lpstr>
      <vt:lpstr>'C X P - NOVIEMBRE.- 2022  '!Área_de_impresión</vt:lpstr>
      <vt:lpstr>'C X P - OCTUBRE- 2022.CGRD '!Área_de_impresión</vt:lpstr>
      <vt:lpstr>'C X P - OCTUBRE.- 2022 '!Área_de_impresión</vt:lpstr>
      <vt:lpstr>'C X P - SEPT.- 2022 '!Área_de_impresión</vt:lpstr>
      <vt:lpstr>'C X P - SEPT.- 2022.CGRD  '!Área_de_impresión</vt:lpstr>
      <vt:lpstr>'C X P - AGOSTO- 2022 '!Títulos_a_imprimir</vt:lpstr>
      <vt:lpstr>'C X P - AGOSTO- 2022.CGRD  '!Títulos_a_imprimir</vt:lpstr>
      <vt:lpstr>'C X P - JULIO- 2022 '!Títulos_a_imprimir</vt:lpstr>
      <vt:lpstr>'C X P - JULIO- 2022.CGRD '!Títulos_a_imprimir</vt:lpstr>
      <vt:lpstr>'C X P - JUNIO- 2022'!Títulos_a_imprimir</vt:lpstr>
      <vt:lpstr>'C X P - JUNIO- 2022.CGRD'!Títulos_a_imprimir</vt:lpstr>
      <vt:lpstr>'C X P - NOV- 2022.CGRD  '!Títulos_a_imprimir</vt:lpstr>
      <vt:lpstr>'C X P - NOVIEMBRE.- 2022  '!Títulos_a_imprimir</vt:lpstr>
      <vt:lpstr>'C X P - OCTUBRE- 2022.CGRD '!Títulos_a_imprimir</vt:lpstr>
      <vt:lpstr>'C X P - OCTUBRE.- 2022 '!Títulos_a_imprimir</vt:lpstr>
      <vt:lpstr>'C X P - SEPT.- 2022 '!Títulos_a_imprimir</vt:lpstr>
      <vt:lpstr>'C X P - SEPT.- 2022.CGRD 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ramirez</dc:creator>
  <cp:lastModifiedBy>Mailen Ramírez</cp:lastModifiedBy>
  <cp:lastPrinted>2022-12-02T19:31:36Z</cp:lastPrinted>
  <dcterms:created xsi:type="dcterms:W3CDTF">2016-02-10T06:24:54Z</dcterms:created>
  <dcterms:modified xsi:type="dcterms:W3CDTF">2022-12-02T19:31:43Z</dcterms:modified>
</cp:coreProperties>
</file>