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niaf-my.sharepoint.com/personal/csanquintin_coniaf_gob_do/Documents/DEPARTAMENTO DE PLANIFICACION/INFORMES MENSUALES Y TRANSPARECIA/INFORMES MENSUALES TRANSPARENCIA/2023/CONSOLIDADO TRIMESTRAL/"/>
    </mc:Choice>
  </mc:AlternateContent>
  <xr:revisionPtr revIDLastSave="878" documentId="13_ncr:1_{81B2D695-4E13-458E-9608-650CAE57A024}" xr6:coauthVersionLast="47" xr6:coauthVersionMax="47" xr10:uidLastSave="{9BD6300B-73B0-4875-BAD2-B611CD024F56}"/>
  <bookViews>
    <workbookView xWindow="28680" yWindow="-120" windowWidth="29040" windowHeight="15720" xr2:uid="{00000000-000D-0000-FFFF-FFFF00000000}"/>
  </bookViews>
  <sheets>
    <sheet name="JULIO-SEPTIEMBRE (2)" sheetId="11" r:id="rId1"/>
    <sheet name="JULIO-SEPTIEMBRE" sheetId="10" r:id="rId2"/>
    <sheet name="JULIO" sheetId="6" r:id="rId3"/>
    <sheet name="AGOSTO" sheetId="7" r:id="rId4"/>
    <sheet name="SEPTIEMBRE" sheetId="9" r:id="rId5"/>
  </sheets>
  <definedNames>
    <definedName name="_xlnm.Print_Area" localSheetId="2">JULIO!$A$1:$O$80</definedName>
    <definedName name="_xlnm.Print_Titles" localSheetId="2">JULIO!$1:$11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8" i="11" l="1"/>
  <c r="D87" i="11"/>
  <c r="D86" i="11"/>
  <c r="M81" i="11"/>
  <c r="L81" i="11"/>
  <c r="F81" i="11"/>
  <c r="L80" i="11"/>
  <c r="N75" i="11"/>
  <c r="N76" i="11" s="1"/>
  <c r="M75" i="11"/>
  <c r="M77" i="11" s="1"/>
  <c r="L75" i="11"/>
  <c r="M80" i="11" s="1"/>
  <c r="M83" i="11" s="1"/>
  <c r="K75" i="11"/>
  <c r="J75" i="11"/>
  <c r="J77" i="11" s="1"/>
  <c r="I75" i="11"/>
  <c r="H75" i="11"/>
  <c r="G75" i="11"/>
  <c r="F84" i="11" s="1"/>
  <c r="A75" i="11"/>
  <c r="O74" i="11"/>
  <c r="O73" i="11"/>
  <c r="O72" i="11"/>
  <c r="O71" i="11"/>
  <c r="O70" i="11"/>
  <c r="O75" i="11" s="1"/>
  <c r="N62" i="11"/>
  <c r="O62" i="11" s="1"/>
  <c r="N61" i="11"/>
  <c r="N63" i="11" s="1"/>
  <c r="L61" i="11"/>
  <c r="K80" i="11" s="1"/>
  <c r="K61" i="11"/>
  <c r="K81" i="11" s="1"/>
  <c r="J61" i="11"/>
  <c r="J63" i="11" s="1"/>
  <c r="I61" i="11"/>
  <c r="H61" i="11"/>
  <c r="G61" i="11"/>
  <c r="A61" i="11"/>
  <c r="F82" i="11" s="1"/>
  <c r="O60" i="11"/>
  <c r="O59" i="11"/>
  <c r="O58" i="11"/>
  <c r="O57" i="11"/>
  <c r="M56" i="11"/>
  <c r="M61" i="11" s="1"/>
  <c r="M63" i="11" s="1"/>
  <c r="O55" i="11"/>
  <c r="O54" i="11"/>
  <c r="N47" i="11"/>
  <c r="O47" i="11" s="1"/>
  <c r="N46" i="11"/>
  <c r="N48" i="11" s="1"/>
  <c r="M46" i="11"/>
  <c r="M48" i="11" s="1"/>
  <c r="L46" i="11"/>
  <c r="K46" i="11"/>
  <c r="J46" i="11"/>
  <c r="J48" i="11" s="1"/>
  <c r="I46" i="11"/>
  <c r="H46" i="11"/>
  <c r="G46" i="11"/>
  <c r="A46" i="11"/>
  <c r="O45" i="11"/>
  <c r="O44" i="11"/>
  <c r="O43" i="11"/>
  <c r="O42" i="11"/>
  <c r="O41" i="11"/>
  <c r="O40" i="11"/>
  <c r="O39" i="11"/>
  <c r="O38" i="11"/>
  <c r="M38" i="11"/>
  <c r="O37" i="11"/>
  <c r="O36" i="11"/>
  <c r="O35" i="11"/>
  <c r="O34" i="11"/>
  <c r="O46" i="11" s="1"/>
  <c r="N27" i="11"/>
  <c r="O27" i="11" s="1"/>
  <c r="N26" i="11"/>
  <c r="N28" i="11" s="1"/>
  <c r="K26" i="11"/>
  <c r="J81" i="11" s="1"/>
  <c r="J26" i="11"/>
  <c r="J28" i="11" s="1"/>
  <c r="I26" i="11"/>
  <c r="H26" i="11"/>
  <c r="G26" i="11"/>
  <c r="A26" i="11"/>
  <c r="O25" i="11"/>
  <c r="O24" i="11"/>
  <c r="O23" i="11"/>
  <c r="O22" i="11"/>
  <c r="O21" i="11"/>
  <c r="M20" i="11"/>
  <c r="M26" i="11" s="1"/>
  <c r="M28" i="11" s="1"/>
  <c r="L20" i="11"/>
  <c r="L26" i="11" s="1"/>
  <c r="J80" i="11" s="1"/>
  <c r="O19" i="11"/>
  <c r="O18" i="11"/>
  <c r="O23" i="9"/>
  <c r="F69" i="9"/>
  <c r="M20" i="10"/>
  <c r="L20" i="10"/>
  <c r="L82" i="10"/>
  <c r="M80" i="10"/>
  <c r="M81" i="10"/>
  <c r="L81" i="10"/>
  <c r="L80" i="10"/>
  <c r="L83" i="10" s="1"/>
  <c r="K81" i="10"/>
  <c r="K80" i="10"/>
  <c r="M83" i="10"/>
  <c r="O71" i="10"/>
  <c r="O72" i="10"/>
  <c r="O73" i="10"/>
  <c r="O74" i="10"/>
  <c r="O70" i="10"/>
  <c r="O55" i="10"/>
  <c r="O57" i="10"/>
  <c r="O58" i="10"/>
  <c r="O59" i="10"/>
  <c r="O60" i="10"/>
  <c r="O35" i="10"/>
  <c r="O36" i="10"/>
  <c r="O37" i="10"/>
  <c r="O39" i="10"/>
  <c r="O40" i="10"/>
  <c r="O41" i="10"/>
  <c r="O42" i="10"/>
  <c r="O43" i="10"/>
  <c r="O44" i="10"/>
  <c r="O45" i="10"/>
  <c r="F71" i="7"/>
  <c r="F70" i="6"/>
  <c r="F69" i="6"/>
  <c r="F70" i="9"/>
  <c r="F70" i="7"/>
  <c r="I69" i="6"/>
  <c r="O22" i="10"/>
  <c r="O23" i="10"/>
  <c r="O24" i="10"/>
  <c r="O25" i="10"/>
  <c r="F81" i="10"/>
  <c r="F65" i="6"/>
  <c r="F83" i="11" l="1"/>
  <c r="N80" i="11"/>
  <c r="N81" i="11"/>
  <c r="O76" i="11"/>
  <c r="O77" i="11" s="1"/>
  <c r="F87" i="11"/>
  <c r="L83" i="11"/>
  <c r="O48" i="11"/>
  <c r="L82" i="11"/>
  <c r="N77" i="11"/>
  <c r="F86" i="11" s="1"/>
  <c r="O20" i="11"/>
  <c r="O26" i="11" s="1"/>
  <c r="O56" i="11"/>
  <c r="O61" i="11" s="1"/>
  <c r="O56" i="9"/>
  <c r="O57" i="9"/>
  <c r="O58" i="9"/>
  <c r="O59" i="9"/>
  <c r="O55" i="9"/>
  <c r="O44" i="7"/>
  <c r="O45" i="7"/>
  <c r="O31" i="7"/>
  <c r="O32" i="7"/>
  <c r="O33" i="7"/>
  <c r="O34" i="7"/>
  <c r="O19" i="7"/>
  <c r="O20" i="7"/>
  <c r="O21" i="7"/>
  <c r="O43" i="6"/>
  <c r="O44" i="6"/>
  <c r="O31" i="6"/>
  <c r="O32" i="6"/>
  <c r="O33" i="6"/>
  <c r="O19" i="6"/>
  <c r="O20" i="6"/>
  <c r="O21" i="6"/>
  <c r="O44" i="9"/>
  <c r="O45" i="9"/>
  <c r="O31" i="9"/>
  <c r="O32" i="9"/>
  <c r="O33" i="9"/>
  <c r="F72" i="7"/>
  <c r="N24" i="7"/>
  <c r="O36" i="7"/>
  <c r="N37" i="7"/>
  <c r="N48" i="7"/>
  <c r="F71" i="6"/>
  <c r="N24" i="6"/>
  <c r="N36" i="6"/>
  <c r="N47" i="6"/>
  <c r="F67" i="6"/>
  <c r="F66" i="6"/>
  <c r="J82" i="11" l="1"/>
  <c r="O28" i="11"/>
  <c r="K82" i="11"/>
  <c r="K83" i="11" s="1"/>
  <c r="O63" i="11"/>
  <c r="F88" i="11"/>
  <c r="M18" i="7"/>
  <c r="M26" i="10"/>
  <c r="M56" i="10"/>
  <c r="O56" i="10" s="1"/>
  <c r="M43" i="7"/>
  <c r="O43" i="7"/>
  <c r="M38" i="10"/>
  <c r="M32" i="7"/>
  <c r="O19" i="10"/>
  <c r="O21" i="10"/>
  <c r="N26" i="10"/>
  <c r="L26" i="10"/>
  <c r="J80" i="10" s="1"/>
  <c r="K26" i="10"/>
  <c r="J81" i="10" s="1"/>
  <c r="N81" i="10" s="1"/>
  <c r="D87" i="10"/>
  <c r="D86" i="10" s="1"/>
  <c r="D88" i="10" s="1"/>
  <c r="N75" i="10"/>
  <c r="N76" i="10" s="1"/>
  <c r="M75" i="10"/>
  <c r="M77" i="10" s="1"/>
  <c r="L75" i="10"/>
  <c r="K75" i="10"/>
  <c r="J75" i="10"/>
  <c r="J77" i="10" s="1"/>
  <c r="I75" i="10"/>
  <c r="H75" i="10"/>
  <c r="G75" i="10"/>
  <c r="A75" i="10"/>
  <c r="O75" i="10"/>
  <c r="N61" i="10"/>
  <c r="L61" i="10"/>
  <c r="K61" i="10"/>
  <c r="J61" i="10"/>
  <c r="J63" i="10" s="1"/>
  <c r="I61" i="10"/>
  <c r="H61" i="10"/>
  <c r="G61" i="10"/>
  <c r="A61" i="10"/>
  <c r="O54" i="10"/>
  <c r="N46" i="10"/>
  <c r="L46" i="10"/>
  <c r="K46" i="10"/>
  <c r="J46" i="10"/>
  <c r="J48" i="10" s="1"/>
  <c r="I46" i="10"/>
  <c r="H46" i="10"/>
  <c r="G46" i="10"/>
  <c r="A46" i="10"/>
  <c r="O34" i="10"/>
  <c r="J26" i="10"/>
  <c r="J28" i="10" s="1"/>
  <c r="I26" i="10"/>
  <c r="H26" i="10"/>
  <c r="G26" i="10"/>
  <c r="A26" i="10"/>
  <c r="O18" i="10"/>
  <c r="D73" i="9"/>
  <c r="M62" i="9"/>
  <c r="N61" i="9"/>
  <c r="N62" i="9" s="1"/>
  <c r="O60" i="9"/>
  <c r="N60" i="9"/>
  <c r="M60" i="9"/>
  <c r="L60" i="9"/>
  <c r="K60" i="9"/>
  <c r="J60" i="9"/>
  <c r="I60" i="9"/>
  <c r="H60" i="9"/>
  <c r="G60" i="9"/>
  <c r="A60" i="9"/>
  <c r="N46" i="9"/>
  <c r="M46" i="9"/>
  <c r="M48" i="9" s="1"/>
  <c r="L46" i="9"/>
  <c r="K46" i="9"/>
  <c r="J46" i="9"/>
  <c r="I46" i="9"/>
  <c r="H46" i="9"/>
  <c r="G46" i="9"/>
  <c r="A46" i="9"/>
  <c r="O43" i="9"/>
  <c r="O46" i="9" s="1"/>
  <c r="M37" i="9"/>
  <c r="N35" i="9"/>
  <c r="M35" i="9"/>
  <c r="L35" i="9"/>
  <c r="K35" i="9"/>
  <c r="J35" i="9"/>
  <c r="I35" i="9"/>
  <c r="H35" i="9"/>
  <c r="G35" i="9"/>
  <c r="A35" i="9"/>
  <c r="O34" i="9"/>
  <c r="O30" i="9"/>
  <c r="N22" i="9"/>
  <c r="N23" i="9" s="1"/>
  <c r="M22" i="9"/>
  <c r="M24" i="9" s="1"/>
  <c r="L22" i="9"/>
  <c r="K22" i="9"/>
  <c r="J22" i="9"/>
  <c r="I22" i="9"/>
  <c r="H22" i="9"/>
  <c r="G22" i="9"/>
  <c r="A22" i="9"/>
  <c r="O21" i="9"/>
  <c r="O20" i="9"/>
  <c r="O19" i="9"/>
  <c r="O18" i="9"/>
  <c r="D73" i="7"/>
  <c r="F67" i="7"/>
  <c r="M62" i="7"/>
  <c r="N61" i="7"/>
  <c r="O61" i="7" s="1"/>
  <c r="O60" i="7"/>
  <c r="N60" i="7"/>
  <c r="N62" i="7" s="1"/>
  <c r="M60" i="7"/>
  <c r="L60" i="7"/>
  <c r="K60" i="7"/>
  <c r="J60" i="7"/>
  <c r="I60" i="7"/>
  <c r="H60" i="7"/>
  <c r="G60" i="7"/>
  <c r="A60" i="7"/>
  <c r="O59" i="7"/>
  <c r="O58" i="7"/>
  <c r="O57" i="7"/>
  <c r="O56" i="7"/>
  <c r="O55" i="7"/>
  <c r="N46" i="7"/>
  <c r="N47" i="7" s="1"/>
  <c r="M46" i="7"/>
  <c r="M48" i="7" s="1"/>
  <c r="L46" i="7"/>
  <c r="K46" i="7"/>
  <c r="J46" i="7"/>
  <c r="I46" i="7"/>
  <c r="H46" i="7"/>
  <c r="G46" i="7"/>
  <c r="A46" i="7"/>
  <c r="N35" i="7"/>
  <c r="N36" i="7" s="1"/>
  <c r="M35" i="7"/>
  <c r="M37" i="7" s="1"/>
  <c r="L35" i="7"/>
  <c r="K35" i="7"/>
  <c r="J35" i="7"/>
  <c r="I35" i="7"/>
  <c r="H35" i="7"/>
  <c r="G35" i="7"/>
  <c r="A35" i="7"/>
  <c r="O30" i="7"/>
  <c r="M22" i="7"/>
  <c r="M24" i="7" s="1"/>
  <c r="J22" i="7"/>
  <c r="I22" i="7"/>
  <c r="H22" i="7"/>
  <c r="F68" i="7" s="1"/>
  <c r="G22" i="7"/>
  <c r="A22" i="7"/>
  <c r="N22" i="7"/>
  <c r="L18" i="7"/>
  <c r="L22" i="7" s="1"/>
  <c r="K22" i="7"/>
  <c r="N82" i="11" l="1"/>
  <c r="J83" i="11"/>
  <c r="N83" i="11" s="1"/>
  <c r="F80" i="11" s="1"/>
  <c r="N80" i="10"/>
  <c r="M46" i="10"/>
  <c r="M48" i="10" s="1"/>
  <c r="O38" i="10"/>
  <c r="O46" i="10" s="1"/>
  <c r="N47" i="9"/>
  <c r="O47" i="9" s="1"/>
  <c r="O48" i="9" s="1"/>
  <c r="N48" i="9"/>
  <c r="F71" i="9" s="1"/>
  <c r="N36" i="9"/>
  <c r="O36" i="9" s="1"/>
  <c r="N37" i="9"/>
  <c r="F67" i="9"/>
  <c r="O22" i="9"/>
  <c r="N47" i="10"/>
  <c r="O47" i="10" s="1"/>
  <c r="N62" i="10"/>
  <c r="O76" i="10"/>
  <c r="O77" i="10" s="1"/>
  <c r="F73" i="7"/>
  <c r="F68" i="9"/>
  <c r="O35" i="9"/>
  <c r="F69" i="7"/>
  <c r="M61" i="10"/>
  <c r="M63" i="10" s="1"/>
  <c r="O46" i="7"/>
  <c r="O48" i="7" s="1"/>
  <c r="O35" i="7"/>
  <c r="O20" i="10"/>
  <c r="O26" i="10" s="1"/>
  <c r="F84" i="10"/>
  <c r="F82" i="10"/>
  <c r="N77" i="10"/>
  <c r="F83" i="10"/>
  <c r="O61" i="10"/>
  <c r="N27" i="10"/>
  <c r="O27" i="10" s="1"/>
  <c r="M28" i="10"/>
  <c r="N24" i="9"/>
  <c r="O61" i="9"/>
  <c r="N23" i="7"/>
  <c r="O23" i="7" s="1"/>
  <c r="O62" i="7"/>
  <c r="O47" i="7"/>
  <c r="O18" i="7"/>
  <c r="O22" i="7" s="1"/>
  <c r="O24" i="7" s="1"/>
  <c r="O62" i="10" l="1"/>
  <c r="O63" i="10" s="1"/>
  <c r="F87" i="10"/>
  <c r="K82" i="10"/>
  <c r="K83" i="10" s="1"/>
  <c r="F88" i="10"/>
  <c r="F72" i="9"/>
  <c r="J82" i="10"/>
  <c r="F65" i="7"/>
  <c r="F73" i="9"/>
  <c r="F65" i="9" s="1"/>
  <c r="O24" i="9"/>
  <c r="O48" i="10"/>
  <c r="O28" i="10"/>
  <c r="N28" i="10"/>
  <c r="N63" i="10"/>
  <c r="F86" i="10" s="1"/>
  <c r="N48" i="10"/>
  <c r="O37" i="7"/>
  <c r="O37" i="9"/>
  <c r="P64" i="9"/>
  <c r="O62" i="9"/>
  <c r="N82" i="10" l="1"/>
  <c r="J83" i="10"/>
  <c r="N83" i="10" s="1"/>
  <c r="F80" i="10" s="1"/>
  <c r="O42" i="6"/>
  <c r="O18" i="6" l="1"/>
  <c r="A59" i="6" l="1"/>
  <c r="H34" i="6" l="1"/>
  <c r="I34" i="6"/>
  <c r="J34" i="6"/>
  <c r="K34" i="6"/>
  <c r="L34" i="6"/>
  <c r="M34" i="6"/>
  <c r="N34" i="6"/>
  <c r="H22" i="6"/>
  <c r="I22" i="6"/>
  <c r="J22" i="6"/>
  <c r="K22" i="6"/>
  <c r="L22" i="6"/>
  <c r="M22" i="6"/>
  <c r="N22" i="6"/>
  <c r="K45" i="6"/>
  <c r="L45" i="6"/>
  <c r="K59" i="6"/>
  <c r="L59" i="6"/>
  <c r="O30" i="6"/>
  <c r="J45" i="6"/>
  <c r="M45" i="6"/>
  <c r="N45" i="6"/>
  <c r="O55" i="6"/>
  <c r="O56" i="6"/>
  <c r="O57" i="6"/>
  <c r="O58" i="6"/>
  <c r="N59" i="6"/>
  <c r="M59" i="6"/>
  <c r="H59" i="6"/>
  <c r="I59" i="6"/>
  <c r="J59" i="6"/>
  <c r="G59" i="6"/>
  <c r="O34" i="6" l="1"/>
  <c r="O36" i="6" s="1"/>
  <c r="O22" i="6"/>
  <c r="O24" i="6" s="1"/>
  <c r="O45" i="6"/>
  <c r="O47" i="6" s="1"/>
  <c r="D72" i="6"/>
  <c r="N60" i="6"/>
  <c r="N61" i="6" s="1"/>
  <c r="M61" i="6"/>
  <c r="O54" i="6"/>
  <c r="O59" i="6" s="1"/>
  <c r="N46" i="6"/>
  <c r="O46" i="6" s="1"/>
  <c r="M47" i="6"/>
  <c r="I45" i="6"/>
  <c r="H45" i="6"/>
  <c r="G45" i="6"/>
  <c r="A45" i="6"/>
  <c r="N35" i="6"/>
  <c r="O35" i="6" s="1"/>
  <c r="M36" i="6"/>
  <c r="G34" i="6"/>
  <c r="A34" i="6"/>
  <c r="M24" i="6"/>
  <c r="N23" i="6"/>
  <c r="O23" i="6" s="1"/>
  <c r="G22" i="6"/>
  <c r="A22" i="6"/>
  <c r="F68" i="6" l="1"/>
  <c r="O60" i="6"/>
  <c r="O61" i="6" l="1"/>
  <c r="F72" i="6" l="1"/>
  <c r="F6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tc={B91EA074-37F4-40B3-928D-D53683DA24BD}</author>
    <author>tc={23AD0F3A-266A-43E6-BF30-F0766F059721}</author>
  </authors>
  <commentList>
    <comment ref="C18" authorId="0" shapeId="0" xr:uid="{B91EA074-37F4-40B3-928D-D53683DA24B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  <comment ref="C20" authorId="1" shapeId="0" xr:uid="{23AD0F3A-266A-43E6-BF30-F0766F05972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tc={6AC64993-AA5D-46D1-8F18-0A497007A3B5}</author>
    <author>tc={EFCB26D1-952D-474D-97B6-FD68C8824B2C}</author>
  </authors>
  <commentList>
    <comment ref="C18" authorId="0" shapeId="0" xr:uid="{6AC64993-AA5D-46D1-8F18-0A497007A3B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  <comment ref="C20" authorId="1" shapeId="0" xr:uid="{EFCB26D1-952D-474D-97B6-FD68C8824B2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tc={3A9F7452-30DB-44DB-9CAE-308AE7CDFD75}</author>
  </authors>
  <commentList>
    <comment ref="C18" authorId="0" shapeId="0" xr:uid="{3A9F7452-30DB-44DB-9CAE-308AE7CDFD7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tc={0ED0C618-4685-4E74-939F-E46E6C5D6E7E}</author>
  </authors>
  <commentList>
    <comment ref="C18" authorId="0" shapeId="0" xr:uid="{0ED0C618-4685-4E74-939F-E46E6C5D6E7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</commentList>
</comments>
</file>

<file path=xl/sharedStrings.xml><?xml version="1.0" encoding="utf-8"?>
<sst xmlns="http://schemas.openxmlformats.org/spreadsheetml/2006/main" count="978" uniqueCount="158">
  <si>
    <t>CONSEJO NACIONAL DE INVESTIGACIONES AGROPECUARIAS Y FORESTALES (CONIAF)</t>
  </si>
  <si>
    <t>DIRECCIÓN EJECUTIVA</t>
  </si>
  <si>
    <t xml:space="preserve">DEPARTAMENTO DE AGRICULTURA COMPETITIVA           </t>
  </si>
  <si>
    <t>No.</t>
  </si>
  <si>
    <t>ACTIVIDADES</t>
  </si>
  <si>
    <t>COORDINADOR  CONIAF</t>
  </si>
  <si>
    <t>FECHA</t>
  </si>
  <si>
    <t>LUGAR</t>
  </si>
  <si>
    <t xml:space="preserve">COSTO LOGÍSTICO       </t>
  </si>
  <si>
    <t xml:space="preserve"> FACILITADORES</t>
  </si>
  <si>
    <t>NOMBRE DE LA ACTIVIDAD</t>
  </si>
  <si>
    <t>SUB-TOTAL</t>
  </si>
  <si>
    <t>Legislación  ISR (10% sobre costo  facilitadores)</t>
  </si>
  <si>
    <t xml:space="preserve">TOTAL </t>
  </si>
  <si>
    <t xml:space="preserve"> </t>
  </si>
  <si>
    <t>TOTAL</t>
  </si>
  <si>
    <t xml:space="preserve">RESUMEN PROGRAMACIÓN </t>
  </si>
  <si>
    <t>TRANSFERENCIAS</t>
  </si>
  <si>
    <t>TECNICOS BENEFICIADOS</t>
  </si>
  <si>
    <t xml:space="preserve">COSTO LOGÍSTICO         (RD$) </t>
  </si>
  <si>
    <t xml:space="preserve">COSTO FACILITADORES (RD$) </t>
  </si>
  <si>
    <t>OTROS COSTOS (Ley ISR)</t>
  </si>
  <si>
    <t>José Cepeda</t>
  </si>
  <si>
    <t>TÉCNICOS BENEFICIADOS</t>
  </si>
  <si>
    <t>HOMBRES</t>
  </si>
  <si>
    <t>MUJERES</t>
  </si>
  <si>
    <t xml:space="preserve">COSTO FACILITADORES  </t>
  </si>
  <si>
    <t>HORAS TRANSFE-RENCIA</t>
  </si>
  <si>
    <t xml:space="preserve"> César Montero y Bienvenido Carvajal</t>
  </si>
  <si>
    <t xml:space="preserve">DEPARTAMENTO DE REDUCCIÓN DE LA POBREZA RURAL </t>
  </si>
  <si>
    <t>ACTUALIZACIÓN PARA LA INNOVACIÓN TECNOLÓGICA Y COMPETITIVIDAD AGROALIMENTARIA Y  DE FOMENTO A LA EXPORTACIÓN EN LA REPÚBLICA DOMINICANA</t>
  </si>
  <si>
    <t>DIVISIÓN DE PLANIFICACIÓN  Y  DESARROLLO</t>
  </si>
  <si>
    <t xml:space="preserve">HORAS </t>
  </si>
  <si>
    <t xml:space="preserve">COSTO TOTAL </t>
  </si>
  <si>
    <t>DEPARTAMENTO DE ACCESO A LAS CIENCIAS MODERNAS</t>
  </si>
  <si>
    <t xml:space="preserve">COSTO TOTAL      (RD$) </t>
  </si>
  <si>
    <t>COSTO TOTAL</t>
  </si>
  <si>
    <t>José A. Nova</t>
  </si>
  <si>
    <t xml:space="preserve">DEPARTAMENTO DE MEDIO AMBIENTE Y RECURSOS NATURALES         </t>
  </si>
  <si>
    <t>PRESUPUESTO TOTAL</t>
  </si>
  <si>
    <t xml:space="preserve"> ---</t>
  </si>
  <si>
    <t>HORAS DE ACTIVIDAD</t>
  </si>
  <si>
    <t>PRESUPUESTO TOTAL 2023 (RD$)</t>
  </si>
  <si>
    <t>Victor Payano y Maldané Cuello</t>
  </si>
  <si>
    <t>INSTALACIÓN Y VISITAS A PARCELAS DE VALIDACIÓN</t>
  </si>
  <si>
    <t>COMBUSTIBLE</t>
  </si>
  <si>
    <t>VIATICOS</t>
  </si>
  <si>
    <t xml:space="preserve"> EJECUCION MESUAL DE ACTIVIDADES Y PROGRAMA DE TRANSFERENCIA  PROYECTOS DE INVERSIÓN PÚBLICA</t>
  </si>
  <si>
    <t>HORAS de ACTIVIDADES</t>
  </si>
  <si>
    <t xml:space="preserve">Benjamin Toral  </t>
  </si>
  <si>
    <t>Salom Sosa</t>
  </si>
  <si>
    <t>Elias Pina/Hondo Valle</t>
  </si>
  <si>
    <t>Dajabon</t>
  </si>
  <si>
    <t>Paraiso, Barahona</t>
  </si>
  <si>
    <t>Juan Valdez</t>
  </si>
  <si>
    <t>MES: JULIO 2023</t>
  </si>
  <si>
    <t>Eddy Pacheco</t>
  </si>
  <si>
    <t>Visita seguimiento a parcela demostrativa de banano en Mao</t>
  </si>
  <si>
    <t>Jose Cepeda</t>
  </si>
  <si>
    <t>5 y  6 julio 2023</t>
  </si>
  <si>
    <t>Mao</t>
  </si>
  <si>
    <t>27 y 28 julio 2023</t>
  </si>
  <si>
    <t>27,28/7/2023</t>
  </si>
  <si>
    <t>La Lanza en Barahona</t>
  </si>
  <si>
    <t>21,22/7/2023</t>
  </si>
  <si>
    <t xml:space="preserve"> Seguimiento y traslado de plantulas desde la estacion Palo Alto a La Lanza en Polo. Supervision de estado de la parcela en la Lanza para posterior plantacion de café.</t>
  </si>
  <si>
    <t>Seguimiento y monitoreo en parcelas de café y aguacate ubicadas en Hondo Valle, Elias Pina. Ambas parcelas se encuentran en produccion y crecimiento normal respectivamente</t>
  </si>
  <si>
    <t>11-12 de julio</t>
  </si>
  <si>
    <t>Visita de seguimiento  y coordinacion a la aplicación de fertilizantes a la parcela demostrativa de yuca en Dajabón</t>
  </si>
  <si>
    <t>26-27 de julio</t>
  </si>
  <si>
    <t>Visita de seguimiento y coordinación con la asociación el corte de los pastos</t>
  </si>
  <si>
    <t>EJECUCION JULIO</t>
  </si>
  <si>
    <t>MES: AGOSTO 2023</t>
  </si>
  <si>
    <t>Visita de seguimiento a  Parcelas de Platano , Café y Aguacate y reunion con investigadores en Café en Barahona.</t>
  </si>
  <si>
    <t>9 -11 de Agosto</t>
  </si>
  <si>
    <t>Barahona(Palo alto),Neyba(Tamayo, Galvan) y Hondo Valle de Elias Piña</t>
  </si>
  <si>
    <t>Benjamin Toral.</t>
  </si>
  <si>
    <t>Visita tecnica a las parcelas de aguacate y café ubicadas en Hondo Valle, Elias Pina.</t>
  </si>
  <si>
    <t>29-31 Agosto</t>
  </si>
  <si>
    <t>Hondo Valle(Elias Piña)</t>
  </si>
  <si>
    <t>Instalación de sistema de riego en 10 tareas, en parcela de aguacate .</t>
  </si>
  <si>
    <t>1-2 de agosto</t>
  </si>
  <si>
    <t>Barahona(Paraiso)</t>
  </si>
  <si>
    <t>Visita de seguimiento a las parcelas demostrativas de yuca en Dajabón</t>
  </si>
  <si>
    <t>7-8 de agosto</t>
  </si>
  <si>
    <t>Visita de seguimiento y instalación de sistema de riego</t>
  </si>
  <si>
    <t>11-12 de agosto</t>
  </si>
  <si>
    <t>Paraiso</t>
  </si>
  <si>
    <t>Visita a parcela demostrativa de pasto, Neyba</t>
  </si>
  <si>
    <t>22-23 de agosto</t>
  </si>
  <si>
    <t>Neyba</t>
  </si>
  <si>
    <t>Visita de seguimiento a las parcelas demostrativas de aguacate en Paraíso, Barahona</t>
  </si>
  <si>
    <t>28-29 de agosto</t>
  </si>
  <si>
    <t>Barahona (Paraiso)</t>
  </si>
  <si>
    <t>Johuan Santos</t>
  </si>
  <si>
    <t>Visita coordinacion parcela vegetales orientales (berenjena)</t>
  </si>
  <si>
    <t>La Vega</t>
  </si>
  <si>
    <t>17 Y 18 DE AGOSTO</t>
  </si>
  <si>
    <t>MES: SEPTIEMBRE 2023</t>
  </si>
  <si>
    <t>EJECUCION SEPTIEMBRE</t>
  </si>
  <si>
    <t>MES: JULIO -SEPTIEMBRE 2023</t>
  </si>
  <si>
    <t>EJECUCION AGOSTO</t>
  </si>
  <si>
    <t>Preparado por:</t>
  </si>
  <si>
    <t>Aprobado por:</t>
  </si>
  <si>
    <t>Ing. Carlos Ml. Sanquintin Beras</t>
  </si>
  <si>
    <t>Dra. Ana Maria Barcelo Larocca</t>
  </si>
  <si>
    <t>Enc. Div. de Planificacion y Desarrollo</t>
  </si>
  <si>
    <t>Directora Ejecutiva</t>
  </si>
  <si>
    <t>EJECUCION JULIO-SEPT.</t>
  </si>
  <si>
    <t>Salomon Sosa Natta</t>
  </si>
  <si>
    <t>Visita de seguimiento y instalación de sistema de riego en Aguacate</t>
  </si>
  <si>
    <t>Salomon Sosa Natta,William Rodriguez,Fernelys Heredia</t>
  </si>
  <si>
    <t>Salomon Sosa Natta,William Rodriguez,Jose Arias</t>
  </si>
  <si>
    <t>Salomon Sosa Natta,William Rodriguez.</t>
  </si>
  <si>
    <t>5-6 de septiembre</t>
  </si>
  <si>
    <t>Neyba(La colonia y el taque)</t>
  </si>
  <si>
    <t>Visita de seguimiento y cordinación de la poda a las parcelas de mango en Neyba</t>
  </si>
  <si>
    <t>14-15 de septiembre</t>
  </si>
  <si>
    <t xml:space="preserve">Visita de seguimiento a las actividaes de aplicación de fertilizantes y estado de la plantación de la parcela de yuca </t>
  </si>
  <si>
    <t>Dajabòn</t>
  </si>
  <si>
    <t>Julio De Oleo</t>
  </si>
  <si>
    <t>21 de Septiembre</t>
  </si>
  <si>
    <t>25-26de Septiembre</t>
  </si>
  <si>
    <t>Salomon Sosa</t>
  </si>
  <si>
    <t>Induccíon e instalación de parcela de mango en Pedernales</t>
  </si>
  <si>
    <t>27-29 de septiembre</t>
  </si>
  <si>
    <t>Pedernales</t>
  </si>
  <si>
    <t>Atiles Peguero</t>
  </si>
  <si>
    <t>Salomon SosA</t>
  </si>
  <si>
    <t>Olga Peralta</t>
  </si>
  <si>
    <t>Visita de cordinación para la istalación de parcela de ambiente contrrolado (invernadero) en Jarabacoa y parcela de batata en Higuey</t>
  </si>
  <si>
    <t>Jarabacoa</t>
  </si>
  <si>
    <t>13 de sept</t>
  </si>
  <si>
    <t>Johuan Santos Y Alexis Peguero</t>
  </si>
  <si>
    <t>Visita coordinacion y siembra parcela vegetales orientales (berenjena)</t>
  </si>
  <si>
    <t>Jose Cepeda (*)</t>
  </si>
  <si>
    <t>26 y 28 sept</t>
  </si>
  <si>
    <t>Eddy Pacheco y Pablo Suarez</t>
  </si>
  <si>
    <t>27 de sept</t>
  </si>
  <si>
    <t>Salomon Natta</t>
  </si>
  <si>
    <t>7, 8 y 9 de septiembre</t>
  </si>
  <si>
    <t xml:space="preserve"> Seguimiento a las actividades relacionadas a la construccion de muros e inicio a la construccion de un reservorio Parcela de Aguacate</t>
  </si>
  <si>
    <t>11 -15 de septiembre</t>
  </si>
  <si>
    <t>Visita de seguimiento a la construccion de muros y a la construccion del reservorio en Hondo Valle., parcela de Aguacate</t>
  </si>
  <si>
    <t>20, 21 y 22 de septiembre</t>
  </si>
  <si>
    <t>Realizar el trazado, hoyado, transporte y aplicación de enmienda enla segunda  parcela de agucate ubicada en Hondo Valle.</t>
  </si>
  <si>
    <t>27,28 y29 de septiembre</t>
  </si>
  <si>
    <t xml:space="preserve">Seguimiento a parcela de aguacate y se realizo una transferencia de tecnología en poda de aguacate </t>
  </si>
  <si>
    <t>Julio De Oleo, Jose Aris y Cristobal Reyes</t>
  </si>
  <si>
    <t>DPTO</t>
  </si>
  <si>
    <t>COMBUST.</t>
  </si>
  <si>
    <t>Agric. Competitiva</t>
  </si>
  <si>
    <t>Ciencias Modernas</t>
  </si>
  <si>
    <t>Podresza Rural</t>
  </si>
  <si>
    <t>Medio Amb. Y Rec. Nat.</t>
  </si>
  <si>
    <t>PROYECTOS</t>
  </si>
  <si>
    <t>Realizar el trazado, hoyado, transporte y aplicación de enmienda enla segunda  parcela de aguacate ubicada en Hondo Valle.</t>
  </si>
  <si>
    <t>PRESUPUESTO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</si>
</sst>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mbria"/>
      <family val="1"/>
    </font>
    <font>
      <sz val="11"/>
      <name val="Cambria"/>
      <family val="1"/>
    </font>
    <font>
      <b/>
      <u/>
      <sz val="11"/>
      <name val="Cambria"/>
      <family val="1"/>
    </font>
    <font>
      <b/>
      <sz val="11"/>
      <name val="Cambria"/>
      <family val="1"/>
    </font>
    <font>
      <sz val="11"/>
      <color rgb="FFFF0000"/>
      <name val="Cambria"/>
      <family val="1"/>
    </font>
    <font>
      <b/>
      <sz val="12"/>
      <name val="Cambria"/>
      <family val="1"/>
    </font>
    <font>
      <b/>
      <u/>
      <sz val="14"/>
      <name val="Cambria"/>
      <family val="1"/>
    </font>
    <font>
      <b/>
      <sz val="11"/>
      <color rgb="FFFF000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u/>
      <sz val="11"/>
      <color rgb="FFFF0000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5">
    <xf numFmtId="0" fontId="0" fillId="0" borderId="0" xfId="0"/>
    <xf numFmtId="0" fontId="4" fillId="0" borderId="0" xfId="0" applyFont="1"/>
    <xf numFmtId="0" fontId="7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right" vertical="center" wrapText="1"/>
    </xf>
    <xf numFmtId="164" fontId="6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wrapText="1"/>
    </xf>
    <xf numFmtId="0" fontId="6" fillId="2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64" fontId="3" fillId="0" borderId="0" xfId="1" applyFont="1" applyBorder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4" fontId="10" fillId="2" borderId="0" xfId="0" applyNumberFormat="1" applyFont="1" applyFill="1" applyAlignment="1">
      <alignment horizontal="right" vertical="center" wrapText="1"/>
    </xf>
    <xf numFmtId="164" fontId="10" fillId="2" borderId="0" xfId="0" applyNumberFormat="1" applyFont="1" applyFill="1" applyAlignment="1">
      <alignment horizontal="right"/>
    </xf>
    <xf numFmtId="0" fontId="10" fillId="2" borderId="14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4" fontId="6" fillId="0" borderId="0" xfId="0" applyNumberFormat="1" applyFont="1" applyAlignment="1">
      <alignment horizontal="right" wrapText="1"/>
    </xf>
    <xf numFmtId="4" fontId="6" fillId="2" borderId="0" xfId="0" applyNumberFormat="1" applyFont="1" applyFill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2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" fontId="4" fillId="0" borderId="0" xfId="0" applyNumberFormat="1" applyFont="1"/>
    <xf numFmtId="0" fontId="16" fillId="0" borderId="0" xfId="0" applyFont="1"/>
    <xf numFmtId="4" fontId="12" fillId="0" borderId="12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" fontId="12" fillId="0" borderId="1" xfId="0" quotePrefix="1" applyNumberFormat="1" applyFont="1" applyBorder="1" applyAlignment="1">
      <alignment horizontal="center" vertical="center"/>
    </xf>
    <xf numFmtId="4" fontId="12" fillId="0" borderId="12" xfId="0" quotePrefix="1" applyNumberFormat="1" applyFont="1" applyBorder="1" applyAlignment="1">
      <alignment horizontal="center" vertical="center"/>
    </xf>
    <xf numFmtId="4" fontId="0" fillId="0" borderId="1" xfId="0" applyNumberFormat="1" applyBorder="1"/>
    <xf numFmtId="4" fontId="4" fillId="2" borderId="12" xfId="0" applyNumberFormat="1" applyFont="1" applyFill="1" applyBorder="1" applyAlignment="1">
      <alignment horizontal="center" vertical="center"/>
    </xf>
    <xf numFmtId="164" fontId="6" fillId="0" borderId="1" xfId="1" applyFont="1" applyBorder="1" applyAlignment="1">
      <alignment horizontal="center"/>
    </xf>
    <xf numFmtId="164" fontId="6" fillId="0" borderId="1" xfId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justify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/>
    </xf>
    <xf numFmtId="164" fontId="6" fillId="2" borderId="16" xfId="1" applyFont="1" applyFill="1" applyBorder="1" applyAlignment="1">
      <alignment horizontal="center"/>
    </xf>
    <xf numFmtId="164" fontId="5" fillId="0" borderId="1" xfId="1" applyFont="1" applyBorder="1" applyAlignment="1">
      <alignment horizontal="right" vertical="center" wrapText="1"/>
    </xf>
    <xf numFmtId="164" fontId="11" fillId="0" borderId="1" xfId="1" applyFont="1" applyBorder="1" applyAlignment="1">
      <alignment horizontal="right" wrapText="1"/>
    </xf>
    <xf numFmtId="164" fontId="4" fillId="0" borderId="1" xfId="1" applyFont="1" applyBorder="1" applyAlignment="1">
      <alignment horizontal="right" wrapText="1"/>
    </xf>
    <xf numFmtId="0" fontId="17" fillId="2" borderId="18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right" vertical="center" wrapText="1"/>
    </xf>
    <xf numFmtId="164" fontId="6" fillId="2" borderId="1" xfId="1" applyFont="1" applyFill="1" applyBorder="1" applyAlignment="1">
      <alignment horizontal="right"/>
    </xf>
    <xf numFmtId="165" fontId="0" fillId="0" borderId="0" xfId="0" applyNumberFormat="1"/>
    <xf numFmtId="0" fontId="12" fillId="0" borderId="12" xfId="0" applyFont="1" applyBorder="1" applyAlignment="1">
      <alignment horizontal="left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64" fontId="10" fillId="2" borderId="1" xfId="1" applyFont="1" applyFill="1" applyBorder="1" applyAlignment="1">
      <alignment horizontal="right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17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17" fillId="2" borderId="2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vertical="center" wrapText="1"/>
    </xf>
    <xf numFmtId="3" fontId="12" fillId="2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vertical="center" wrapText="1"/>
    </xf>
    <xf numFmtId="0" fontId="17" fillId="2" borderId="23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164" fontId="6" fillId="2" borderId="8" xfId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" fontId="0" fillId="0" borderId="0" xfId="0" applyNumberFormat="1"/>
    <xf numFmtId="0" fontId="19" fillId="2" borderId="2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wrapText="1"/>
    </xf>
    <xf numFmtId="0" fontId="4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wrapText="1"/>
    </xf>
    <xf numFmtId="164" fontId="4" fillId="0" borderId="22" xfId="0" applyNumberFormat="1" applyFont="1" applyBorder="1" applyAlignment="1">
      <alignment horizontal="right" wrapText="1"/>
    </xf>
    <xf numFmtId="4" fontId="4" fillId="2" borderId="24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Border="1" applyAlignment="1">
      <alignment horizontal="right" wrapText="1"/>
    </xf>
    <xf numFmtId="4" fontId="4" fillId="2" borderId="29" xfId="0" applyNumberFormat="1" applyFont="1" applyFill="1" applyBorder="1" applyAlignment="1">
      <alignment horizontal="right" vertical="center" wrapText="1"/>
    </xf>
    <xf numFmtId="4" fontId="4" fillId="2" borderId="30" xfId="0" applyNumberFormat="1" applyFont="1" applyFill="1" applyBorder="1" applyAlignment="1">
      <alignment horizontal="right" vertical="center" wrapText="1"/>
    </xf>
    <xf numFmtId="0" fontId="6" fillId="4" borderId="31" xfId="0" applyFont="1" applyFill="1" applyBorder="1" applyAlignment="1">
      <alignment wrapText="1"/>
    </xf>
    <xf numFmtId="4" fontId="6" fillId="0" borderId="32" xfId="0" applyNumberFormat="1" applyFont="1" applyBorder="1" applyAlignment="1">
      <alignment horizontal="right" wrapText="1"/>
    </xf>
    <xf numFmtId="0" fontId="6" fillId="4" borderId="33" xfId="0" applyFont="1" applyFill="1" applyBorder="1" applyAlignment="1">
      <alignment horizontal="center" wrapText="1"/>
    </xf>
    <xf numFmtId="0" fontId="6" fillId="4" borderId="35" xfId="0" applyFont="1" applyFill="1" applyBorder="1" applyAlignment="1">
      <alignment wrapText="1"/>
    </xf>
    <xf numFmtId="0" fontId="6" fillId="4" borderId="36" xfId="0" applyFont="1" applyFill="1" applyBorder="1" applyAlignment="1">
      <alignment wrapText="1"/>
    </xf>
    <xf numFmtId="4" fontId="6" fillId="0" borderId="34" xfId="0" applyNumberFormat="1" applyFont="1" applyBorder="1" applyAlignment="1">
      <alignment horizontal="right" wrapText="1"/>
    </xf>
    <xf numFmtId="164" fontId="6" fillId="2" borderId="8" xfId="1" applyFont="1" applyFill="1" applyBorder="1" applyAlignment="1">
      <alignment horizontal="center" vertical="center" wrapText="1"/>
    </xf>
    <xf numFmtId="4" fontId="6" fillId="4" borderId="37" xfId="0" applyNumberFormat="1" applyFont="1" applyFill="1" applyBorder="1" applyAlignment="1">
      <alignment horizontal="right" vertical="center" wrapText="1"/>
    </xf>
    <xf numFmtId="4" fontId="6" fillId="4" borderId="38" xfId="0" applyNumberFormat="1" applyFont="1" applyFill="1" applyBorder="1" applyAlignment="1">
      <alignment horizontal="right" vertical="center" wrapText="1"/>
    </xf>
    <xf numFmtId="4" fontId="6" fillId="4" borderId="39" xfId="0" applyNumberFormat="1" applyFont="1" applyFill="1" applyBorder="1" applyAlignment="1">
      <alignment horizontal="right" wrapText="1"/>
    </xf>
    <xf numFmtId="0" fontId="18" fillId="2" borderId="16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right" wrapText="1"/>
    </xf>
    <xf numFmtId="164" fontId="12" fillId="0" borderId="1" xfId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left" wrapText="1"/>
    </xf>
    <xf numFmtId="0" fontId="8" fillId="4" borderId="26" xfId="0" applyFont="1" applyFill="1" applyBorder="1" applyAlignment="1">
      <alignment horizontal="left" wrapText="1"/>
    </xf>
    <xf numFmtId="0" fontId="8" fillId="4" borderId="26" xfId="0" applyFont="1" applyFill="1" applyBorder="1" applyAlignment="1">
      <alignment wrapText="1"/>
    </xf>
    <xf numFmtId="4" fontId="8" fillId="4" borderId="27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4" borderId="1" xfId="0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9" fontId="6" fillId="2" borderId="12" xfId="0" applyNumberFormat="1" applyFont="1" applyFill="1" applyBorder="1" applyAlignment="1">
      <alignment horizontal="center" vertical="center" wrapText="1"/>
    </xf>
    <xf numFmtId="9" fontId="6" fillId="2" borderId="13" xfId="0" applyNumberFormat="1" applyFont="1" applyFill="1" applyBorder="1" applyAlignment="1">
      <alignment horizontal="center" vertical="center" wrapText="1"/>
    </xf>
    <xf numFmtId="9" fontId="6" fillId="2" borderId="15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1" applyFont="1" applyBorder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667373E7-0E7A-47C0-A073-02CA1A15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522879" cy="787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CDFC1592-8156-45DD-9F33-34B481644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60954" cy="787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58414813-C47D-4E7C-855E-9109F78E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60954" cy="787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E9170F23-BD1B-4584-BD7A-D8A1ABEC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60954" cy="787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581FDF13-7651-47AD-9D3F-A130F5C4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60954" cy="787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los Sanquintin" id="{AF7B4839-550B-4C6B-AE9C-B955B455D87B}" userId="S::carlossanquintin@coniaf.onmicrosoft.com::68a97489-eb27-4b56-90f9-d22c5b85cbf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8" dT="2022-12-27T13:28:24.76" personId="{AF7B4839-550B-4C6B-AE9C-B955B455D87B}" id="{B91EA074-37F4-40B3-928D-D53683DA24BD}">
    <text>Debes dar el detalle, si fue una visita de seguimiento y si el técnico le compaño, sus recomendaciones de seguimiento, de acuerdo a la justificación de la solicitud del viatico y pago a facilitador.</text>
  </threadedComment>
  <threadedComment ref="C20" dT="2022-12-27T13:28:24.76" personId="{AF7B4839-550B-4C6B-AE9C-B955B455D87B}" id="{23AD0F3A-266A-43E6-BF30-F0766F059721}">
    <text>Debes dar el detalle, si fue una visita de seguimiento y si el técnico le compaño, sus recomendaciones de seguimiento, de acuerdo a la justificación de la solicitud del viatico y pago a facilitador.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8" dT="2022-12-27T13:28:24.76" personId="{AF7B4839-550B-4C6B-AE9C-B955B455D87B}" id="{6AC64993-AA5D-46D1-8F18-0A497007A3B5}">
    <text>Debes dar el detalle, si fue una visita de seguimiento y si el técnico le compaño, sus recomendaciones de seguimiento, de acuerdo a la justificación de la solicitud del viatico y pago a facilitador.</text>
  </threadedComment>
  <threadedComment ref="C20" dT="2022-12-27T13:28:24.76" personId="{AF7B4839-550B-4C6B-AE9C-B955B455D87B}" id="{EFCB26D1-952D-474D-97B6-FD68C8824B2C}">
    <text>Debes dar el detalle, si fue una visita de seguimiento y si el técnico le compaño, sus recomendaciones de seguimiento, de acuerdo a la justificación de la solicitud del viatico y pago a facilitador.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18" dT="2022-12-27T13:28:24.76" personId="{AF7B4839-550B-4C6B-AE9C-B955B455D87B}" id="{3A9F7452-30DB-44DB-9CAE-308AE7CDFD75}">
    <text>Debes dar el detalle, si fue una visita de seguimiento y si el técnico le compaño, sus recomendaciones de seguimiento, de acuerdo a la justificación de la solicitud del viatico y pago a facilitador.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C18" dT="2022-12-27T13:28:24.76" personId="{AF7B4839-550B-4C6B-AE9C-B955B455D87B}" id="{0ED0C618-4685-4E74-939F-E46E6C5D6E7E}">
    <text>Debes dar el detalle, si fue una visita de seguimiento y si el técnico le compaño, sus recomendaciones de seguimiento, de acuerdo a la justificación de la solicitud del viatico y pago a facilitador.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microsoft.com/office/2017/10/relationships/threadedComment" Target="../threadedComments/threadedComment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21094-3ED3-49F5-8B6C-978AC717D324}">
  <dimension ref="A1:Q154"/>
  <sheetViews>
    <sheetView tabSelected="1" topLeftCell="A62" zoomScale="80" zoomScaleNormal="80" zoomScaleSheetLayoutView="90" zoomScalePageLayoutView="120" workbookViewId="0">
      <selection activeCell="T67" sqref="T67"/>
    </sheetView>
  </sheetViews>
  <sheetFormatPr baseColWidth="10" defaultRowHeight="15" x14ac:dyDescent="0.25"/>
  <cols>
    <col min="1" max="1" width="4" customWidth="1"/>
    <col min="2" max="2" width="18.42578125" customWidth="1"/>
    <col min="3" max="3" width="39.85546875" customWidth="1"/>
    <col min="4" max="4" width="16.85546875" customWidth="1"/>
    <col min="5" max="5" width="15.140625" customWidth="1"/>
    <col min="6" max="6" width="16.28515625" customWidth="1"/>
    <col min="7" max="7" width="13.140625" customWidth="1"/>
    <col min="8" max="8" width="10.5703125" customWidth="1"/>
    <col min="9" max="9" width="14" customWidth="1"/>
    <col min="10" max="10" width="17.85546875" customWidth="1"/>
    <col min="11" max="12" width="16.140625" customWidth="1"/>
    <col min="13" max="13" width="16.28515625" customWidth="1"/>
    <col min="14" max="14" width="16.140625" customWidth="1"/>
    <col min="15" max="15" width="17" customWidth="1"/>
    <col min="16" max="16" width="14.140625" bestFit="1" customWidth="1"/>
    <col min="17" max="17" width="13.85546875" bestFit="1" customWidth="1"/>
  </cols>
  <sheetData>
    <row r="1" spans="1:15" ht="18" x14ac:dyDescent="0.2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6.7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 ht="15.75" x14ac:dyDescent="0.25">
      <c r="A4" s="237" t="s">
        <v>31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</row>
    <row r="5" spans="1:15" ht="6" customHeight="1" x14ac:dyDescent="0.2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15" ht="18" x14ac:dyDescent="0.25">
      <c r="A6" s="238" t="s">
        <v>47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8.25" customHeight="1" x14ac:dyDescent="0.25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</row>
    <row r="8" spans="1:15" ht="18" customHeight="1" x14ac:dyDescent="0.25">
      <c r="A8" s="239" t="s">
        <v>30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14"/>
    </row>
    <row r="9" spans="1:15" ht="18" customHeight="1" x14ac:dyDescent="0.25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14"/>
    </row>
    <row r="10" spans="1:15" ht="18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8" customHeight="1" x14ac:dyDescent="0.25">
      <c r="A11" s="240" t="s">
        <v>100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3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"/>
    </row>
    <row r="14" spans="1:15" ht="15.75" customHeight="1" thickBot="1" x14ac:dyDescent="0.3">
      <c r="A14" s="223" t="s">
        <v>2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</row>
    <row r="15" spans="1:15" ht="27" customHeight="1" thickBot="1" x14ac:dyDescent="0.3">
      <c r="A15" s="224" t="s">
        <v>3</v>
      </c>
      <c r="B15" s="226" t="s">
        <v>4</v>
      </c>
      <c r="C15" s="227"/>
      <c r="D15" s="210" t="s">
        <v>5</v>
      </c>
      <c r="E15" s="210" t="s">
        <v>6</v>
      </c>
      <c r="F15" s="210" t="s">
        <v>7</v>
      </c>
      <c r="G15" s="210" t="s">
        <v>48</v>
      </c>
      <c r="H15" s="226" t="s">
        <v>23</v>
      </c>
      <c r="I15" s="227"/>
      <c r="J15" s="210" t="s">
        <v>42</v>
      </c>
      <c r="K15" s="180"/>
      <c r="L15" s="180"/>
      <c r="M15" s="210" t="s">
        <v>8</v>
      </c>
      <c r="N15" s="210" t="s">
        <v>26</v>
      </c>
      <c r="O15" s="214" t="s">
        <v>33</v>
      </c>
    </row>
    <row r="16" spans="1:15" ht="2.25" customHeight="1" thickBot="1" x14ac:dyDescent="0.3">
      <c r="A16" s="225"/>
      <c r="B16" s="228"/>
      <c r="C16" s="229"/>
      <c r="D16" s="212"/>
      <c r="E16" s="212"/>
      <c r="F16" s="212"/>
      <c r="G16" s="230"/>
      <c r="H16" s="71" t="s">
        <v>14</v>
      </c>
      <c r="I16" s="210" t="s">
        <v>25</v>
      </c>
      <c r="J16" s="211"/>
      <c r="K16" s="181"/>
      <c r="L16" s="181"/>
      <c r="M16" s="211"/>
      <c r="N16" s="212"/>
      <c r="O16" s="215"/>
    </row>
    <row r="17" spans="1:16" ht="26.25" customHeight="1" thickBot="1" x14ac:dyDescent="0.3">
      <c r="A17" s="225"/>
      <c r="B17" s="180" t="s">
        <v>9</v>
      </c>
      <c r="C17" s="183" t="s">
        <v>10</v>
      </c>
      <c r="D17" s="212"/>
      <c r="E17" s="212"/>
      <c r="F17" s="212"/>
      <c r="G17" s="230"/>
      <c r="H17" s="73" t="s">
        <v>24</v>
      </c>
      <c r="I17" s="212"/>
      <c r="J17" s="211"/>
      <c r="K17" s="182" t="s">
        <v>45</v>
      </c>
      <c r="L17" s="182" t="s">
        <v>46</v>
      </c>
      <c r="M17" s="211"/>
      <c r="N17" s="212"/>
      <c r="O17" s="234"/>
    </row>
    <row r="18" spans="1:16" ht="57.75" thickBot="1" x14ac:dyDescent="0.3">
      <c r="A18" s="75">
        <v>1</v>
      </c>
      <c r="B18" s="30" t="s">
        <v>49</v>
      </c>
      <c r="C18" s="79" t="s">
        <v>65</v>
      </c>
      <c r="D18" s="30" t="s">
        <v>43</v>
      </c>
      <c r="E18" s="80" t="s">
        <v>62</v>
      </c>
      <c r="F18" s="30" t="s">
        <v>63</v>
      </c>
      <c r="G18" s="32">
        <v>8</v>
      </c>
      <c r="H18" s="32">
        <v>10</v>
      </c>
      <c r="I18" s="32">
        <v>0</v>
      </c>
      <c r="J18" s="31">
        <v>580000</v>
      </c>
      <c r="K18" s="64">
        <v>5500</v>
      </c>
      <c r="L18" s="64">
        <v>12500</v>
      </c>
      <c r="M18" s="64"/>
      <c r="N18" s="31">
        <v>11200</v>
      </c>
      <c r="O18" s="31">
        <f>M18+N18</f>
        <v>11200</v>
      </c>
    </row>
    <row r="19" spans="1:16" ht="72" thickBot="1" x14ac:dyDescent="0.3">
      <c r="A19" s="75">
        <v>1</v>
      </c>
      <c r="B19" s="30" t="s">
        <v>50</v>
      </c>
      <c r="C19" s="79" t="s">
        <v>66</v>
      </c>
      <c r="D19" s="45" t="s">
        <v>43</v>
      </c>
      <c r="E19" s="80" t="s">
        <v>64</v>
      </c>
      <c r="F19" s="45" t="s">
        <v>51</v>
      </c>
      <c r="G19" s="82">
        <v>8</v>
      </c>
      <c r="H19" s="82"/>
      <c r="I19" s="82">
        <v>0</v>
      </c>
      <c r="J19" s="83">
        <v>0</v>
      </c>
      <c r="K19" s="64">
        <v>5500</v>
      </c>
      <c r="L19" s="84">
        <v>15856.42</v>
      </c>
      <c r="M19" s="64"/>
      <c r="N19" s="31"/>
      <c r="O19" s="31">
        <f t="shared" ref="O19:O25" si="0">M19+N19</f>
        <v>0</v>
      </c>
    </row>
    <row r="20" spans="1:16" ht="72" thickBot="1" x14ac:dyDescent="0.3">
      <c r="A20" s="75">
        <v>4</v>
      </c>
      <c r="B20" s="30" t="s">
        <v>76</v>
      </c>
      <c r="C20" s="117" t="s">
        <v>73</v>
      </c>
      <c r="D20" s="30" t="s">
        <v>43</v>
      </c>
      <c r="E20" s="118" t="s">
        <v>74</v>
      </c>
      <c r="F20" s="119" t="s">
        <v>75</v>
      </c>
      <c r="G20" s="32">
        <v>24</v>
      </c>
      <c r="H20" s="32"/>
      <c r="I20" s="32"/>
      <c r="J20" s="31">
        <v>600000</v>
      </c>
      <c r="K20" s="64">
        <v>4400</v>
      </c>
      <c r="L20" s="64">
        <f>10850+4750+4750</f>
        <v>20350</v>
      </c>
      <c r="M20" s="64">
        <f>102400+48552.72</f>
        <v>150952.72</v>
      </c>
      <c r="N20" s="31">
        <v>11200</v>
      </c>
      <c r="O20" s="31">
        <f t="shared" si="0"/>
        <v>162152.72</v>
      </c>
    </row>
    <row r="21" spans="1:16" ht="29.25" thickBot="1" x14ac:dyDescent="0.3">
      <c r="A21" s="75">
        <v>3</v>
      </c>
      <c r="B21" s="30" t="s">
        <v>139</v>
      </c>
      <c r="C21" s="79" t="s">
        <v>77</v>
      </c>
      <c r="D21" s="45" t="s">
        <v>43</v>
      </c>
      <c r="E21" s="80" t="s">
        <v>78</v>
      </c>
      <c r="F21" s="45" t="s">
        <v>79</v>
      </c>
      <c r="G21" s="82">
        <v>24</v>
      </c>
      <c r="H21" s="82"/>
      <c r="I21" s="82">
        <v>0</v>
      </c>
      <c r="J21" s="83">
        <v>0</v>
      </c>
      <c r="K21" s="64">
        <v>5500</v>
      </c>
      <c r="L21" s="84">
        <v>14250</v>
      </c>
      <c r="M21" s="64"/>
      <c r="N21" s="31">
        <v>11200</v>
      </c>
      <c r="O21" s="31">
        <f t="shared" si="0"/>
        <v>11200</v>
      </c>
    </row>
    <row r="22" spans="1:16" ht="60.75" thickBot="1" x14ac:dyDescent="0.3">
      <c r="A22" s="75">
        <v>1</v>
      </c>
      <c r="B22" s="146"/>
      <c r="C22" s="145" t="s">
        <v>141</v>
      </c>
      <c r="D22" s="30" t="s">
        <v>43</v>
      </c>
      <c r="E22" s="170" t="s">
        <v>140</v>
      </c>
      <c r="F22" s="119" t="s">
        <v>79</v>
      </c>
      <c r="G22" s="32">
        <v>16</v>
      </c>
      <c r="H22" s="32"/>
      <c r="I22" s="32"/>
      <c r="J22" s="83">
        <v>285000</v>
      </c>
      <c r="K22" s="64">
        <v>5500</v>
      </c>
      <c r="L22" s="64">
        <v>15856.42</v>
      </c>
      <c r="M22" s="64">
        <v>148000</v>
      </c>
      <c r="N22" s="31">
        <v>0</v>
      </c>
      <c r="O22" s="31">
        <f t="shared" si="0"/>
        <v>148000</v>
      </c>
    </row>
    <row r="23" spans="1:16" ht="45.75" thickBot="1" x14ac:dyDescent="0.3">
      <c r="A23" s="75">
        <v>1</v>
      </c>
      <c r="B23" s="30" t="s">
        <v>109</v>
      </c>
      <c r="C23" s="123" t="s">
        <v>143</v>
      </c>
      <c r="D23" s="45" t="s">
        <v>43</v>
      </c>
      <c r="E23" s="118" t="s">
        <v>142</v>
      </c>
      <c r="F23" s="119" t="s">
        <v>79</v>
      </c>
      <c r="G23" s="82">
        <v>40</v>
      </c>
      <c r="H23" s="82"/>
      <c r="I23" s="82">
        <v>0</v>
      </c>
      <c r="J23" s="83">
        <v>0</v>
      </c>
      <c r="K23" s="64">
        <v>5500</v>
      </c>
      <c r="L23" s="84">
        <v>25750</v>
      </c>
      <c r="M23" s="64">
        <v>0</v>
      </c>
      <c r="N23" s="31">
        <v>11200</v>
      </c>
      <c r="O23" s="31">
        <f t="shared" si="0"/>
        <v>11200</v>
      </c>
    </row>
    <row r="24" spans="1:16" ht="45.75" thickBot="1" x14ac:dyDescent="0.3">
      <c r="A24" s="75">
        <v>1</v>
      </c>
      <c r="B24" s="30" t="s">
        <v>109</v>
      </c>
      <c r="C24" s="145" t="s">
        <v>145</v>
      </c>
      <c r="D24" s="45" t="s">
        <v>43</v>
      </c>
      <c r="E24" s="118" t="s">
        <v>144</v>
      </c>
      <c r="F24" s="119" t="s">
        <v>79</v>
      </c>
      <c r="G24" s="82">
        <v>24</v>
      </c>
      <c r="H24" s="82"/>
      <c r="I24" s="82"/>
      <c r="J24" s="83">
        <v>0</v>
      </c>
      <c r="K24" s="84">
        <v>5500</v>
      </c>
      <c r="L24" s="84">
        <v>14250</v>
      </c>
      <c r="M24" s="64">
        <v>0</v>
      </c>
      <c r="N24" s="31">
        <v>11200</v>
      </c>
      <c r="O24" s="31">
        <f t="shared" si="0"/>
        <v>11200</v>
      </c>
    </row>
    <row r="25" spans="1:16" ht="44.25" customHeight="1" thickBot="1" x14ac:dyDescent="0.3">
      <c r="A25" s="75">
        <v>1</v>
      </c>
      <c r="B25" s="30"/>
      <c r="C25" s="123" t="s">
        <v>77</v>
      </c>
      <c r="D25" s="44" t="s">
        <v>43</v>
      </c>
      <c r="E25" s="118" t="s">
        <v>146</v>
      </c>
      <c r="F25" s="119" t="s">
        <v>79</v>
      </c>
      <c r="G25" s="60">
        <v>16</v>
      </c>
      <c r="H25" s="60"/>
      <c r="I25" s="60"/>
      <c r="J25" s="61">
        <v>0</v>
      </c>
      <c r="K25" s="62">
        <v>5500</v>
      </c>
      <c r="L25" s="62">
        <v>12500</v>
      </c>
      <c r="M25" s="53"/>
      <c r="N25" s="53"/>
      <c r="O25" s="31">
        <f t="shared" si="0"/>
        <v>0</v>
      </c>
    </row>
    <row r="26" spans="1:16" ht="15.75" customHeight="1" thickBot="1" x14ac:dyDescent="0.3">
      <c r="A26" s="76">
        <f>SUM(A18:A25)</f>
        <v>13</v>
      </c>
      <c r="B26" s="200" t="s">
        <v>11</v>
      </c>
      <c r="C26" s="200"/>
      <c r="D26" s="200"/>
      <c r="E26" s="200"/>
      <c r="F26" s="200"/>
      <c r="G26" s="33">
        <f t="shared" ref="G26:O26" si="1">SUM(G18:G25)</f>
        <v>160</v>
      </c>
      <c r="H26" s="33">
        <f t="shared" si="1"/>
        <v>10</v>
      </c>
      <c r="I26" s="33">
        <f t="shared" si="1"/>
        <v>0</v>
      </c>
      <c r="J26" s="85">
        <f t="shared" si="1"/>
        <v>1465000</v>
      </c>
      <c r="K26" s="85">
        <f t="shared" si="1"/>
        <v>42900</v>
      </c>
      <c r="L26" s="85">
        <f t="shared" si="1"/>
        <v>131312.84</v>
      </c>
      <c r="M26" s="85">
        <f t="shared" si="1"/>
        <v>298952.71999999997</v>
      </c>
      <c r="N26" s="85">
        <f t="shared" si="1"/>
        <v>56000</v>
      </c>
      <c r="O26" s="86">
        <f t="shared" si="1"/>
        <v>354952.72</v>
      </c>
      <c r="P26" s="135"/>
    </row>
    <row r="27" spans="1:16" ht="15.75" customHeight="1" thickBot="1" x14ac:dyDescent="0.3">
      <c r="A27" s="207" t="s">
        <v>12</v>
      </c>
      <c r="B27" s="208"/>
      <c r="C27" s="208"/>
      <c r="D27" s="208"/>
      <c r="E27" s="208"/>
      <c r="F27" s="208"/>
      <c r="G27" s="208"/>
      <c r="H27" s="35"/>
      <c r="I27" s="35"/>
      <c r="J27" s="85">
        <v>0</v>
      </c>
      <c r="K27" s="87"/>
      <c r="L27" s="87"/>
      <c r="M27" s="66">
        <v>0</v>
      </c>
      <c r="N27" s="66">
        <f>N26*-0.1</f>
        <v>-5600</v>
      </c>
      <c r="O27" s="88">
        <f>N27</f>
        <v>-5600</v>
      </c>
    </row>
    <row r="28" spans="1:16" ht="15.75" customHeight="1" thickBot="1" x14ac:dyDescent="0.3">
      <c r="A28" s="200" t="s">
        <v>13</v>
      </c>
      <c r="B28" s="200"/>
      <c r="C28" s="200"/>
      <c r="D28" s="200"/>
      <c r="E28" s="200"/>
      <c r="F28" s="200"/>
      <c r="G28" s="200"/>
      <c r="H28" s="36"/>
      <c r="I28" s="36"/>
      <c r="J28" s="85">
        <f>J26</f>
        <v>1465000</v>
      </c>
      <c r="K28" s="89"/>
      <c r="L28" s="89"/>
      <c r="M28" s="66">
        <f>+M26+M27</f>
        <v>298952.71999999997</v>
      </c>
      <c r="N28" s="66">
        <f>+N26+N27</f>
        <v>50400</v>
      </c>
      <c r="O28" s="88">
        <f>+O26+O27</f>
        <v>349352.72</v>
      </c>
    </row>
    <row r="29" spans="1:16" x14ac:dyDescent="0.25">
      <c r="A29" s="15"/>
      <c r="B29" s="15"/>
      <c r="C29" s="15"/>
      <c r="D29" s="15"/>
      <c r="E29" s="15"/>
      <c r="F29" s="15"/>
      <c r="G29" s="15"/>
      <c r="H29" s="16"/>
      <c r="I29" s="16"/>
      <c r="J29" s="17"/>
      <c r="K29" s="17"/>
      <c r="L29" s="17"/>
      <c r="M29" s="17"/>
      <c r="N29" s="17"/>
      <c r="O29" s="18"/>
    </row>
    <row r="30" spans="1:16" ht="16.5" customHeight="1" thickBot="1" x14ac:dyDescent="0.3">
      <c r="A30" s="232" t="s">
        <v>29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19"/>
      <c r="O30" s="19"/>
    </row>
    <row r="31" spans="1:16" ht="23.25" customHeight="1" thickBot="1" x14ac:dyDescent="0.3">
      <c r="A31" s="224" t="s">
        <v>3</v>
      </c>
      <c r="B31" s="226" t="s">
        <v>4</v>
      </c>
      <c r="C31" s="227"/>
      <c r="D31" s="210" t="s">
        <v>5</v>
      </c>
      <c r="E31" s="210" t="s">
        <v>6</v>
      </c>
      <c r="F31" s="210" t="s">
        <v>7</v>
      </c>
      <c r="G31" s="210" t="s">
        <v>32</v>
      </c>
      <c r="H31" s="226" t="s">
        <v>23</v>
      </c>
      <c r="I31" s="227"/>
      <c r="J31" s="210" t="s">
        <v>42</v>
      </c>
      <c r="K31" s="180"/>
      <c r="L31" s="180"/>
      <c r="M31" s="210" t="s">
        <v>8</v>
      </c>
      <c r="N31" s="210" t="s">
        <v>26</v>
      </c>
      <c r="O31" s="214" t="s">
        <v>33</v>
      </c>
    </row>
    <row r="32" spans="1:16" ht="0.75" customHeight="1" thickBot="1" x14ac:dyDescent="0.3">
      <c r="A32" s="225"/>
      <c r="B32" s="228"/>
      <c r="C32" s="229"/>
      <c r="D32" s="212"/>
      <c r="E32" s="212"/>
      <c r="F32" s="212"/>
      <c r="G32" s="230"/>
      <c r="H32" s="210" t="s">
        <v>24</v>
      </c>
      <c r="I32" s="210" t="s">
        <v>25</v>
      </c>
      <c r="J32" s="211"/>
      <c r="K32" s="181"/>
      <c r="L32" s="181"/>
      <c r="M32" s="211"/>
      <c r="N32" s="212"/>
      <c r="O32" s="215"/>
    </row>
    <row r="33" spans="1:17" ht="28.5" customHeight="1" thickBot="1" x14ac:dyDescent="0.3">
      <c r="A33" s="235"/>
      <c r="B33" s="78" t="s">
        <v>9</v>
      </c>
      <c r="C33" s="183" t="s">
        <v>10</v>
      </c>
      <c r="D33" s="212"/>
      <c r="E33" s="212"/>
      <c r="F33" s="212"/>
      <c r="G33" s="230"/>
      <c r="H33" s="212"/>
      <c r="I33" s="212"/>
      <c r="J33" s="211"/>
      <c r="K33" s="182" t="s">
        <v>45</v>
      </c>
      <c r="L33" s="182" t="s">
        <v>46</v>
      </c>
      <c r="M33" s="211"/>
      <c r="N33" s="212"/>
      <c r="O33" s="234"/>
    </row>
    <row r="34" spans="1:17" ht="45.75" thickBot="1" x14ac:dyDescent="0.3">
      <c r="A34" s="179">
        <v>1</v>
      </c>
      <c r="B34" s="122" t="s">
        <v>54</v>
      </c>
      <c r="C34" s="131" t="s">
        <v>68</v>
      </c>
      <c r="D34" s="44" t="s">
        <v>28</v>
      </c>
      <c r="E34" s="132" t="s">
        <v>67</v>
      </c>
      <c r="F34" s="44" t="s">
        <v>52</v>
      </c>
      <c r="G34" s="50">
        <v>8</v>
      </c>
      <c r="H34" s="32"/>
      <c r="I34" s="32"/>
      <c r="J34" s="52">
        <v>500000</v>
      </c>
      <c r="K34" s="53">
        <v>7200</v>
      </c>
      <c r="L34" s="53">
        <v>15400</v>
      </c>
      <c r="M34" s="53"/>
      <c r="N34" s="52">
        <v>11200</v>
      </c>
      <c r="O34" s="51">
        <f>M34+N34</f>
        <v>11200</v>
      </c>
    </row>
    <row r="35" spans="1:17" ht="30.75" thickBot="1" x14ac:dyDescent="0.3">
      <c r="A35" s="179">
        <v>1</v>
      </c>
      <c r="B35" s="44" t="s">
        <v>127</v>
      </c>
      <c r="C35" s="121" t="s">
        <v>70</v>
      </c>
      <c r="D35" s="44" t="s">
        <v>28</v>
      </c>
      <c r="E35" s="130" t="s">
        <v>69</v>
      </c>
      <c r="F35" s="44" t="s">
        <v>53</v>
      </c>
      <c r="G35" s="50">
        <v>8</v>
      </c>
      <c r="H35" s="32"/>
      <c r="I35" s="32"/>
      <c r="J35" s="52">
        <v>500000</v>
      </c>
      <c r="K35" s="53">
        <v>4900</v>
      </c>
      <c r="L35" s="53">
        <v>15400</v>
      </c>
      <c r="M35" s="53"/>
      <c r="N35" s="52">
        <v>0</v>
      </c>
      <c r="O35" s="51">
        <f t="shared" ref="O35:O45" si="2">M35+N35</f>
        <v>0</v>
      </c>
    </row>
    <row r="36" spans="1:17" ht="64.5" customHeight="1" thickBot="1" x14ac:dyDescent="0.3">
      <c r="A36" s="179">
        <v>1</v>
      </c>
      <c r="B36" s="120" t="s">
        <v>111</v>
      </c>
      <c r="C36" s="121" t="s">
        <v>80</v>
      </c>
      <c r="D36" s="44" t="s">
        <v>28</v>
      </c>
      <c r="E36" s="122" t="s">
        <v>81</v>
      </c>
      <c r="F36" s="44" t="s">
        <v>82</v>
      </c>
      <c r="G36" s="50">
        <v>8</v>
      </c>
      <c r="H36" s="32"/>
      <c r="I36" s="32"/>
      <c r="J36" s="52">
        <v>285000</v>
      </c>
      <c r="K36" s="53">
        <v>5200</v>
      </c>
      <c r="L36" s="53">
        <v>6900</v>
      </c>
      <c r="M36" s="53"/>
      <c r="N36" s="52">
        <v>31200</v>
      </c>
      <c r="O36" s="51">
        <f t="shared" si="2"/>
        <v>31200</v>
      </c>
    </row>
    <row r="37" spans="1:17" ht="38.25" customHeight="1" thickBot="1" x14ac:dyDescent="0.3">
      <c r="A37" s="179">
        <v>1</v>
      </c>
      <c r="B37" s="122" t="s">
        <v>54</v>
      </c>
      <c r="C37" s="123" t="s">
        <v>83</v>
      </c>
      <c r="D37" s="44" t="s">
        <v>28</v>
      </c>
      <c r="E37" s="90" t="s">
        <v>84</v>
      </c>
      <c r="F37" s="44" t="s">
        <v>52</v>
      </c>
      <c r="G37" s="50">
        <v>8</v>
      </c>
      <c r="H37" s="32"/>
      <c r="I37" s="32"/>
      <c r="J37" s="52">
        <v>0</v>
      </c>
      <c r="K37" s="53">
        <v>7200</v>
      </c>
      <c r="L37" s="53">
        <v>6900</v>
      </c>
      <c r="M37" s="53"/>
      <c r="N37" s="52">
        <v>0</v>
      </c>
      <c r="O37" s="51">
        <f t="shared" si="2"/>
        <v>0</v>
      </c>
    </row>
    <row r="38" spans="1:17" ht="42.75" customHeight="1" thickBot="1" x14ac:dyDescent="0.3">
      <c r="A38" s="179">
        <v>1</v>
      </c>
      <c r="B38" s="120" t="s">
        <v>109</v>
      </c>
      <c r="C38" s="91" t="s">
        <v>110</v>
      </c>
      <c r="D38" s="44" t="s">
        <v>28</v>
      </c>
      <c r="E38" s="44" t="s">
        <v>86</v>
      </c>
      <c r="F38" s="44" t="s">
        <v>87</v>
      </c>
      <c r="G38" s="50">
        <v>8</v>
      </c>
      <c r="H38" s="32"/>
      <c r="I38" s="32"/>
      <c r="J38" s="52">
        <v>0</v>
      </c>
      <c r="K38" s="53">
        <v>5600</v>
      </c>
      <c r="L38" s="53">
        <v>9013.9599999999991</v>
      </c>
      <c r="M38" s="53">
        <f>17943.88+2854.28</f>
        <v>20798.16</v>
      </c>
      <c r="N38" s="52">
        <v>23600</v>
      </c>
      <c r="O38" s="51">
        <f t="shared" si="2"/>
        <v>44398.16</v>
      </c>
    </row>
    <row r="39" spans="1:17" ht="42.75" customHeight="1" thickBot="1" x14ac:dyDescent="0.3">
      <c r="A39" s="179">
        <v>1</v>
      </c>
      <c r="B39" s="44" t="s">
        <v>127</v>
      </c>
      <c r="C39" s="91" t="s">
        <v>88</v>
      </c>
      <c r="D39" s="44" t="s">
        <v>28</v>
      </c>
      <c r="E39" s="44" t="s">
        <v>89</v>
      </c>
      <c r="F39" s="44" t="s">
        <v>90</v>
      </c>
      <c r="G39" s="50">
        <v>8</v>
      </c>
      <c r="H39" s="32"/>
      <c r="I39" s="32"/>
      <c r="J39" s="52">
        <v>0</v>
      </c>
      <c r="K39" s="53">
        <v>4900</v>
      </c>
      <c r="L39" s="53">
        <v>2150</v>
      </c>
      <c r="M39" s="53"/>
      <c r="N39" s="52">
        <v>11200</v>
      </c>
      <c r="O39" s="51">
        <f t="shared" si="2"/>
        <v>11200</v>
      </c>
    </row>
    <row r="40" spans="1:17" ht="48" thickBot="1" x14ac:dyDescent="0.3">
      <c r="A40" s="179">
        <v>1</v>
      </c>
      <c r="B40" s="120" t="s">
        <v>113</v>
      </c>
      <c r="C40" s="91" t="s">
        <v>91</v>
      </c>
      <c r="D40" s="44" t="s">
        <v>28</v>
      </c>
      <c r="E40" s="44" t="s">
        <v>92</v>
      </c>
      <c r="F40" s="44" t="s">
        <v>93</v>
      </c>
      <c r="G40" s="60">
        <v>8</v>
      </c>
      <c r="H40" s="60"/>
      <c r="I40" s="60"/>
      <c r="J40" s="52">
        <v>0</v>
      </c>
      <c r="K40" s="53">
        <v>5600</v>
      </c>
      <c r="L40" s="53">
        <v>6450</v>
      </c>
      <c r="M40" s="53">
        <v>10520</v>
      </c>
      <c r="N40" s="52">
        <v>17400</v>
      </c>
      <c r="O40" s="51">
        <f t="shared" si="2"/>
        <v>27920</v>
      </c>
    </row>
    <row r="41" spans="1:17" ht="32.25" thickBot="1" x14ac:dyDescent="0.3">
      <c r="A41" s="179">
        <v>2</v>
      </c>
      <c r="B41" s="120" t="s">
        <v>120</v>
      </c>
      <c r="C41" s="91" t="s">
        <v>116</v>
      </c>
      <c r="D41" s="44" t="s">
        <v>28</v>
      </c>
      <c r="E41" s="147" t="s">
        <v>114</v>
      </c>
      <c r="F41" s="44" t="s">
        <v>115</v>
      </c>
      <c r="G41" s="50">
        <v>8</v>
      </c>
      <c r="H41" s="143"/>
      <c r="I41" s="143"/>
      <c r="J41" s="52">
        <v>570000</v>
      </c>
      <c r="K41" s="53">
        <v>5100</v>
      </c>
      <c r="L41" s="53">
        <v>6450</v>
      </c>
      <c r="M41" s="53"/>
      <c r="N41" s="52">
        <v>14400</v>
      </c>
      <c r="O41" s="51">
        <f t="shared" si="2"/>
        <v>14400</v>
      </c>
    </row>
    <row r="42" spans="1:17" ht="45.75" thickBot="1" x14ac:dyDescent="0.3">
      <c r="A42" s="179">
        <v>1</v>
      </c>
      <c r="B42" s="44" t="s">
        <v>54</v>
      </c>
      <c r="C42" s="91" t="s">
        <v>118</v>
      </c>
      <c r="D42" s="44" t="s">
        <v>28</v>
      </c>
      <c r="E42" s="90" t="s">
        <v>117</v>
      </c>
      <c r="F42" s="44" t="s">
        <v>119</v>
      </c>
      <c r="G42" s="50">
        <v>8</v>
      </c>
      <c r="H42" s="32"/>
      <c r="I42" s="32"/>
      <c r="J42" s="52">
        <v>0</v>
      </c>
      <c r="K42" s="53">
        <v>6000</v>
      </c>
      <c r="L42" s="53">
        <v>6900</v>
      </c>
      <c r="M42" s="53"/>
      <c r="N42" s="52">
        <v>15400</v>
      </c>
      <c r="O42" s="51">
        <f t="shared" si="2"/>
        <v>15400</v>
      </c>
    </row>
    <row r="43" spans="1:17" ht="45.75" thickBot="1" x14ac:dyDescent="0.3">
      <c r="A43" s="179">
        <v>1</v>
      </c>
      <c r="B43" s="44" t="s">
        <v>123</v>
      </c>
      <c r="C43" s="91" t="s">
        <v>147</v>
      </c>
      <c r="D43" s="44" t="s">
        <v>28</v>
      </c>
      <c r="E43" s="44" t="s">
        <v>122</v>
      </c>
      <c r="F43" s="44" t="s">
        <v>82</v>
      </c>
      <c r="G43" s="50">
        <v>8</v>
      </c>
      <c r="H43" s="32">
        <v>15</v>
      </c>
      <c r="I43" s="32">
        <v>1</v>
      </c>
      <c r="J43" s="52">
        <v>0</v>
      </c>
      <c r="K43" s="53">
        <v>3000</v>
      </c>
      <c r="L43" s="53">
        <v>10500</v>
      </c>
      <c r="M43" s="53">
        <v>14160</v>
      </c>
      <c r="N43" s="52">
        <v>12600</v>
      </c>
      <c r="O43" s="51">
        <f t="shared" si="2"/>
        <v>26760</v>
      </c>
    </row>
    <row r="44" spans="1:17" ht="39" thickBot="1" x14ac:dyDescent="0.3">
      <c r="A44" s="179">
        <v>1</v>
      </c>
      <c r="B44" s="44" t="s">
        <v>148</v>
      </c>
      <c r="C44" s="91" t="s">
        <v>124</v>
      </c>
      <c r="D44" s="44" t="s">
        <v>28</v>
      </c>
      <c r="E44" s="90" t="s">
        <v>125</v>
      </c>
      <c r="F44" s="44" t="s">
        <v>126</v>
      </c>
      <c r="G44" s="50">
        <v>8</v>
      </c>
      <c r="H44" s="32">
        <v>21</v>
      </c>
      <c r="I44" s="32"/>
      <c r="J44" s="52">
        <v>0</v>
      </c>
      <c r="K44" s="53">
        <v>3500</v>
      </c>
      <c r="L44" s="53">
        <v>36400</v>
      </c>
      <c r="M44" s="53">
        <v>10050</v>
      </c>
      <c r="N44" s="52">
        <v>34600</v>
      </c>
      <c r="O44" s="51">
        <f t="shared" si="2"/>
        <v>44650</v>
      </c>
    </row>
    <row r="45" spans="1:17" ht="26.25" thickBot="1" x14ac:dyDescent="0.3">
      <c r="A45" s="179">
        <v>0</v>
      </c>
      <c r="B45" s="44"/>
      <c r="C45" s="91"/>
      <c r="D45" s="44" t="s">
        <v>28</v>
      </c>
      <c r="E45" s="44"/>
      <c r="F45" s="44"/>
      <c r="G45" s="60"/>
      <c r="H45" s="60"/>
      <c r="I45" s="60"/>
      <c r="J45" s="52">
        <v>0</v>
      </c>
      <c r="K45" s="53"/>
      <c r="L45" s="53"/>
      <c r="M45" s="53"/>
      <c r="N45" s="52"/>
      <c r="O45" s="51">
        <f t="shared" si="2"/>
        <v>0</v>
      </c>
    </row>
    <row r="46" spans="1:17" ht="15.75" thickBot="1" x14ac:dyDescent="0.3">
      <c r="A46" s="179">
        <f>SUM(A34:A45)</f>
        <v>12</v>
      </c>
      <c r="B46" s="220" t="s">
        <v>11</v>
      </c>
      <c r="C46" s="221"/>
      <c r="D46" s="221"/>
      <c r="E46" s="221"/>
      <c r="F46" s="222"/>
      <c r="G46" s="37">
        <f t="shared" ref="G46:O46" si="3">SUM(G34:G45)</f>
        <v>88</v>
      </c>
      <c r="H46" s="37">
        <f t="shared" si="3"/>
        <v>36</v>
      </c>
      <c r="I46" s="37">
        <f t="shared" si="3"/>
        <v>1</v>
      </c>
      <c r="J46" s="92">
        <f t="shared" si="3"/>
        <v>1855000</v>
      </c>
      <c r="K46" s="92">
        <f t="shared" si="3"/>
        <v>58200</v>
      </c>
      <c r="L46" s="92">
        <f t="shared" si="3"/>
        <v>122463.95999999999</v>
      </c>
      <c r="M46" s="92">
        <f t="shared" si="3"/>
        <v>55528.160000000003</v>
      </c>
      <c r="N46" s="92">
        <f t="shared" si="3"/>
        <v>171600</v>
      </c>
      <c r="O46" s="92">
        <f t="shared" si="3"/>
        <v>227128.16</v>
      </c>
      <c r="P46" s="95"/>
      <c r="Q46" s="95"/>
    </row>
    <row r="47" spans="1:17" ht="15.75" thickBot="1" x14ac:dyDescent="0.3">
      <c r="A47" s="217" t="s">
        <v>12</v>
      </c>
      <c r="B47" s="218"/>
      <c r="C47" s="218"/>
      <c r="D47" s="218"/>
      <c r="E47" s="218"/>
      <c r="F47" s="218"/>
      <c r="G47" s="219"/>
      <c r="H47" s="38"/>
      <c r="I47" s="38"/>
      <c r="J47" s="39"/>
      <c r="K47" s="93"/>
      <c r="L47" s="93"/>
      <c r="M47" s="93">
        <v>0</v>
      </c>
      <c r="N47" s="93">
        <f>-0.1*N46</f>
        <v>-17160</v>
      </c>
      <c r="O47" s="94">
        <f>SUM(N47:N47)</f>
        <v>-17160</v>
      </c>
    </row>
    <row r="48" spans="1:17" ht="15.75" thickBot="1" x14ac:dyDescent="0.3">
      <c r="A48" s="220" t="s">
        <v>15</v>
      </c>
      <c r="B48" s="221"/>
      <c r="C48" s="221"/>
      <c r="D48" s="221"/>
      <c r="E48" s="221"/>
      <c r="F48" s="221"/>
      <c r="G48" s="222"/>
      <c r="H48" s="40"/>
      <c r="I48" s="40"/>
      <c r="J48" s="39">
        <f>J46</f>
        <v>1855000</v>
      </c>
      <c r="K48" s="93"/>
      <c r="L48" s="93"/>
      <c r="M48" s="93">
        <f>SUM(M46:M47)</f>
        <v>55528.160000000003</v>
      </c>
      <c r="N48" s="66">
        <f>+N46+N47</f>
        <v>154440</v>
      </c>
      <c r="O48" s="66">
        <f>+O46+O47</f>
        <v>209968.16</v>
      </c>
      <c r="P48" s="95"/>
      <c r="Q48" s="95"/>
    </row>
    <row r="49" spans="1:16" x14ac:dyDescent="0.25">
      <c r="A49" s="15"/>
      <c r="B49" s="15"/>
      <c r="C49" s="15"/>
      <c r="D49" s="15"/>
      <c r="E49" s="15"/>
      <c r="F49" s="15"/>
      <c r="G49" s="15"/>
      <c r="H49" s="16"/>
      <c r="I49" s="16"/>
      <c r="J49" s="17"/>
      <c r="K49" s="17"/>
      <c r="L49" s="17"/>
      <c r="M49" s="17"/>
      <c r="N49" s="17"/>
      <c r="O49" s="18"/>
    </row>
    <row r="50" spans="1:16" ht="15.75" customHeight="1" thickBot="1" x14ac:dyDescent="0.3">
      <c r="A50" s="232" t="s">
        <v>34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11"/>
      <c r="O50" s="11"/>
    </row>
    <row r="51" spans="1:16" ht="23.25" customHeight="1" thickBot="1" x14ac:dyDescent="0.3">
      <c r="A51" s="224" t="s">
        <v>3</v>
      </c>
      <c r="B51" s="226" t="s">
        <v>4</v>
      </c>
      <c r="C51" s="227"/>
      <c r="D51" s="210" t="s">
        <v>5</v>
      </c>
      <c r="E51" s="210" t="s">
        <v>6</v>
      </c>
      <c r="F51" s="210" t="s">
        <v>7</v>
      </c>
      <c r="G51" s="210" t="s">
        <v>32</v>
      </c>
      <c r="H51" s="226" t="s">
        <v>23</v>
      </c>
      <c r="I51" s="227"/>
      <c r="J51" s="210" t="s">
        <v>42</v>
      </c>
      <c r="K51" s="180"/>
      <c r="L51" s="180"/>
      <c r="M51" s="210" t="s">
        <v>8</v>
      </c>
      <c r="N51" s="210" t="s">
        <v>26</v>
      </c>
      <c r="O51" s="214" t="s">
        <v>33</v>
      </c>
    </row>
    <row r="52" spans="1:16" ht="2.25" customHeight="1" thickBot="1" x14ac:dyDescent="0.3">
      <c r="A52" s="225"/>
      <c r="B52" s="228"/>
      <c r="C52" s="229"/>
      <c r="D52" s="230"/>
      <c r="E52" s="230"/>
      <c r="F52" s="230"/>
      <c r="G52" s="230"/>
      <c r="H52" s="210" t="s">
        <v>24</v>
      </c>
      <c r="I52" s="210" t="s">
        <v>25</v>
      </c>
      <c r="J52" s="211"/>
      <c r="K52" s="181"/>
      <c r="L52" s="181"/>
      <c r="M52" s="211"/>
      <c r="N52" s="212"/>
      <c r="O52" s="215"/>
    </row>
    <row r="53" spans="1:16" ht="28.5" customHeight="1" thickBot="1" x14ac:dyDescent="0.3">
      <c r="A53" s="225"/>
      <c r="B53" s="180" t="s">
        <v>9</v>
      </c>
      <c r="C53" s="183" t="s">
        <v>10</v>
      </c>
      <c r="D53" s="231"/>
      <c r="E53" s="231"/>
      <c r="F53" s="231"/>
      <c r="G53" s="231"/>
      <c r="H53" s="213"/>
      <c r="I53" s="213"/>
      <c r="J53" s="233"/>
      <c r="K53" s="182" t="s">
        <v>45</v>
      </c>
      <c r="L53" s="182" t="s">
        <v>46</v>
      </c>
      <c r="M53" s="211"/>
      <c r="N53" s="213"/>
      <c r="O53" s="216"/>
    </row>
    <row r="54" spans="1:16" ht="69.75" customHeight="1" thickBot="1" x14ac:dyDescent="0.3">
      <c r="A54" s="74">
        <v>1</v>
      </c>
      <c r="B54" s="54" t="s">
        <v>56</v>
      </c>
      <c r="C54" s="96" t="s">
        <v>57</v>
      </c>
      <c r="D54" s="178" t="s">
        <v>58</v>
      </c>
      <c r="E54" s="97" t="s">
        <v>59</v>
      </c>
      <c r="F54" s="54" t="s">
        <v>60</v>
      </c>
      <c r="G54" s="54">
        <v>16</v>
      </c>
      <c r="H54" s="54">
        <v>2</v>
      </c>
      <c r="I54" s="54">
        <v>0</v>
      </c>
      <c r="J54" s="172">
        <v>570000</v>
      </c>
      <c r="K54" s="98">
        <v>5300</v>
      </c>
      <c r="L54" s="98">
        <v>8500</v>
      </c>
      <c r="M54" s="98">
        <v>0</v>
      </c>
      <c r="N54" s="99">
        <v>10400</v>
      </c>
      <c r="O54" s="51">
        <f t="shared" ref="O54:O60" si="4">M54+N54</f>
        <v>10400</v>
      </c>
    </row>
    <row r="55" spans="1:16" ht="41.25" customHeight="1" thickBot="1" x14ac:dyDescent="0.3">
      <c r="A55" s="74">
        <v>1</v>
      </c>
      <c r="B55" s="54" t="s">
        <v>56</v>
      </c>
      <c r="C55" s="96" t="s">
        <v>57</v>
      </c>
      <c r="D55" s="44" t="s">
        <v>58</v>
      </c>
      <c r="E55" s="54" t="s">
        <v>61</v>
      </c>
      <c r="F55" s="54" t="s">
        <v>60</v>
      </c>
      <c r="G55" s="55">
        <v>16</v>
      </c>
      <c r="H55" s="55">
        <v>2</v>
      </c>
      <c r="I55" s="55">
        <v>0</v>
      </c>
      <c r="J55" s="52"/>
      <c r="K55" s="98">
        <v>5200</v>
      </c>
      <c r="L55" s="98">
        <v>8500</v>
      </c>
      <c r="M55" s="98">
        <v>0</v>
      </c>
      <c r="N55" s="99">
        <v>10400</v>
      </c>
      <c r="O55" s="51">
        <f t="shared" si="4"/>
        <v>10400</v>
      </c>
    </row>
    <row r="56" spans="1:16" ht="41.25" customHeight="1" thickBot="1" x14ac:dyDescent="0.3">
      <c r="A56" s="74">
        <v>1</v>
      </c>
      <c r="B56" s="54" t="s">
        <v>94</v>
      </c>
      <c r="C56" s="54" t="s">
        <v>95</v>
      </c>
      <c r="D56" s="178" t="s">
        <v>58</v>
      </c>
      <c r="E56" s="97">
        <v>45149</v>
      </c>
      <c r="F56" s="54" t="s">
        <v>96</v>
      </c>
      <c r="G56" s="55">
        <v>8</v>
      </c>
      <c r="H56" s="55">
        <v>3</v>
      </c>
      <c r="I56" s="54">
        <v>0</v>
      </c>
      <c r="J56" s="172">
        <v>570000</v>
      </c>
      <c r="K56" s="124">
        <v>3000</v>
      </c>
      <c r="L56" s="124">
        <v>1750</v>
      </c>
      <c r="M56" s="125">
        <f>43935.81+28042+40160</f>
        <v>112137.81</v>
      </c>
      <c r="N56" s="125">
        <v>9600</v>
      </c>
      <c r="O56" s="51">
        <f t="shared" si="4"/>
        <v>121737.81</v>
      </c>
    </row>
    <row r="57" spans="1:16" ht="41.25" customHeight="1" thickBot="1" x14ac:dyDescent="0.3">
      <c r="A57" s="74">
        <v>1</v>
      </c>
      <c r="B57" s="54" t="s">
        <v>56</v>
      </c>
      <c r="C57" s="96" t="s">
        <v>57</v>
      </c>
      <c r="D57" s="44" t="s">
        <v>22</v>
      </c>
      <c r="E57" s="97" t="s">
        <v>97</v>
      </c>
      <c r="F57" s="54" t="s">
        <v>60</v>
      </c>
      <c r="G57" s="54">
        <v>8</v>
      </c>
      <c r="H57" s="54">
        <v>2</v>
      </c>
      <c r="I57" s="54">
        <v>0</v>
      </c>
      <c r="J57" s="54"/>
      <c r="K57" s="98">
        <v>5300</v>
      </c>
      <c r="L57" s="98">
        <v>8500</v>
      </c>
      <c r="M57" s="98">
        <v>29334.18</v>
      </c>
      <c r="N57" s="99">
        <v>10400</v>
      </c>
      <c r="O57" s="51">
        <f t="shared" si="4"/>
        <v>39734.18</v>
      </c>
    </row>
    <row r="58" spans="1:16" ht="41.25" customHeight="1" thickBot="1" x14ac:dyDescent="0.3">
      <c r="A58" s="74">
        <v>1</v>
      </c>
      <c r="B58" s="54" t="s">
        <v>94</v>
      </c>
      <c r="C58" s="54" t="s">
        <v>95</v>
      </c>
      <c r="D58" s="44" t="s">
        <v>58</v>
      </c>
      <c r="E58" s="97" t="s">
        <v>132</v>
      </c>
      <c r="F58" s="54" t="s">
        <v>96</v>
      </c>
      <c r="G58" s="55">
        <v>8</v>
      </c>
      <c r="H58" s="55">
        <v>3</v>
      </c>
      <c r="I58" s="55">
        <v>0</v>
      </c>
      <c r="J58" s="52"/>
      <c r="K58" s="124">
        <v>2900</v>
      </c>
      <c r="L58" s="124">
        <v>2750</v>
      </c>
      <c r="M58" s="125">
        <v>0</v>
      </c>
      <c r="N58" s="125">
        <v>9600</v>
      </c>
      <c r="O58" s="51">
        <f t="shared" si="4"/>
        <v>9600</v>
      </c>
    </row>
    <row r="59" spans="1:16" ht="41.25" customHeight="1" thickBot="1" x14ac:dyDescent="0.3">
      <c r="A59" s="74">
        <v>1</v>
      </c>
      <c r="B59" s="54" t="s">
        <v>133</v>
      </c>
      <c r="C59" s="54" t="s">
        <v>134</v>
      </c>
      <c r="D59" s="44" t="s">
        <v>135</v>
      </c>
      <c r="E59" s="97" t="s">
        <v>136</v>
      </c>
      <c r="F59" s="54" t="s">
        <v>96</v>
      </c>
      <c r="G59" s="55">
        <v>16</v>
      </c>
      <c r="H59" s="55">
        <v>8</v>
      </c>
      <c r="I59" s="55">
        <v>0</v>
      </c>
      <c r="J59" s="52"/>
      <c r="K59" s="124">
        <v>2750</v>
      </c>
      <c r="L59" s="124">
        <v>7125</v>
      </c>
      <c r="M59" s="125">
        <v>8500</v>
      </c>
      <c r="N59" s="125">
        <v>19200</v>
      </c>
      <c r="O59" s="51">
        <f t="shared" si="4"/>
        <v>27700</v>
      </c>
    </row>
    <row r="60" spans="1:16" ht="39.75" customHeight="1" thickBot="1" x14ac:dyDescent="0.3">
      <c r="A60" s="74">
        <v>1</v>
      </c>
      <c r="B60" s="54" t="s">
        <v>137</v>
      </c>
      <c r="C60" s="96" t="s">
        <v>57</v>
      </c>
      <c r="D60" s="178" t="s">
        <v>135</v>
      </c>
      <c r="E60" s="97" t="s">
        <v>138</v>
      </c>
      <c r="F60" s="54" t="s">
        <v>60</v>
      </c>
      <c r="G60" s="54">
        <v>8</v>
      </c>
      <c r="H60" s="54">
        <v>3</v>
      </c>
      <c r="I60" s="54">
        <v>0</v>
      </c>
      <c r="J60" s="54"/>
      <c r="K60" s="98">
        <v>2750</v>
      </c>
      <c r="L60" s="98">
        <v>7125</v>
      </c>
      <c r="M60" s="98">
        <v>0</v>
      </c>
      <c r="N60" s="99">
        <v>20800</v>
      </c>
      <c r="O60" s="51">
        <f t="shared" si="4"/>
        <v>20800</v>
      </c>
    </row>
    <row r="61" spans="1:16" ht="13.5" customHeight="1" thickBot="1" x14ac:dyDescent="0.3">
      <c r="A61" s="179">
        <f>SUM(A54:A60)</f>
        <v>7</v>
      </c>
      <c r="B61" s="220" t="s">
        <v>11</v>
      </c>
      <c r="C61" s="221"/>
      <c r="D61" s="221"/>
      <c r="E61" s="221"/>
      <c r="F61" s="222"/>
      <c r="G61" s="37">
        <f t="shared" ref="G61:O61" si="5">SUM(G54:G60)</f>
        <v>80</v>
      </c>
      <c r="H61" s="37">
        <f t="shared" si="5"/>
        <v>23</v>
      </c>
      <c r="I61" s="37">
        <f t="shared" si="5"/>
        <v>0</v>
      </c>
      <c r="J61" s="92">
        <f t="shared" si="5"/>
        <v>1140000</v>
      </c>
      <c r="K61" s="92">
        <f t="shared" si="5"/>
        <v>27200</v>
      </c>
      <c r="L61" s="92">
        <f t="shared" si="5"/>
        <v>44250</v>
      </c>
      <c r="M61" s="92">
        <f t="shared" si="5"/>
        <v>149971.99</v>
      </c>
      <c r="N61" s="92">
        <f t="shared" si="5"/>
        <v>90400</v>
      </c>
      <c r="O61" s="92">
        <f t="shared" si="5"/>
        <v>240371.99</v>
      </c>
      <c r="P61" s="166"/>
    </row>
    <row r="62" spans="1:16" ht="13.5" customHeight="1" thickBot="1" x14ac:dyDescent="0.3">
      <c r="A62" s="217" t="s">
        <v>12</v>
      </c>
      <c r="B62" s="218"/>
      <c r="C62" s="218"/>
      <c r="D62" s="218"/>
      <c r="E62" s="218"/>
      <c r="F62" s="218"/>
      <c r="G62" s="219"/>
      <c r="H62" s="21"/>
      <c r="I62" s="21"/>
      <c r="J62" s="20"/>
      <c r="K62" s="100"/>
      <c r="L62" s="100"/>
      <c r="M62" s="93">
        <v>0</v>
      </c>
      <c r="N62" s="93">
        <f>-0.1*N61</f>
        <v>-9040</v>
      </c>
      <c r="O62" s="94">
        <f>N62</f>
        <v>-9040</v>
      </c>
    </row>
    <row r="63" spans="1:16" ht="14.25" customHeight="1" thickBot="1" x14ac:dyDescent="0.3">
      <c r="A63" s="220" t="s">
        <v>15</v>
      </c>
      <c r="B63" s="221"/>
      <c r="C63" s="221"/>
      <c r="D63" s="221"/>
      <c r="E63" s="221"/>
      <c r="F63" s="221"/>
      <c r="G63" s="222"/>
      <c r="H63" s="22"/>
      <c r="I63" s="22"/>
      <c r="J63" s="133">
        <f>J61</f>
        <v>1140000</v>
      </c>
      <c r="K63" s="100"/>
      <c r="L63" s="100"/>
      <c r="M63" s="93">
        <f>SUM(M61:M62)</f>
        <v>149971.99</v>
      </c>
      <c r="N63" s="66">
        <f>+N61+N62</f>
        <v>81360</v>
      </c>
      <c r="O63" s="66">
        <f>+O61+O62</f>
        <v>231331.99</v>
      </c>
    </row>
    <row r="64" spans="1:16" ht="14.25" customHeight="1" x14ac:dyDescent="0.25">
      <c r="A64" s="7"/>
      <c r="B64" s="7"/>
      <c r="C64" s="7"/>
      <c r="D64" s="7"/>
      <c r="E64" s="7"/>
      <c r="F64" s="7"/>
      <c r="G64" s="7"/>
      <c r="H64" s="16"/>
      <c r="I64" s="16"/>
      <c r="J64" s="17"/>
      <c r="K64" s="17"/>
      <c r="L64" s="17"/>
      <c r="M64" s="8"/>
      <c r="N64" s="8"/>
      <c r="O64" s="8"/>
    </row>
    <row r="65" spans="1:16" x14ac:dyDescent="0.25">
      <c r="A65" s="7"/>
      <c r="B65" s="7"/>
      <c r="C65" s="7"/>
      <c r="D65" s="7"/>
      <c r="E65" s="7"/>
      <c r="F65" s="7"/>
      <c r="G65" s="7"/>
      <c r="H65" s="5"/>
      <c r="I65" s="5"/>
      <c r="J65" s="8"/>
      <c r="K65" s="8"/>
      <c r="L65" s="8"/>
      <c r="M65" s="8"/>
      <c r="N65" s="8"/>
      <c r="O65" s="9"/>
    </row>
    <row r="66" spans="1:16" ht="15.75" thickBot="1" x14ac:dyDescent="0.3">
      <c r="A66" s="223" t="s">
        <v>38</v>
      </c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</row>
    <row r="67" spans="1:16" ht="24.75" customHeight="1" thickBot="1" x14ac:dyDescent="0.3">
      <c r="A67" s="224" t="s">
        <v>3</v>
      </c>
      <c r="B67" s="226" t="s">
        <v>4</v>
      </c>
      <c r="C67" s="227"/>
      <c r="D67" s="210" t="s">
        <v>5</v>
      </c>
      <c r="E67" s="210" t="s">
        <v>6</v>
      </c>
      <c r="F67" s="210" t="s">
        <v>7</v>
      </c>
      <c r="G67" s="210" t="s">
        <v>27</v>
      </c>
      <c r="H67" s="226" t="s">
        <v>23</v>
      </c>
      <c r="I67" s="227"/>
      <c r="J67" s="210" t="s">
        <v>42</v>
      </c>
      <c r="K67" s="180"/>
      <c r="L67" s="180"/>
      <c r="M67" s="210" t="s">
        <v>8</v>
      </c>
      <c r="N67" s="210" t="s">
        <v>26</v>
      </c>
      <c r="O67" s="214" t="s">
        <v>36</v>
      </c>
    </row>
    <row r="68" spans="1:16" ht="15.75" thickBot="1" x14ac:dyDescent="0.3">
      <c r="A68" s="225"/>
      <c r="B68" s="228"/>
      <c r="C68" s="229"/>
      <c r="D68" s="212"/>
      <c r="E68" s="212"/>
      <c r="F68" s="212"/>
      <c r="G68" s="230"/>
      <c r="H68" s="210" t="s">
        <v>24</v>
      </c>
      <c r="I68" s="210" t="s">
        <v>25</v>
      </c>
      <c r="J68" s="211"/>
      <c r="K68" s="181"/>
      <c r="L68" s="181"/>
      <c r="M68" s="211"/>
      <c r="N68" s="212"/>
      <c r="O68" s="215"/>
    </row>
    <row r="69" spans="1:16" ht="27.75" customHeight="1" thickBot="1" x14ac:dyDescent="0.3">
      <c r="A69" s="225"/>
      <c r="B69" s="180" t="s">
        <v>9</v>
      </c>
      <c r="C69" s="183" t="s">
        <v>10</v>
      </c>
      <c r="D69" s="212"/>
      <c r="E69" s="212"/>
      <c r="F69" s="212"/>
      <c r="G69" s="231"/>
      <c r="H69" s="213"/>
      <c r="I69" s="213"/>
      <c r="J69" s="211"/>
      <c r="K69" s="182" t="s">
        <v>45</v>
      </c>
      <c r="L69" s="182" t="s">
        <v>46</v>
      </c>
      <c r="M69" s="211"/>
      <c r="N69" s="213"/>
      <c r="O69" s="216"/>
    </row>
    <row r="70" spans="1:16" ht="44.25" customHeight="1" thickBot="1" x14ac:dyDescent="0.3">
      <c r="A70" s="76">
        <v>1</v>
      </c>
      <c r="B70" s="30" t="s">
        <v>129</v>
      </c>
      <c r="C70" s="91" t="s">
        <v>130</v>
      </c>
      <c r="D70" s="30" t="s">
        <v>37</v>
      </c>
      <c r="E70" s="45" t="s">
        <v>121</v>
      </c>
      <c r="F70" s="30" t="s">
        <v>131</v>
      </c>
      <c r="G70" s="32">
        <v>8</v>
      </c>
      <c r="H70" s="32"/>
      <c r="I70" s="32"/>
      <c r="J70" s="31">
        <v>570000</v>
      </c>
      <c r="K70" s="64">
        <v>3400</v>
      </c>
      <c r="L70" s="64">
        <v>4805</v>
      </c>
      <c r="M70" s="64"/>
      <c r="N70" s="31"/>
      <c r="O70" s="31">
        <f>SUM(M70:N70)</f>
        <v>0</v>
      </c>
    </row>
    <row r="71" spans="1:16" ht="35.25" hidden="1" customHeight="1" thickBot="1" x14ac:dyDescent="0.3">
      <c r="A71" s="76">
        <v>0</v>
      </c>
      <c r="B71" s="30"/>
      <c r="C71" s="30"/>
      <c r="D71" s="30" t="s">
        <v>37</v>
      </c>
      <c r="E71" s="30"/>
      <c r="F71" s="30"/>
      <c r="G71" s="32"/>
      <c r="H71" s="32"/>
      <c r="I71" s="32"/>
      <c r="J71" s="31"/>
      <c r="K71" s="64"/>
      <c r="L71" s="64"/>
      <c r="M71" s="64"/>
      <c r="N71" s="31"/>
      <c r="O71" s="31">
        <f t="shared" ref="O71:O74" si="6">SUM(M71:N71)</f>
        <v>0</v>
      </c>
    </row>
    <row r="72" spans="1:16" ht="35.25" hidden="1" customHeight="1" thickBot="1" x14ac:dyDescent="0.3">
      <c r="A72" s="76"/>
      <c r="B72" s="45"/>
      <c r="C72" s="45"/>
      <c r="D72" s="30"/>
      <c r="E72" s="45"/>
      <c r="F72" s="45"/>
      <c r="G72" s="44"/>
      <c r="H72" s="44"/>
      <c r="I72" s="30"/>
      <c r="J72" s="46"/>
      <c r="K72" s="46"/>
      <c r="L72" s="46"/>
      <c r="M72" s="46"/>
      <c r="N72" s="46"/>
      <c r="O72" s="31">
        <f t="shared" si="6"/>
        <v>0</v>
      </c>
    </row>
    <row r="73" spans="1:16" ht="35.25" hidden="1" customHeight="1" thickBot="1" x14ac:dyDescent="0.3">
      <c r="A73" s="76"/>
      <c r="B73" s="45"/>
      <c r="C73" s="45"/>
      <c r="D73" s="30"/>
      <c r="E73" s="45"/>
      <c r="F73" s="45"/>
      <c r="G73" s="44"/>
      <c r="H73" s="44"/>
      <c r="I73" s="30"/>
      <c r="J73" s="46"/>
      <c r="K73" s="46"/>
      <c r="L73" s="46"/>
      <c r="M73" s="46"/>
      <c r="N73" s="46"/>
      <c r="O73" s="31">
        <f t="shared" si="6"/>
        <v>0</v>
      </c>
    </row>
    <row r="74" spans="1:16" ht="35.25" customHeight="1" thickBot="1" x14ac:dyDescent="0.3">
      <c r="A74" s="76"/>
      <c r="B74" s="45"/>
      <c r="C74" s="45"/>
      <c r="D74" s="30"/>
      <c r="E74" s="45"/>
      <c r="F74" s="45"/>
      <c r="G74" s="44"/>
      <c r="H74" s="44"/>
      <c r="I74" s="30"/>
      <c r="J74" s="46"/>
      <c r="K74" s="46"/>
      <c r="L74" s="46"/>
      <c r="M74" s="46"/>
      <c r="N74" s="46"/>
      <c r="O74" s="31">
        <f t="shared" si="6"/>
        <v>0</v>
      </c>
    </row>
    <row r="75" spans="1:16" ht="18.75" customHeight="1" thickBot="1" x14ac:dyDescent="0.3">
      <c r="A75" s="76">
        <f>SUM(A70:A74)</f>
        <v>1</v>
      </c>
      <c r="B75" s="200" t="s">
        <v>11</v>
      </c>
      <c r="C75" s="200"/>
      <c r="D75" s="200"/>
      <c r="E75" s="200"/>
      <c r="F75" s="200"/>
      <c r="G75" s="41">
        <f>SUM(G70:G74)</f>
        <v>8</v>
      </c>
      <c r="H75" s="41">
        <f t="shared" ref="H75:N75" si="7">SUM(H70:H74)</f>
        <v>0</v>
      </c>
      <c r="I75" s="41">
        <f t="shared" si="7"/>
        <v>0</v>
      </c>
      <c r="J75" s="65">
        <f t="shared" si="7"/>
        <v>570000</v>
      </c>
      <c r="K75" s="65">
        <f t="shared" si="7"/>
        <v>3400</v>
      </c>
      <c r="L75" s="65">
        <f t="shared" si="7"/>
        <v>4805</v>
      </c>
      <c r="M75" s="65">
        <f t="shared" si="7"/>
        <v>0</v>
      </c>
      <c r="N75" s="65">
        <f t="shared" si="7"/>
        <v>0</v>
      </c>
      <c r="O75" s="66">
        <f t="shared" ref="O75" si="8">SUM(O70:O70)</f>
        <v>0</v>
      </c>
    </row>
    <row r="76" spans="1:16" ht="15" customHeight="1" thickBot="1" x14ac:dyDescent="0.3">
      <c r="A76" s="207" t="s">
        <v>12</v>
      </c>
      <c r="B76" s="208"/>
      <c r="C76" s="208"/>
      <c r="D76" s="208"/>
      <c r="E76" s="208"/>
      <c r="F76" s="208"/>
      <c r="G76" s="208"/>
      <c r="H76" s="26"/>
      <c r="I76" s="26"/>
      <c r="J76" s="27"/>
      <c r="K76" s="27"/>
      <c r="L76" s="27"/>
      <c r="M76" s="34">
        <v>0</v>
      </c>
      <c r="N76" s="34">
        <f>N75*-0.1</f>
        <v>0</v>
      </c>
      <c r="O76" s="34">
        <f>N76</f>
        <v>0</v>
      </c>
    </row>
    <row r="77" spans="1:16" ht="17.25" customHeight="1" thickBot="1" x14ac:dyDescent="0.3">
      <c r="A77" s="200" t="s">
        <v>13</v>
      </c>
      <c r="B77" s="200"/>
      <c r="C77" s="200"/>
      <c r="D77" s="200"/>
      <c r="E77" s="200"/>
      <c r="F77" s="200"/>
      <c r="G77" s="200"/>
      <c r="H77" s="28"/>
      <c r="I77" s="28"/>
      <c r="J77" s="171">
        <f>J75</f>
        <v>570000</v>
      </c>
      <c r="K77" s="29"/>
      <c r="L77" s="29"/>
      <c r="M77" s="34">
        <f>SUM(M75:M76)</f>
        <v>0</v>
      </c>
      <c r="N77" s="34">
        <f>N75 +(N76)</f>
        <v>0</v>
      </c>
      <c r="O77" s="34">
        <f>O76+O75</f>
        <v>0</v>
      </c>
      <c r="P77" s="95"/>
    </row>
    <row r="78" spans="1:16" ht="17.25" customHeight="1" thickBot="1" x14ac:dyDescent="0.3">
      <c r="A78" s="5"/>
      <c r="B78" s="5"/>
      <c r="C78" s="5"/>
      <c r="D78" s="5"/>
      <c r="E78" s="5"/>
      <c r="F78" s="5"/>
      <c r="G78" s="5"/>
      <c r="H78" s="42"/>
      <c r="I78" s="42"/>
      <c r="J78" s="43"/>
      <c r="K78" s="43"/>
      <c r="L78" s="43"/>
      <c r="M78" s="24"/>
      <c r="N78" s="24"/>
      <c r="O78" s="24"/>
    </row>
    <row r="79" spans="1:16" ht="42" customHeight="1" thickBot="1" x14ac:dyDescent="0.3">
      <c r="A79" s="209" t="s">
        <v>16</v>
      </c>
      <c r="B79" s="209"/>
      <c r="C79" s="209"/>
      <c r="D79" s="209" t="s">
        <v>157</v>
      </c>
      <c r="E79" s="209"/>
      <c r="F79" s="209" t="s">
        <v>108</v>
      </c>
      <c r="G79" s="209"/>
      <c r="H79" s="42"/>
      <c r="I79" s="153" t="s">
        <v>149</v>
      </c>
      <c r="J79" s="174" t="s">
        <v>151</v>
      </c>
      <c r="K79" s="175" t="s">
        <v>152</v>
      </c>
      <c r="L79" s="175" t="s">
        <v>153</v>
      </c>
      <c r="M79" s="176" t="s">
        <v>154</v>
      </c>
      <c r="N79" s="173" t="s">
        <v>15</v>
      </c>
      <c r="O79" s="24"/>
    </row>
    <row r="80" spans="1:16" ht="27.75" customHeight="1" thickBot="1" x14ac:dyDescent="0.3">
      <c r="A80" s="197" t="s">
        <v>39</v>
      </c>
      <c r="B80" s="197"/>
      <c r="C80" s="197"/>
      <c r="D80" s="195">
        <v>8000000</v>
      </c>
      <c r="E80" s="195"/>
      <c r="F80" s="195">
        <f>N83</f>
        <v>1256984.67</v>
      </c>
      <c r="G80" s="195"/>
      <c r="H80" s="42"/>
      <c r="I80" s="160" t="s">
        <v>46</v>
      </c>
      <c r="J80" s="154">
        <f>L26</f>
        <v>131312.84</v>
      </c>
      <c r="K80" s="154">
        <f>L61</f>
        <v>44250</v>
      </c>
      <c r="L80" s="154">
        <f>L46</f>
        <v>122463.95999999999</v>
      </c>
      <c r="M80" s="157">
        <f>L75</f>
        <v>4805</v>
      </c>
      <c r="N80" s="161">
        <f>SUM(J80:M80)</f>
        <v>302831.8</v>
      </c>
      <c r="O80" s="24"/>
    </row>
    <row r="81" spans="1:15" ht="20.100000000000001" customHeight="1" thickBot="1" x14ac:dyDescent="0.3">
      <c r="A81" s="197" t="s">
        <v>17</v>
      </c>
      <c r="B81" s="197"/>
      <c r="C81" s="197"/>
      <c r="D81" s="206">
        <v>30</v>
      </c>
      <c r="E81" s="206"/>
      <c r="F81" s="200">
        <f>A59+A44+A43+A18</f>
        <v>4</v>
      </c>
      <c r="G81" s="200"/>
      <c r="H81" s="5"/>
      <c r="I81" s="162" t="s">
        <v>150</v>
      </c>
      <c r="J81" s="155">
        <f>K26</f>
        <v>42900</v>
      </c>
      <c r="K81" s="155">
        <f>K61</f>
        <v>27200</v>
      </c>
      <c r="L81" s="155">
        <f>K46</f>
        <v>58200</v>
      </c>
      <c r="M81" s="158">
        <f>K75</f>
        <v>3400</v>
      </c>
      <c r="N81" s="165">
        <f t="shared" ref="N81:N83" si="9">SUM(J81:M81)</f>
        <v>131700</v>
      </c>
      <c r="O81" s="9"/>
    </row>
    <row r="82" spans="1:15" ht="31.5" customHeight="1" thickBot="1" x14ac:dyDescent="0.3">
      <c r="A82" s="201" t="s">
        <v>44</v>
      </c>
      <c r="B82" s="202"/>
      <c r="C82" s="203"/>
      <c r="D82" s="204">
        <v>60</v>
      </c>
      <c r="E82" s="205"/>
      <c r="F82" s="200">
        <f>A75+A61+A46+A26</f>
        <v>33</v>
      </c>
      <c r="G82" s="200"/>
      <c r="H82" s="5"/>
      <c r="I82" s="163" t="s">
        <v>155</v>
      </c>
      <c r="J82" s="156">
        <f>O26</f>
        <v>354952.72</v>
      </c>
      <c r="K82" s="156">
        <f>O61</f>
        <v>240371.99</v>
      </c>
      <c r="L82" s="156">
        <f>O46</f>
        <v>227128.16</v>
      </c>
      <c r="M82" s="159">
        <v>0</v>
      </c>
      <c r="N82" s="165">
        <f t="shared" si="9"/>
        <v>822452.87</v>
      </c>
      <c r="O82" s="9"/>
    </row>
    <row r="83" spans="1:15" ht="20.100000000000001" customHeight="1" thickBot="1" x14ac:dyDescent="0.3">
      <c r="A83" s="197" t="s">
        <v>18</v>
      </c>
      <c r="B83" s="197"/>
      <c r="C83" s="197"/>
      <c r="D83" s="198">
        <v>1223</v>
      </c>
      <c r="E83" s="198"/>
      <c r="F83" s="200">
        <f>(H26+I26)+(H46+I46)+(H61+I61)+(H75+I75)</f>
        <v>70</v>
      </c>
      <c r="G83" s="200"/>
      <c r="H83" s="5"/>
      <c r="I83" s="164" t="s">
        <v>15</v>
      </c>
      <c r="J83" s="167">
        <f>SUM(J80:J82)</f>
        <v>529165.55999999994</v>
      </c>
      <c r="K83" s="167">
        <f t="shared" ref="K83:M83" si="10">SUM(K80:K82)</f>
        <v>311821.99</v>
      </c>
      <c r="L83" s="167">
        <f t="shared" si="10"/>
        <v>407792.12</v>
      </c>
      <c r="M83" s="168">
        <f t="shared" si="10"/>
        <v>8205</v>
      </c>
      <c r="N83" s="169">
        <f t="shared" si="9"/>
        <v>1256984.67</v>
      </c>
      <c r="O83" s="9"/>
    </row>
    <row r="84" spans="1:15" ht="20.100000000000001" customHeight="1" thickBot="1" x14ac:dyDescent="0.3">
      <c r="A84" s="197" t="s">
        <v>41</v>
      </c>
      <c r="B84" s="197"/>
      <c r="C84" s="197"/>
      <c r="D84" s="198">
        <v>320</v>
      </c>
      <c r="E84" s="198"/>
      <c r="F84" s="199">
        <f>G26+G46+G61+G75</f>
        <v>336</v>
      </c>
      <c r="G84" s="200"/>
      <c r="H84" s="5"/>
      <c r="I84" s="149"/>
      <c r="J84" s="150"/>
      <c r="K84" s="150"/>
      <c r="L84" s="150"/>
      <c r="M84" s="150"/>
      <c r="N84" s="8"/>
      <c r="O84" s="9"/>
    </row>
    <row r="85" spans="1:15" ht="20.100000000000001" customHeight="1" thickBot="1" x14ac:dyDescent="0.3">
      <c r="A85" s="194" t="s">
        <v>19</v>
      </c>
      <c r="B85" s="194"/>
      <c r="C85" s="194"/>
      <c r="D85" s="195">
        <v>2000000</v>
      </c>
      <c r="E85" s="195"/>
      <c r="F85" s="196">
        <v>504452.87</v>
      </c>
      <c r="G85" s="196"/>
      <c r="H85" s="10"/>
      <c r="I85" s="151"/>
      <c r="J85" s="150"/>
      <c r="K85" s="150"/>
      <c r="L85" s="150"/>
      <c r="M85" s="152"/>
      <c r="N85" s="8"/>
      <c r="O85" s="9"/>
    </row>
    <row r="86" spans="1:15" ht="20.100000000000001" customHeight="1" thickBot="1" x14ac:dyDescent="0.3">
      <c r="A86" s="194" t="s">
        <v>20</v>
      </c>
      <c r="B86" s="194"/>
      <c r="C86" s="194"/>
      <c r="D86" s="195">
        <f>6000000-D87</f>
        <v>4000000</v>
      </c>
      <c r="E86" s="195"/>
      <c r="F86" s="196">
        <f>N77+N63+N48+N28</f>
        <v>286200</v>
      </c>
      <c r="G86" s="196"/>
      <c r="H86" s="10"/>
      <c r="I86" s="151"/>
      <c r="J86" s="150"/>
      <c r="K86" s="150"/>
      <c r="L86" s="150"/>
      <c r="M86" s="150"/>
      <c r="N86" s="8"/>
      <c r="O86" s="9"/>
    </row>
    <row r="87" spans="1:15" ht="20.100000000000001" customHeight="1" thickBot="1" x14ac:dyDescent="0.3">
      <c r="A87" s="194" t="s">
        <v>21</v>
      </c>
      <c r="B87" s="194"/>
      <c r="C87" s="194"/>
      <c r="D87" s="195">
        <f>D80*0.25</f>
        <v>2000000</v>
      </c>
      <c r="E87" s="195"/>
      <c r="F87" s="196">
        <f>-(N76+N62+N47+N27)</f>
        <v>31800</v>
      </c>
      <c r="G87" s="196"/>
      <c r="H87" s="10"/>
      <c r="I87" s="151"/>
      <c r="J87" s="150"/>
      <c r="K87" s="150"/>
      <c r="L87" s="150"/>
      <c r="M87" s="150"/>
      <c r="N87" s="8"/>
      <c r="O87" s="9"/>
    </row>
    <row r="88" spans="1:15" ht="20.100000000000001" customHeight="1" thickBot="1" x14ac:dyDescent="0.3">
      <c r="A88" s="191" t="s">
        <v>35</v>
      </c>
      <c r="B88" s="191"/>
      <c r="C88" s="191"/>
      <c r="D88" s="192">
        <f>+D85+D86+D87</f>
        <v>8000000</v>
      </c>
      <c r="E88" s="192"/>
      <c r="F88" s="192">
        <f>O75+O61+O46+O26</f>
        <v>822452.87</v>
      </c>
      <c r="G88" s="192"/>
      <c r="H88" s="10"/>
      <c r="I88" s="151"/>
      <c r="J88" s="150"/>
      <c r="K88" s="150"/>
      <c r="L88" s="150"/>
      <c r="M88" s="150"/>
      <c r="N88" s="8"/>
      <c r="O88" s="9"/>
    </row>
    <row r="89" spans="1:15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57"/>
      <c r="J89" s="1"/>
      <c r="K89" s="1"/>
      <c r="L89" s="1"/>
      <c r="M89" s="1"/>
      <c r="N89" s="1"/>
      <c r="O89" s="1"/>
    </row>
    <row r="90" spans="1:15" x14ac:dyDescent="0.25">
      <c r="A90" s="1"/>
      <c r="B90" s="193"/>
      <c r="C90" s="193"/>
      <c r="D90" s="193"/>
      <c r="E90" s="188"/>
      <c r="F90" s="188"/>
      <c r="G90" s="188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77" t="s">
        <v>102</v>
      </c>
      <c r="C91" s="177"/>
      <c r="D91" s="177"/>
      <c r="E91" s="188" t="s">
        <v>103</v>
      </c>
      <c r="F91" s="188"/>
      <c r="G91" s="49"/>
      <c r="H91" s="187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87"/>
      <c r="C92" s="187"/>
      <c r="D92" s="187"/>
      <c r="E92" s="47"/>
      <c r="F92" s="187"/>
      <c r="G92" s="49"/>
      <c r="H92" s="187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87"/>
      <c r="C93" s="187"/>
      <c r="D93" s="187"/>
      <c r="E93" s="47"/>
      <c r="F93" s="187"/>
      <c r="G93" s="190"/>
      <c r="H93" s="58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87"/>
      <c r="C94" s="187"/>
      <c r="D94" s="187"/>
      <c r="E94" s="47"/>
      <c r="F94" s="187"/>
      <c r="G94" s="188"/>
      <c r="H94" s="187"/>
      <c r="I94" s="1"/>
      <c r="J94" s="1"/>
      <c r="K94" s="1"/>
      <c r="L94" s="1"/>
      <c r="M94" s="1"/>
      <c r="N94" s="1"/>
      <c r="O94" s="1"/>
    </row>
    <row r="95" spans="1:15" x14ac:dyDescent="0.25">
      <c r="A95" s="1"/>
      <c r="B95" s="187"/>
      <c r="C95" s="187"/>
      <c r="D95" s="187"/>
      <c r="E95" s="47"/>
      <c r="F95" s="187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1"/>
      <c r="B96" s="189" t="s">
        <v>104</v>
      </c>
      <c r="C96" s="189"/>
      <c r="D96" s="189"/>
      <c r="E96" s="190" t="s">
        <v>105</v>
      </c>
      <c r="F96" s="190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1"/>
      <c r="B97" s="187" t="s">
        <v>106</v>
      </c>
      <c r="C97" s="187"/>
      <c r="D97" s="187"/>
      <c r="E97" s="188" t="s">
        <v>107</v>
      </c>
      <c r="F97" s="188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</sheetData>
  <mergeCells count="104">
    <mergeCell ref="A1:O1"/>
    <mergeCell ref="A3:O3"/>
    <mergeCell ref="A4:O4"/>
    <mergeCell ref="A6:O6"/>
    <mergeCell ref="A8:N9"/>
    <mergeCell ref="A11:N11"/>
    <mergeCell ref="N15:N17"/>
    <mergeCell ref="O15:O17"/>
    <mergeCell ref="I16:I17"/>
    <mergeCell ref="B26:F26"/>
    <mergeCell ref="A27:G27"/>
    <mergeCell ref="A28:G28"/>
    <mergeCell ref="A14:O14"/>
    <mergeCell ref="A15:A17"/>
    <mergeCell ref="B15:C16"/>
    <mergeCell ref="D15:D17"/>
    <mergeCell ref="E15:E17"/>
    <mergeCell ref="F15:F17"/>
    <mergeCell ref="G15:G17"/>
    <mergeCell ref="H15:I15"/>
    <mergeCell ref="J15:J17"/>
    <mergeCell ref="M15:M17"/>
    <mergeCell ref="N31:N33"/>
    <mergeCell ref="O31:O33"/>
    <mergeCell ref="H32:H33"/>
    <mergeCell ref="I32:I33"/>
    <mergeCell ref="B46:F46"/>
    <mergeCell ref="A47:G47"/>
    <mergeCell ref="A30:M30"/>
    <mergeCell ref="A31:A33"/>
    <mergeCell ref="B31:C32"/>
    <mergeCell ref="D31:D33"/>
    <mergeCell ref="E31:E33"/>
    <mergeCell ref="F31:F33"/>
    <mergeCell ref="G31:G33"/>
    <mergeCell ref="H31:I31"/>
    <mergeCell ref="J31:J33"/>
    <mergeCell ref="M31:M33"/>
    <mergeCell ref="M51:M53"/>
    <mergeCell ref="N51:N53"/>
    <mergeCell ref="O51:O53"/>
    <mergeCell ref="H52:H53"/>
    <mergeCell ref="I52:I53"/>
    <mergeCell ref="B61:F61"/>
    <mergeCell ref="A48:G48"/>
    <mergeCell ref="A50:M50"/>
    <mergeCell ref="A51:A53"/>
    <mergeCell ref="B51:C52"/>
    <mergeCell ref="D51:D53"/>
    <mergeCell ref="E51:E53"/>
    <mergeCell ref="F51:F53"/>
    <mergeCell ref="G51:G53"/>
    <mergeCell ref="H51:I51"/>
    <mergeCell ref="J51:J53"/>
    <mergeCell ref="J67:J69"/>
    <mergeCell ref="M67:M69"/>
    <mergeCell ref="N67:N69"/>
    <mergeCell ref="O67:O69"/>
    <mergeCell ref="H68:H69"/>
    <mergeCell ref="I68:I69"/>
    <mergeCell ref="A62:G62"/>
    <mergeCell ref="A63:G63"/>
    <mergeCell ref="A66:O66"/>
    <mergeCell ref="A67:A69"/>
    <mergeCell ref="B67:C68"/>
    <mergeCell ref="D67:D69"/>
    <mergeCell ref="E67:E69"/>
    <mergeCell ref="F67:F69"/>
    <mergeCell ref="G67:G69"/>
    <mergeCell ref="H67:I67"/>
    <mergeCell ref="A80:C80"/>
    <mergeCell ref="D80:E80"/>
    <mergeCell ref="F80:G80"/>
    <mergeCell ref="A81:C81"/>
    <mergeCell ref="D81:E81"/>
    <mergeCell ref="F81:G81"/>
    <mergeCell ref="B75:F75"/>
    <mergeCell ref="A76:G76"/>
    <mergeCell ref="A77:G77"/>
    <mergeCell ref="A79:C79"/>
    <mergeCell ref="D79:E79"/>
    <mergeCell ref="F79:G79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8:C88"/>
    <mergeCell ref="D88:E88"/>
    <mergeCell ref="F88:G88"/>
    <mergeCell ref="B90:D90"/>
    <mergeCell ref="A86:C86"/>
    <mergeCell ref="D86:E86"/>
    <mergeCell ref="F86:G86"/>
    <mergeCell ref="A87:C87"/>
    <mergeCell ref="D87:E87"/>
    <mergeCell ref="F87:G87"/>
  </mergeCells>
  <pageMargins left="0.70866141732283472" right="0.70866141732283472" top="0.74803149606299213" bottom="0.74803149606299213" header="0.31496062992125984" footer="0.31496062992125984"/>
  <pageSetup scale="46" orientation="landscape" r:id="rId1"/>
  <rowBreaks count="2" manualBreakCount="2">
    <brk id="29" max="16383" man="1"/>
    <brk id="6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1B6A5-6882-4407-8A8F-B9EAF8D51003}">
  <sheetPr codeName="Hoja4"/>
  <dimension ref="A1:Q154"/>
  <sheetViews>
    <sheetView zoomScale="80" zoomScaleNormal="80" zoomScaleSheetLayoutView="90" zoomScalePageLayoutView="120" workbookViewId="0">
      <selection activeCell="A8" sqref="A8:N9"/>
    </sheetView>
  </sheetViews>
  <sheetFormatPr baseColWidth="10" defaultRowHeight="15" x14ac:dyDescent="0.25"/>
  <cols>
    <col min="1" max="1" width="4" customWidth="1"/>
    <col min="2" max="2" width="18.42578125" customWidth="1"/>
    <col min="3" max="3" width="39.85546875" customWidth="1"/>
    <col min="4" max="4" width="16.85546875" customWidth="1"/>
    <col min="5" max="5" width="15.140625" customWidth="1"/>
    <col min="6" max="6" width="16.28515625" customWidth="1"/>
    <col min="7" max="7" width="13.140625" customWidth="1"/>
    <col min="8" max="8" width="10.5703125" customWidth="1"/>
    <col min="9" max="9" width="14" customWidth="1"/>
    <col min="10" max="12" width="16.140625" customWidth="1"/>
    <col min="13" max="13" width="15" customWidth="1"/>
    <col min="14" max="14" width="16.140625" customWidth="1"/>
    <col min="15" max="15" width="14.85546875" customWidth="1"/>
    <col min="16" max="16" width="14.140625" bestFit="1" customWidth="1"/>
    <col min="17" max="17" width="13.85546875" bestFit="1" customWidth="1"/>
  </cols>
  <sheetData>
    <row r="1" spans="1:15" ht="18" x14ac:dyDescent="0.2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6.7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 ht="15.75" x14ac:dyDescent="0.25">
      <c r="A4" s="237" t="s">
        <v>31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</row>
    <row r="5" spans="1:15" ht="6" customHeight="1" x14ac:dyDescent="0.2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8" x14ac:dyDescent="0.25">
      <c r="A6" s="238" t="s">
        <v>47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8.25" customHeight="1" x14ac:dyDescent="0.2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ht="18" customHeight="1" x14ac:dyDescent="0.25">
      <c r="A8" s="239" t="s">
        <v>30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14"/>
    </row>
    <row r="9" spans="1:15" ht="18" customHeight="1" x14ac:dyDescent="0.25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14"/>
    </row>
    <row r="10" spans="1:15" ht="18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8" customHeight="1" x14ac:dyDescent="0.25">
      <c r="A11" s="240" t="s">
        <v>100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3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"/>
    </row>
    <row r="14" spans="1:15" ht="15.75" customHeight="1" thickBot="1" x14ac:dyDescent="0.3">
      <c r="A14" s="223" t="s">
        <v>2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</row>
    <row r="15" spans="1:15" ht="27" customHeight="1" thickBot="1" x14ac:dyDescent="0.3">
      <c r="A15" s="224" t="s">
        <v>3</v>
      </c>
      <c r="B15" s="226" t="s">
        <v>4</v>
      </c>
      <c r="C15" s="227"/>
      <c r="D15" s="210" t="s">
        <v>5</v>
      </c>
      <c r="E15" s="210" t="s">
        <v>6</v>
      </c>
      <c r="F15" s="210" t="s">
        <v>7</v>
      </c>
      <c r="G15" s="210" t="s">
        <v>48</v>
      </c>
      <c r="H15" s="226" t="s">
        <v>23</v>
      </c>
      <c r="I15" s="227"/>
      <c r="J15" s="210" t="s">
        <v>42</v>
      </c>
      <c r="K15" s="106"/>
      <c r="L15" s="106"/>
      <c r="M15" s="210" t="s">
        <v>8</v>
      </c>
      <c r="N15" s="210" t="s">
        <v>26</v>
      </c>
      <c r="O15" s="214" t="s">
        <v>33</v>
      </c>
    </row>
    <row r="16" spans="1:15" ht="2.25" customHeight="1" thickBot="1" x14ac:dyDescent="0.3">
      <c r="A16" s="225"/>
      <c r="B16" s="228"/>
      <c r="C16" s="229"/>
      <c r="D16" s="212"/>
      <c r="E16" s="212"/>
      <c r="F16" s="212"/>
      <c r="G16" s="230"/>
      <c r="H16" s="71" t="s">
        <v>14</v>
      </c>
      <c r="I16" s="210" t="s">
        <v>25</v>
      </c>
      <c r="J16" s="211"/>
      <c r="K16" s="107"/>
      <c r="L16" s="107"/>
      <c r="M16" s="211"/>
      <c r="N16" s="212"/>
      <c r="O16" s="215"/>
    </row>
    <row r="17" spans="1:16" ht="26.25" customHeight="1" thickBot="1" x14ac:dyDescent="0.3">
      <c r="A17" s="225"/>
      <c r="B17" s="106" t="s">
        <v>9</v>
      </c>
      <c r="C17" s="105" t="s">
        <v>10</v>
      </c>
      <c r="D17" s="212"/>
      <c r="E17" s="212"/>
      <c r="F17" s="212"/>
      <c r="G17" s="230"/>
      <c r="H17" s="73" t="s">
        <v>24</v>
      </c>
      <c r="I17" s="212"/>
      <c r="J17" s="211"/>
      <c r="K17" s="108" t="s">
        <v>45</v>
      </c>
      <c r="L17" s="108" t="s">
        <v>46</v>
      </c>
      <c r="M17" s="211"/>
      <c r="N17" s="212"/>
      <c r="O17" s="234"/>
    </row>
    <row r="18" spans="1:16" ht="57.75" thickBot="1" x14ac:dyDescent="0.3">
      <c r="A18" s="75">
        <v>1</v>
      </c>
      <c r="B18" s="30" t="s">
        <v>49</v>
      </c>
      <c r="C18" s="79" t="s">
        <v>65</v>
      </c>
      <c r="D18" s="30" t="s">
        <v>43</v>
      </c>
      <c r="E18" s="80" t="s">
        <v>62</v>
      </c>
      <c r="F18" s="30" t="s">
        <v>63</v>
      </c>
      <c r="G18" s="32">
        <v>8</v>
      </c>
      <c r="H18" s="32">
        <v>10</v>
      </c>
      <c r="I18" s="32">
        <v>0</v>
      </c>
      <c r="J18" s="31">
        <v>580000</v>
      </c>
      <c r="K18" s="64">
        <v>5500</v>
      </c>
      <c r="L18" s="64">
        <v>12500</v>
      </c>
      <c r="M18" s="64"/>
      <c r="N18" s="31">
        <v>11200</v>
      </c>
      <c r="O18" s="31">
        <f>M18+N18</f>
        <v>11200</v>
      </c>
    </row>
    <row r="19" spans="1:16" ht="72" thickBot="1" x14ac:dyDescent="0.3">
      <c r="A19" s="75">
        <v>1</v>
      </c>
      <c r="B19" s="30" t="s">
        <v>50</v>
      </c>
      <c r="C19" s="79" t="s">
        <v>66</v>
      </c>
      <c r="D19" s="45" t="s">
        <v>43</v>
      </c>
      <c r="E19" s="80" t="s">
        <v>64</v>
      </c>
      <c r="F19" s="45" t="s">
        <v>51</v>
      </c>
      <c r="G19" s="82">
        <v>8</v>
      </c>
      <c r="H19" s="82"/>
      <c r="I19" s="82">
        <v>0</v>
      </c>
      <c r="J19" s="83">
        <v>0</v>
      </c>
      <c r="K19" s="64">
        <v>5500</v>
      </c>
      <c r="L19" s="84">
        <v>15856.42</v>
      </c>
      <c r="M19" s="64"/>
      <c r="N19" s="31"/>
      <c r="O19" s="31">
        <f t="shared" ref="O19:O25" si="0">M19+N19</f>
        <v>0</v>
      </c>
    </row>
    <row r="20" spans="1:16" ht="72" thickBot="1" x14ac:dyDescent="0.3">
      <c r="A20" s="75">
        <v>4</v>
      </c>
      <c r="B20" s="30" t="s">
        <v>76</v>
      </c>
      <c r="C20" s="117" t="s">
        <v>73</v>
      </c>
      <c r="D20" s="30" t="s">
        <v>43</v>
      </c>
      <c r="E20" s="118" t="s">
        <v>74</v>
      </c>
      <c r="F20" s="119" t="s">
        <v>75</v>
      </c>
      <c r="G20" s="32">
        <v>24</v>
      </c>
      <c r="H20" s="32"/>
      <c r="I20" s="32"/>
      <c r="J20" s="31">
        <v>600000</v>
      </c>
      <c r="K20" s="64">
        <v>4400</v>
      </c>
      <c r="L20" s="64">
        <f>10850+4750+4750</f>
        <v>20350</v>
      </c>
      <c r="M20" s="64">
        <f>102400+48552.72</f>
        <v>150952.72</v>
      </c>
      <c r="N20" s="31">
        <v>11200</v>
      </c>
      <c r="O20" s="31">
        <f t="shared" si="0"/>
        <v>162152.72</v>
      </c>
    </row>
    <row r="21" spans="1:16" ht="29.25" thickBot="1" x14ac:dyDescent="0.3">
      <c r="A21" s="75">
        <v>3</v>
      </c>
      <c r="B21" s="30" t="s">
        <v>139</v>
      </c>
      <c r="C21" s="79" t="s">
        <v>77</v>
      </c>
      <c r="D21" s="45" t="s">
        <v>43</v>
      </c>
      <c r="E21" s="80" t="s">
        <v>78</v>
      </c>
      <c r="F21" s="45" t="s">
        <v>79</v>
      </c>
      <c r="G21" s="82">
        <v>24</v>
      </c>
      <c r="H21" s="82"/>
      <c r="I21" s="82">
        <v>0</v>
      </c>
      <c r="J21" s="83">
        <v>0</v>
      </c>
      <c r="K21" s="64">
        <v>5500</v>
      </c>
      <c r="L21" s="84">
        <v>14250</v>
      </c>
      <c r="M21" s="64"/>
      <c r="N21" s="31">
        <v>11200</v>
      </c>
      <c r="O21" s="31">
        <f t="shared" si="0"/>
        <v>11200</v>
      </c>
    </row>
    <row r="22" spans="1:16" ht="60.75" thickBot="1" x14ac:dyDescent="0.3">
      <c r="A22" s="75">
        <v>1</v>
      </c>
      <c r="B22" s="146"/>
      <c r="C22" s="145" t="s">
        <v>141</v>
      </c>
      <c r="D22" s="30" t="s">
        <v>43</v>
      </c>
      <c r="E22" s="170" t="s">
        <v>140</v>
      </c>
      <c r="F22" s="119" t="s">
        <v>79</v>
      </c>
      <c r="G22" s="32">
        <v>16</v>
      </c>
      <c r="H22" s="32"/>
      <c r="I22" s="32"/>
      <c r="J22" s="83">
        <v>285000</v>
      </c>
      <c r="K22" s="64">
        <v>5500</v>
      </c>
      <c r="L22" s="64">
        <v>15856.42</v>
      </c>
      <c r="M22" s="64">
        <v>148000</v>
      </c>
      <c r="N22" s="31">
        <v>0</v>
      </c>
      <c r="O22" s="31">
        <f t="shared" si="0"/>
        <v>148000</v>
      </c>
    </row>
    <row r="23" spans="1:16" ht="45.75" thickBot="1" x14ac:dyDescent="0.3">
      <c r="A23" s="75">
        <v>1</v>
      </c>
      <c r="B23" s="30" t="s">
        <v>109</v>
      </c>
      <c r="C23" s="123" t="s">
        <v>143</v>
      </c>
      <c r="D23" s="45" t="s">
        <v>43</v>
      </c>
      <c r="E23" s="118" t="s">
        <v>142</v>
      </c>
      <c r="F23" s="119" t="s">
        <v>79</v>
      </c>
      <c r="G23" s="82">
        <v>40</v>
      </c>
      <c r="H23" s="82"/>
      <c r="I23" s="82">
        <v>0</v>
      </c>
      <c r="J23" s="83">
        <v>0</v>
      </c>
      <c r="K23" s="64">
        <v>5500</v>
      </c>
      <c r="L23" s="84">
        <v>25750</v>
      </c>
      <c r="M23" s="64">
        <v>0</v>
      </c>
      <c r="N23" s="31">
        <v>11200</v>
      </c>
      <c r="O23" s="31">
        <f t="shared" si="0"/>
        <v>11200</v>
      </c>
    </row>
    <row r="24" spans="1:16" ht="45.75" thickBot="1" x14ac:dyDescent="0.3">
      <c r="A24" s="75">
        <v>1</v>
      </c>
      <c r="B24" s="30" t="s">
        <v>109</v>
      </c>
      <c r="C24" s="145" t="s">
        <v>145</v>
      </c>
      <c r="D24" s="45" t="s">
        <v>43</v>
      </c>
      <c r="E24" s="118" t="s">
        <v>144</v>
      </c>
      <c r="F24" s="119" t="s">
        <v>79</v>
      </c>
      <c r="G24" s="82">
        <v>24</v>
      </c>
      <c r="H24" s="82"/>
      <c r="I24" s="82"/>
      <c r="J24" s="83">
        <v>0</v>
      </c>
      <c r="K24" s="84">
        <v>5500</v>
      </c>
      <c r="L24" s="84">
        <v>14250</v>
      </c>
      <c r="M24" s="64">
        <v>0</v>
      </c>
      <c r="N24" s="31">
        <v>11200</v>
      </c>
      <c r="O24" s="31">
        <f t="shared" si="0"/>
        <v>11200</v>
      </c>
    </row>
    <row r="25" spans="1:16" ht="44.25" customHeight="1" thickBot="1" x14ac:dyDescent="0.3">
      <c r="A25" s="75">
        <v>1</v>
      </c>
      <c r="B25" s="30"/>
      <c r="C25" s="123" t="s">
        <v>77</v>
      </c>
      <c r="D25" s="44" t="s">
        <v>43</v>
      </c>
      <c r="E25" s="118" t="s">
        <v>146</v>
      </c>
      <c r="F25" s="119" t="s">
        <v>79</v>
      </c>
      <c r="G25" s="60">
        <v>16</v>
      </c>
      <c r="H25" s="60"/>
      <c r="I25" s="60"/>
      <c r="J25" s="61">
        <v>0</v>
      </c>
      <c r="K25" s="62">
        <v>5500</v>
      </c>
      <c r="L25" s="62">
        <v>12500</v>
      </c>
      <c r="M25" s="53"/>
      <c r="N25" s="53"/>
      <c r="O25" s="31">
        <f t="shared" si="0"/>
        <v>0</v>
      </c>
    </row>
    <row r="26" spans="1:16" ht="15.75" customHeight="1" thickBot="1" x14ac:dyDescent="0.3">
      <c r="A26" s="76">
        <f>SUM(A18:A25)</f>
        <v>13</v>
      </c>
      <c r="B26" s="200" t="s">
        <v>11</v>
      </c>
      <c r="C26" s="200"/>
      <c r="D26" s="200"/>
      <c r="E26" s="200"/>
      <c r="F26" s="200"/>
      <c r="G26" s="33">
        <f t="shared" ref="G26:O26" si="1">SUM(G18:G25)</f>
        <v>160</v>
      </c>
      <c r="H26" s="33">
        <f t="shared" si="1"/>
        <v>10</v>
      </c>
      <c r="I26" s="33">
        <f t="shared" si="1"/>
        <v>0</v>
      </c>
      <c r="J26" s="85">
        <f t="shared" si="1"/>
        <v>1465000</v>
      </c>
      <c r="K26" s="85">
        <f t="shared" si="1"/>
        <v>42900</v>
      </c>
      <c r="L26" s="85">
        <f t="shared" si="1"/>
        <v>131312.84</v>
      </c>
      <c r="M26" s="85">
        <f t="shared" si="1"/>
        <v>298952.71999999997</v>
      </c>
      <c r="N26" s="85">
        <f t="shared" si="1"/>
        <v>56000</v>
      </c>
      <c r="O26" s="86">
        <f t="shared" si="1"/>
        <v>354952.72</v>
      </c>
      <c r="P26" s="135"/>
    </row>
    <row r="27" spans="1:16" ht="15.75" customHeight="1" thickBot="1" x14ac:dyDescent="0.3">
      <c r="A27" s="207" t="s">
        <v>12</v>
      </c>
      <c r="B27" s="208"/>
      <c r="C27" s="208"/>
      <c r="D27" s="208"/>
      <c r="E27" s="208"/>
      <c r="F27" s="208"/>
      <c r="G27" s="208"/>
      <c r="H27" s="35"/>
      <c r="I27" s="35"/>
      <c r="J27" s="85">
        <v>0</v>
      </c>
      <c r="K27" s="87"/>
      <c r="L27" s="87"/>
      <c r="M27" s="66">
        <v>0</v>
      </c>
      <c r="N27" s="66">
        <f>N26*-0.1</f>
        <v>-5600</v>
      </c>
      <c r="O27" s="88">
        <f>N27</f>
        <v>-5600</v>
      </c>
    </row>
    <row r="28" spans="1:16" ht="15.75" customHeight="1" thickBot="1" x14ac:dyDescent="0.3">
      <c r="A28" s="200" t="s">
        <v>13</v>
      </c>
      <c r="B28" s="200"/>
      <c r="C28" s="200"/>
      <c r="D28" s="200"/>
      <c r="E28" s="200"/>
      <c r="F28" s="200"/>
      <c r="G28" s="200"/>
      <c r="H28" s="36"/>
      <c r="I28" s="36"/>
      <c r="J28" s="85">
        <f>J26</f>
        <v>1465000</v>
      </c>
      <c r="K28" s="89"/>
      <c r="L28" s="89"/>
      <c r="M28" s="66">
        <f>+M26+M27</f>
        <v>298952.71999999997</v>
      </c>
      <c r="N28" s="66">
        <f>+N26+N27</f>
        <v>50400</v>
      </c>
      <c r="O28" s="88">
        <f>+O26+O27</f>
        <v>349352.72</v>
      </c>
    </row>
    <row r="29" spans="1:16" x14ac:dyDescent="0.25">
      <c r="A29" s="15"/>
      <c r="B29" s="15"/>
      <c r="C29" s="15"/>
      <c r="D29" s="15"/>
      <c r="E29" s="15"/>
      <c r="F29" s="15"/>
      <c r="G29" s="15"/>
      <c r="H29" s="16"/>
      <c r="I29" s="16"/>
      <c r="J29" s="17"/>
      <c r="K29" s="17"/>
      <c r="L29" s="17"/>
      <c r="M29" s="17"/>
      <c r="N29" s="17"/>
      <c r="O29" s="18"/>
    </row>
    <row r="30" spans="1:16" ht="16.5" customHeight="1" thickBot="1" x14ac:dyDescent="0.3">
      <c r="A30" s="232" t="s">
        <v>29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19"/>
      <c r="O30" s="19"/>
    </row>
    <row r="31" spans="1:16" ht="23.25" customHeight="1" thickBot="1" x14ac:dyDescent="0.3">
      <c r="A31" s="224" t="s">
        <v>3</v>
      </c>
      <c r="B31" s="226" t="s">
        <v>4</v>
      </c>
      <c r="C31" s="227"/>
      <c r="D31" s="210" t="s">
        <v>5</v>
      </c>
      <c r="E31" s="210" t="s">
        <v>6</v>
      </c>
      <c r="F31" s="210" t="s">
        <v>7</v>
      </c>
      <c r="G31" s="210" t="s">
        <v>32</v>
      </c>
      <c r="H31" s="226" t="s">
        <v>23</v>
      </c>
      <c r="I31" s="227"/>
      <c r="J31" s="210" t="s">
        <v>42</v>
      </c>
      <c r="K31" s="106"/>
      <c r="L31" s="106"/>
      <c r="M31" s="210" t="s">
        <v>8</v>
      </c>
      <c r="N31" s="210" t="s">
        <v>26</v>
      </c>
      <c r="O31" s="214" t="s">
        <v>33</v>
      </c>
    </row>
    <row r="32" spans="1:16" ht="0.75" customHeight="1" thickBot="1" x14ac:dyDescent="0.3">
      <c r="A32" s="225"/>
      <c r="B32" s="228"/>
      <c r="C32" s="229"/>
      <c r="D32" s="212"/>
      <c r="E32" s="212"/>
      <c r="F32" s="212"/>
      <c r="G32" s="230"/>
      <c r="H32" s="210" t="s">
        <v>24</v>
      </c>
      <c r="I32" s="210" t="s">
        <v>25</v>
      </c>
      <c r="J32" s="211"/>
      <c r="K32" s="107"/>
      <c r="L32" s="107"/>
      <c r="M32" s="211"/>
      <c r="N32" s="212"/>
      <c r="O32" s="215"/>
    </row>
    <row r="33" spans="1:17" ht="28.5" customHeight="1" thickBot="1" x14ac:dyDescent="0.3">
      <c r="A33" s="235"/>
      <c r="B33" s="78" t="s">
        <v>9</v>
      </c>
      <c r="C33" s="105" t="s">
        <v>10</v>
      </c>
      <c r="D33" s="212"/>
      <c r="E33" s="212"/>
      <c r="F33" s="212"/>
      <c r="G33" s="230"/>
      <c r="H33" s="212"/>
      <c r="I33" s="212"/>
      <c r="J33" s="211"/>
      <c r="K33" s="108" t="s">
        <v>45</v>
      </c>
      <c r="L33" s="108" t="s">
        <v>46</v>
      </c>
      <c r="M33" s="211"/>
      <c r="N33" s="212"/>
      <c r="O33" s="234"/>
    </row>
    <row r="34" spans="1:17" ht="45.75" thickBot="1" x14ac:dyDescent="0.3">
      <c r="A34" s="127">
        <v>1</v>
      </c>
      <c r="B34" s="122" t="s">
        <v>54</v>
      </c>
      <c r="C34" s="131" t="s">
        <v>68</v>
      </c>
      <c r="D34" s="44" t="s">
        <v>28</v>
      </c>
      <c r="E34" s="132" t="s">
        <v>67</v>
      </c>
      <c r="F34" s="44" t="s">
        <v>52</v>
      </c>
      <c r="G34" s="50">
        <v>8</v>
      </c>
      <c r="H34" s="32"/>
      <c r="I34" s="32"/>
      <c r="J34" s="52">
        <v>500000</v>
      </c>
      <c r="K34" s="53">
        <v>7200</v>
      </c>
      <c r="L34" s="53">
        <v>15400</v>
      </c>
      <c r="M34" s="53"/>
      <c r="N34" s="52">
        <v>11200</v>
      </c>
      <c r="O34" s="51">
        <f>M34+N34</f>
        <v>11200</v>
      </c>
    </row>
    <row r="35" spans="1:17" ht="30.75" thickBot="1" x14ac:dyDescent="0.3">
      <c r="A35" s="127">
        <v>1</v>
      </c>
      <c r="B35" s="44" t="s">
        <v>127</v>
      </c>
      <c r="C35" s="121" t="s">
        <v>70</v>
      </c>
      <c r="D35" s="44" t="s">
        <v>28</v>
      </c>
      <c r="E35" s="130" t="s">
        <v>69</v>
      </c>
      <c r="F35" s="44" t="s">
        <v>53</v>
      </c>
      <c r="G35" s="50">
        <v>8</v>
      </c>
      <c r="H35" s="32"/>
      <c r="I35" s="32"/>
      <c r="J35" s="52">
        <v>500000</v>
      </c>
      <c r="K35" s="53">
        <v>4900</v>
      </c>
      <c r="L35" s="53">
        <v>15400</v>
      </c>
      <c r="M35" s="53"/>
      <c r="N35" s="52">
        <v>0</v>
      </c>
      <c r="O35" s="51">
        <f t="shared" ref="O35:O45" si="2">M35+N35</f>
        <v>0</v>
      </c>
    </row>
    <row r="36" spans="1:17" ht="64.5" customHeight="1" thickBot="1" x14ac:dyDescent="0.3">
      <c r="A36" s="127">
        <v>1</v>
      </c>
      <c r="B36" s="120" t="s">
        <v>111</v>
      </c>
      <c r="C36" s="121" t="s">
        <v>80</v>
      </c>
      <c r="D36" s="44" t="s">
        <v>28</v>
      </c>
      <c r="E36" s="122" t="s">
        <v>81</v>
      </c>
      <c r="F36" s="44" t="s">
        <v>82</v>
      </c>
      <c r="G36" s="50">
        <v>8</v>
      </c>
      <c r="H36" s="32"/>
      <c r="I36" s="32"/>
      <c r="J36" s="52">
        <v>285000</v>
      </c>
      <c r="K36" s="53">
        <v>5200</v>
      </c>
      <c r="L36" s="53">
        <v>6900</v>
      </c>
      <c r="M36" s="53"/>
      <c r="N36" s="52">
        <v>31200</v>
      </c>
      <c r="O36" s="51">
        <f t="shared" si="2"/>
        <v>31200</v>
      </c>
    </row>
    <row r="37" spans="1:17" ht="38.25" customHeight="1" thickBot="1" x14ac:dyDescent="0.3">
      <c r="A37" s="127">
        <v>1</v>
      </c>
      <c r="B37" s="122" t="s">
        <v>54</v>
      </c>
      <c r="C37" s="123" t="s">
        <v>83</v>
      </c>
      <c r="D37" s="44" t="s">
        <v>28</v>
      </c>
      <c r="E37" s="90" t="s">
        <v>84</v>
      </c>
      <c r="F37" s="44" t="s">
        <v>52</v>
      </c>
      <c r="G37" s="50">
        <v>8</v>
      </c>
      <c r="H37" s="32"/>
      <c r="I37" s="32"/>
      <c r="J37" s="52">
        <v>0</v>
      </c>
      <c r="K37" s="53">
        <v>7200</v>
      </c>
      <c r="L37" s="53">
        <v>6900</v>
      </c>
      <c r="M37" s="53"/>
      <c r="N37" s="52">
        <v>0</v>
      </c>
      <c r="O37" s="51">
        <f t="shared" si="2"/>
        <v>0</v>
      </c>
    </row>
    <row r="38" spans="1:17" ht="42.75" customHeight="1" thickBot="1" x14ac:dyDescent="0.3">
      <c r="A38" s="127">
        <v>1</v>
      </c>
      <c r="B38" s="120" t="s">
        <v>109</v>
      </c>
      <c r="C38" s="91" t="s">
        <v>110</v>
      </c>
      <c r="D38" s="44" t="s">
        <v>28</v>
      </c>
      <c r="E38" s="44" t="s">
        <v>86</v>
      </c>
      <c r="F38" s="44" t="s">
        <v>87</v>
      </c>
      <c r="G38" s="50">
        <v>8</v>
      </c>
      <c r="H38" s="32"/>
      <c r="I38" s="32"/>
      <c r="J38" s="52">
        <v>0</v>
      </c>
      <c r="K38" s="53">
        <v>5600</v>
      </c>
      <c r="L38" s="53">
        <v>9013.9599999999991</v>
      </c>
      <c r="M38" s="53">
        <f>17943.88+2854.28</f>
        <v>20798.16</v>
      </c>
      <c r="N38" s="52">
        <v>23600</v>
      </c>
      <c r="O38" s="51">
        <f t="shared" si="2"/>
        <v>44398.16</v>
      </c>
    </row>
    <row r="39" spans="1:17" ht="42.75" customHeight="1" thickBot="1" x14ac:dyDescent="0.3">
      <c r="A39" s="127">
        <v>1</v>
      </c>
      <c r="B39" s="44" t="s">
        <v>127</v>
      </c>
      <c r="C39" s="91" t="s">
        <v>88</v>
      </c>
      <c r="D39" s="44" t="s">
        <v>28</v>
      </c>
      <c r="E39" s="44" t="s">
        <v>89</v>
      </c>
      <c r="F39" s="44" t="s">
        <v>90</v>
      </c>
      <c r="G39" s="50">
        <v>8</v>
      </c>
      <c r="H39" s="32"/>
      <c r="I39" s="32"/>
      <c r="J39" s="52">
        <v>0</v>
      </c>
      <c r="K39" s="53">
        <v>4900</v>
      </c>
      <c r="L39" s="53">
        <v>2150</v>
      </c>
      <c r="M39" s="53"/>
      <c r="N39" s="52">
        <v>11200</v>
      </c>
      <c r="O39" s="51">
        <f t="shared" si="2"/>
        <v>11200</v>
      </c>
    </row>
    <row r="40" spans="1:17" ht="48" thickBot="1" x14ac:dyDescent="0.3">
      <c r="A40" s="127">
        <v>1</v>
      </c>
      <c r="B40" s="120" t="s">
        <v>113</v>
      </c>
      <c r="C40" s="91" t="s">
        <v>91</v>
      </c>
      <c r="D40" s="44" t="s">
        <v>28</v>
      </c>
      <c r="E40" s="44" t="s">
        <v>92</v>
      </c>
      <c r="F40" s="44" t="s">
        <v>93</v>
      </c>
      <c r="G40" s="60">
        <v>8</v>
      </c>
      <c r="H40" s="60"/>
      <c r="I40" s="60"/>
      <c r="J40" s="52">
        <v>0</v>
      </c>
      <c r="K40" s="53">
        <v>5600</v>
      </c>
      <c r="L40" s="53">
        <v>6450</v>
      </c>
      <c r="M40" s="53">
        <v>10520</v>
      </c>
      <c r="N40" s="52">
        <v>17400</v>
      </c>
      <c r="O40" s="51">
        <f t="shared" si="2"/>
        <v>27920</v>
      </c>
    </row>
    <row r="41" spans="1:17" ht="32.25" thickBot="1" x14ac:dyDescent="0.3">
      <c r="A41" s="137">
        <v>2</v>
      </c>
      <c r="B41" s="120" t="s">
        <v>120</v>
      </c>
      <c r="C41" s="91" t="s">
        <v>116</v>
      </c>
      <c r="D41" s="44" t="s">
        <v>28</v>
      </c>
      <c r="E41" s="147" t="s">
        <v>114</v>
      </c>
      <c r="F41" s="44" t="s">
        <v>115</v>
      </c>
      <c r="G41" s="50">
        <v>8</v>
      </c>
      <c r="H41" s="143"/>
      <c r="I41" s="143"/>
      <c r="J41" s="52">
        <v>570000</v>
      </c>
      <c r="K41" s="53">
        <v>5100</v>
      </c>
      <c r="L41" s="53">
        <v>6450</v>
      </c>
      <c r="M41" s="53"/>
      <c r="N41" s="52">
        <v>14400</v>
      </c>
      <c r="O41" s="51">
        <f t="shared" si="2"/>
        <v>14400</v>
      </c>
    </row>
    <row r="42" spans="1:17" ht="45.75" thickBot="1" x14ac:dyDescent="0.3">
      <c r="A42" s="137">
        <v>1</v>
      </c>
      <c r="B42" s="44" t="s">
        <v>54</v>
      </c>
      <c r="C42" s="91" t="s">
        <v>118</v>
      </c>
      <c r="D42" s="44" t="s">
        <v>28</v>
      </c>
      <c r="E42" s="90" t="s">
        <v>117</v>
      </c>
      <c r="F42" s="44" t="s">
        <v>119</v>
      </c>
      <c r="G42" s="50">
        <v>8</v>
      </c>
      <c r="H42" s="32"/>
      <c r="I42" s="32"/>
      <c r="J42" s="52">
        <v>0</v>
      </c>
      <c r="K42" s="53">
        <v>6000</v>
      </c>
      <c r="L42" s="53">
        <v>6900</v>
      </c>
      <c r="M42" s="53"/>
      <c r="N42" s="52">
        <v>15400</v>
      </c>
      <c r="O42" s="51">
        <f t="shared" si="2"/>
        <v>15400</v>
      </c>
    </row>
    <row r="43" spans="1:17" ht="45.75" thickBot="1" x14ac:dyDescent="0.3">
      <c r="A43" s="137">
        <v>1</v>
      </c>
      <c r="B43" s="44" t="s">
        <v>123</v>
      </c>
      <c r="C43" s="91" t="s">
        <v>147</v>
      </c>
      <c r="D43" s="44" t="s">
        <v>28</v>
      </c>
      <c r="E43" s="44" t="s">
        <v>122</v>
      </c>
      <c r="F43" s="44" t="s">
        <v>82</v>
      </c>
      <c r="G43" s="50">
        <v>8</v>
      </c>
      <c r="H43" s="32">
        <v>15</v>
      </c>
      <c r="I43" s="32">
        <v>1</v>
      </c>
      <c r="J43" s="52">
        <v>0</v>
      </c>
      <c r="K43" s="53">
        <v>3000</v>
      </c>
      <c r="L43" s="53">
        <v>10500</v>
      </c>
      <c r="M43" s="53">
        <v>14160</v>
      </c>
      <c r="N43" s="52">
        <v>12600</v>
      </c>
      <c r="O43" s="51">
        <f t="shared" si="2"/>
        <v>26760</v>
      </c>
    </row>
    <row r="44" spans="1:17" ht="39" thickBot="1" x14ac:dyDescent="0.3">
      <c r="A44" s="137">
        <v>1</v>
      </c>
      <c r="B44" s="44" t="s">
        <v>148</v>
      </c>
      <c r="C44" s="91" t="s">
        <v>124</v>
      </c>
      <c r="D44" s="44" t="s">
        <v>28</v>
      </c>
      <c r="E44" s="90" t="s">
        <v>125</v>
      </c>
      <c r="F44" s="44" t="s">
        <v>126</v>
      </c>
      <c r="G44" s="50">
        <v>8</v>
      </c>
      <c r="H44" s="32">
        <v>21</v>
      </c>
      <c r="I44" s="32"/>
      <c r="J44" s="52">
        <v>0</v>
      </c>
      <c r="K44" s="53">
        <v>3500</v>
      </c>
      <c r="L44" s="53">
        <v>36400</v>
      </c>
      <c r="M44" s="53">
        <v>10050</v>
      </c>
      <c r="N44" s="52">
        <v>34600</v>
      </c>
      <c r="O44" s="51">
        <f t="shared" si="2"/>
        <v>44650</v>
      </c>
    </row>
    <row r="45" spans="1:17" ht="26.25" thickBot="1" x14ac:dyDescent="0.3">
      <c r="A45" s="129">
        <v>0</v>
      </c>
      <c r="B45" s="44"/>
      <c r="C45" s="91"/>
      <c r="D45" s="44" t="s">
        <v>28</v>
      </c>
      <c r="E45" s="44"/>
      <c r="F45" s="44"/>
      <c r="G45" s="60"/>
      <c r="H45" s="60"/>
      <c r="I45" s="60"/>
      <c r="J45" s="52">
        <v>0</v>
      </c>
      <c r="K45" s="53"/>
      <c r="L45" s="53"/>
      <c r="M45" s="53"/>
      <c r="N45" s="52"/>
      <c r="O45" s="51">
        <f t="shared" si="2"/>
        <v>0</v>
      </c>
    </row>
    <row r="46" spans="1:17" ht="15.75" thickBot="1" x14ac:dyDescent="0.3">
      <c r="A46" s="127">
        <f>SUM(A34:A45)</f>
        <v>12</v>
      </c>
      <c r="B46" s="220" t="s">
        <v>11</v>
      </c>
      <c r="C46" s="221"/>
      <c r="D46" s="221"/>
      <c r="E46" s="221"/>
      <c r="F46" s="222"/>
      <c r="G46" s="37">
        <f t="shared" ref="G46:O46" si="3">SUM(G34:G45)</f>
        <v>88</v>
      </c>
      <c r="H46" s="37">
        <f t="shared" si="3"/>
        <v>36</v>
      </c>
      <c r="I46" s="37">
        <f t="shared" si="3"/>
        <v>1</v>
      </c>
      <c r="J46" s="92">
        <f t="shared" si="3"/>
        <v>1855000</v>
      </c>
      <c r="K46" s="92">
        <f t="shared" si="3"/>
        <v>58200</v>
      </c>
      <c r="L46" s="92">
        <f t="shared" si="3"/>
        <v>122463.95999999999</v>
      </c>
      <c r="M46" s="92">
        <f t="shared" si="3"/>
        <v>55528.160000000003</v>
      </c>
      <c r="N46" s="92">
        <f t="shared" si="3"/>
        <v>171600</v>
      </c>
      <c r="O46" s="92">
        <f t="shared" si="3"/>
        <v>227128.16</v>
      </c>
      <c r="P46" s="95"/>
      <c r="Q46" s="95"/>
    </row>
    <row r="47" spans="1:17" ht="15.75" thickBot="1" x14ac:dyDescent="0.3">
      <c r="A47" s="217" t="s">
        <v>12</v>
      </c>
      <c r="B47" s="218"/>
      <c r="C47" s="218"/>
      <c r="D47" s="218"/>
      <c r="E47" s="218"/>
      <c r="F47" s="218"/>
      <c r="G47" s="219"/>
      <c r="H47" s="38"/>
      <c r="I47" s="38"/>
      <c r="J47" s="39"/>
      <c r="K47" s="93"/>
      <c r="L47" s="93"/>
      <c r="M47" s="93">
        <v>0</v>
      </c>
      <c r="N47" s="93">
        <f>-0.1*N46</f>
        <v>-17160</v>
      </c>
      <c r="O47" s="94">
        <f>SUM(N47:N47)</f>
        <v>-17160</v>
      </c>
    </row>
    <row r="48" spans="1:17" ht="15.75" thickBot="1" x14ac:dyDescent="0.3">
      <c r="A48" s="220" t="s">
        <v>15</v>
      </c>
      <c r="B48" s="221"/>
      <c r="C48" s="221"/>
      <c r="D48" s="221"/>
      <c r="E48" s="221"/>
      <c r="F48" s="221"/>
      <c r="G48" s="222"/>
      <c r="H48" s="40"/>
      <c r="I48" s="40"/>
      <c r="J48" s="39">
        <f>J46</f>
        <v>1855000</v>
      </c>
      <c r="K48" s="93"/>
      <c r="L48" s="93"/>
      <c r="M48" s="93">
        <f>SUM(M46:M47)</f>
        <v>55528.160000000003</v>
      </c>
      <c r="N48" s="66">
        <f>+N46+N47</f>
        <v>154440</v>
      </c>
      <c r="O48" s="66">
        <f>+O46+O47</f>
        <v>209968.16</v>
      </c>
      <c r="P48" s="95"/>
      <c r="Q48" s="95"/>
    </row>
    <row r="49" spans="1:16" x14ac:dyDescent="0.25">
      <c r="A49" s="15"/>
      <c r="B49" s="15"/>
      <c r="C49" s="15"/>
      <c r="D49" s="15"/>
      <c r="E49" s="15"/>
      <c r="F49" s="15"/>
      <c r="G49" s="15"/>
      <c r="H49" s="16"/>
      <c r="I49" s="16"/>
      <c r="J49" s="17"/>
      <c r="K49" s="17"/>
      <c r="L49" s="17"/>
      <c r="M49" s="17"/>
      <c r="N49" s="17"/>
      <c r="O49" s="18"/>
    </row>
    <row r="50" spans="1:16" ht="15.75" customHeight="1" thickBot="1" x14ac:dyDescent="0.3">
      <c r="A50" s="232" t="s">
        <v>34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11"/>
      <c r="O50" s="11"/>
    </row>
    <row r="51" spans="1:16" ht="23.25" customHeight="1" thickBot="1" x14ac:dyDescent="0.3">
      <c r="A51" s="224" t="s">
        <v>3</v>
      </c>
      <c r="B51" s="226" t="s">
        <v>4</v>
      </c>
      <c r="C51" s="227"/>
      <c r="D51" s="210" t="s">
        <v>5</v>
      </c>
      <c r="E51" s="210" t="s">
        <v>6</v>
      </c>
      <c r="F51" s="210" t="s">
        <v>7</v>
      </c>
      <c r="G51" s="210" t="s">
        <v>32</v>
      </c>
      <c r="H51" s="226" t="s">
        <v>23</v>
      </c>
      <c r="I51" s="227"/>
      <c r="J51" s="210" t="s">
        <v>42</v>
      </c>
      <c r="K51" s="106"/>
      <c r="L51" s="106"/>
      <c r="M51" s="210" t="s">
        <v>8</v>
      </c>
      <c r="N51" s="210" t="s">
        <v>26</v>
      </c>
      <c r="O51" s="214" t="s">
        <v>33</v>
      </c>
    </row>
    <row r="52" spans="1:16" ht="2.25" customHeight="1" thickBot="1" x14ac:dyDescent="0.3">
      <c r="A52" s="225"/>
      <c r="B52" s="228"/>
      <c r="C52" s="229"/>
      <c r="D52" s="230"/>
      <c r="E52" s="230"/>
      <c r="F52" s="230"/>
      <c r="G52" s="230"/>
      <c r="H52" s="210" t="s">
        <v>24</v>
      </c>
      <c r="I52" s="210" t="s">
        <v>25</v>
      </c>
      <c r="J52" s="211"/>
      <c r="K52" s="107"/>
      <c r="L52" s="107"/>
      <c r="M52" s="211"/>
      <c r="N52" s="212"/>
      <c r="O52" s="215"/>
    </row>
    <row r="53" spans="1:16" ht="28.5" customHeight="1" thickBot="1" x14ac:dyDescent="0.3">
      <c r="A53" s="225"/>
      <c r="B53" s="106" t="s">
        <v>9</v>
      </c>
      <c r="C53" s="105" t="s">
        <v>10</v>
      </c>
      <c r="D53" s="231"/>
      <c r="E53" s="231"/>
      <c r="F53" s="231"/>
      <c r="G53" s="231"/>
      <c r="H53" s="213"/>
      <c r="I53" s="213"/>
      <c r="J53" s="233"/>
      <c r="K53" s="108" t="s">
        <v>45</v>
      </c>
      <c r="L53" s="108" t="s">
        <v>46</v>
      </c>
      <c r="M53" s="211"/>
      <c r="N53" s="213"/>
      <c r="O53" s="216"/>
    </row>
    <row r="54" spans="1:16" ht="69.75" customHeight="1" thickBot="1" x14ac:dyDescent="0.3">
      <c r="A54" s="74">
        <v>1</v>
      </c>
      <c r="B54" s="54" t="s">
        <v>56</v>
      </c>
      <c r="C54" s="96" t="s">
        <v>57</v>
      </c>
      <c r="D54" s="103" t="s">
        <v>58</v>
      </c>
      <c r="E54" s="97" t="s">
        <v>59</v>
      </c>
      <c r="F54" s="54" t="s">
        <v>60</v>
      </c>
      <c r="G54" s="54">
        <v>16</v>
      </c>
      <c r="H54" s="54">
        <v>2</v>
      </c>
      <c r="I54" s="54">
        <v>0</v>
      </c>
      <c r="J54" s="172">
        <v>570000</v>
      </c>
      <c r="K54" s="98">
        <v>5300</v>
      </c>
      <c r="L54" s="98">
        <v>8500</v>
      </c>
      <c r="M54" s="98">
        <v>0</v>
      </c>
      <c r="N54" s="99">
        <v>10400</v>
      </c>
      <c r="O54" s="51">
        <f t="shared" ref="O54:O60" si="4">M54+N54</f>
        <v>10400</v>
      </c>
    </row>
    <row r="55" spans="1:16" ht="41.25" customHeight="1" thickBot="1" x14ac:dyDescent="0.3">
      <c r="A55" s="74">
        <v>1</v>
      </c>
      <c r="B55" s="54" t="s">
        <v>56</v>
      </c>
      <c r="C55" s="96" t="s">
        <v>57</v>
      </c>
      <c r="D55" s="44" t="s">
        <v>58</v>
      </c>
      <c r="E55" s="54" t="s">
        <v>61</v>
      </c>
      <c r="F55" s="54" t="s">
        <v>60</v>
      </c>
      <c r="G55" s="55">
        <v>16</v>
      </c>
      <c r="H55" s="55">
        <v>2</v>
      </c>
      <c r="I55" s="55">
        <v>0</v>
      </c>
      <c r="J55" s="52"/>
      <c r="K55" s="98">
        <v>5200</v>
      </c>
      <c r="L55" s="98">
        <v>8500</v>
      </c>
      <c r="M55" s="98">
        <v>0</v>
      </c>
      <c r="N55" s="99">
        <v>10400</v>
      </c>
      <c r="O55" s="51">
        <f t="shared" si="4"/>
        <v>10400</v>
      </c>
    </row>
    <row r="56" spans="1:16" ht="41.25" customHeight="1" thickBot="1" x14ac:dyDescent="0.3">
      <c r="A56" s="74">
        <v>1</v>
      </c>
      <c r="B56" s="54" t="s">
        <v>94</v>
      </c>
      <c r="C56" s="54" t="s">
        <v>95</v>
      </c>
      <c r="D56" s="126" t="s">
        <v>58</v>
      </c>
      <c r="E56" s="97">
        <v>45149</v>
      </c>
      <c r="F56" s="54" t="s">
        <v>96</v>
      </c>
      <c r="G56" s="55">
        <v>8</v>
      </c>
      <c r="H56" s="55">
        <v>3</v>
      </c>
      <c r="I56" s="54">
        <v>0</v>
      </c>
      <c r="J56" s="172">
        <v>570000</v>
      </c>
      <c r="K56" s="124">
        <v>3000</v>
      </c>
      <c r="L56" s="124">
        <v>1750</v>
      </c>
      <c r="M56" s="125">
        <f>43935.81+28042+40160</f>
        <v>112137.81</v>
      </c>
      <c r="N56" s="125">
        <v>9600</v>
      </c>
      <c r="O56" s="51">
        <f t="shared" si="4"/>
        <v>121737.81</v>
      </c>
    </row>
    <row r="57" spans="1:16" ht="41.25" customHeight="1" thickBot="1" x14ac:dyDescent="0.3">
      <c r="A57" s="74">
        <v>1</v>
      </c>
      <c r="B57" s="54" t="s">
        <v>56</v>
      </c>
      <c r="C57" s="96" t="s">
        <v>57</v>
      </c>
      <c r="D57" s="44" t="s">
        <v>22</v>
      </c>
      <c r="E57" s="97" t="s">
        <v>97</v>
      </c>
      <c r="F57" s="54" t="s">
        <v>60</v>
      </c>
      <c r="G57" s="54">
        <v>8</v>
      </c>
      <c r="H57" s="54">
        <v>2</v>
      </c>
      <c r="I57" s="54">
        <v>0</v>
      </c>
      <c r="J57" s="54"/>
      <c r="K57" s="98">
        <v>5300</v>
      </c>
      <c r="L57" s="98">
        <v>8500</v>
      </c>
      <c r="M57" s="98">
        <v>29334.18</v>
      </c>
      <c r="N57" s="99">
        <v>10400</v>
      </c>
      <c r="O57" s="51">
        <f t="shared" si="4"/>
        <v>39734.18</v>
      </c>
    </row>
    <row r="58" spans="1:16" ht="41.25" customHeight="1" thickBot="1" x14ac:dyDescent="0.3">
      <c r="A58" s="74">
        <v>1</v>
      </c>
      <c r="B58" s="54" t="s">
        <v>94</v>
      </c>
      <c r="C58" s="54" t="s">
        <v>95</v>
      </c>
      <c r="D58" s="44" t="s">
        <v>58</v>
      </c>
      <c r="E58" s="97" t="s">
        <v>132</v>
      </c>
      <c r="F58" s="54" t="s">
        <v>96</v>
      </c>
      <c r="G58" s="55">
        <v>8</v>
      </c>
      <c r="H58" s="55">
        <v>3</v>
      </c>
      <c r="I58" s="55">
        <v>0</v>
      </c>
      <c r="J58" s="52"/>
      <c r="K58" s="124">
        <v>2900</v>
      </c>
      <c r="L58" s="124">
        <v>2750</v>
      </c>
      <c r="M58" s="125">
        <v>0</v>
      </c>
      <c r="N58" s="125">
        <v>9600</v>
      </c>
      <c r="O58" s="51">
        <f t="shared" si="4"/>
        <v>9600</v>
      </c>
    </row>
    <row r="59" spans="1:16" ht="41.25" customHeight="1" thickBot="1" x14ac:dyDescent="0.3">
      <c r="A59" s="74">
        <v>1</v>
      </c>
      <c r="B59" s="54" t="s">
        <v>133</v>
      </c>
      <c r="C59" s="54" t="s">
        <v>134</v>
      </c>
      <c r="D59" s="44" t="s">
        <v>135</v>
      </c>
      <c r="E59" s="97" t="s">
        <v>136</v>
      </c>
      <c r="F59" s="54" t="s">
        <v>96</v>
      </c>
      <c r="G59" s="55">
        <v>16</v>
      </c>
      <c r="H59" s="55">
        <v>8</v>
      </c>
      <c r="I59" s="55">
        <v>0</v>
      </c>
      <c r="J59" s="52"/>
      <c r="K59" s="124">
        <v>2750</v>
      </c>
      <c r="L59" s="124">
        <v>7125</v>
      </c>
      <c r="M59" s="125">
        <v>8500</v>
      </c>
      <c r="N59" s="125">
        <v>19200</v>
      </c>
      <c r="O59" s="51">
        <f t="shared" si="4"/>
        <v>27700</v>
      </c>
    </row>
    <row r="60" spans="1:16" ht="39.75" customHeight="1" thickBot="1" x14ac:dyDescent="0.3">
      <c r="A60" s="74">
        <v>1</v>
      </c>
      <c r="B60" s="54" t="s">
        <v>137</v>
      </c>
      <c r="C60" s="96" t="s">
        <v>57</v>
      </c>
      <c r="D60" s="136" t="s">
        <v>135</v>
      </c>
      <c r="E60" s="97" t="s">
        <v>138</v>
      </c>
      <c r="F60" s="54" t="s">
        <v>60</v>
      </c>
      <c r="G60" s="54">
        <v>8</v>
      </c>
      <c r="H60" s="54">
        <v>3</v>
      </c>
      <c r="I60" s="54">
        <v>0</v>
      </c>
      <c r="J60" s="54"/>
      <c r="K60" s="98">
        <v>2750</v>
      </c>
      <c r="L60" s="98">
        <v>7125</v>
      </c>
      <c r="M60" s="98">
        <v>0</v>
      </c>
      <c r="N60" s="99">
        <v>20800</v>
      </c>
      <c r="O60" s="51">
        <f t="shared" si="4"/>
        <v>20800</v>
      </c>
    </row>
    <row r="61" spans="1:16" ht="13.5" customHeight="1" thickBot="1" x14ac:dyDescent="0.3">
      <c r="A61" s="104">
        <f>SUM(A54:A60)</f>
        <v>7</v>
      </c>
      <c r="B61" s="220" t="s">
        <v>11</v>
      </c>
      <c r="C61" s="221"/>
      <c r="D61" s="221"/>
      <c r="E61" s="221"/>
      <c r="F61" s="222"/>
      <c r="G61" s="37">
        <f t="shared" ref="G61:O61" si="5">SUM(G54:G60)</f>
        <v>80</v>
      </c>
      <c r="H61" s="37">
        <f t="shared" si="5"/>
        <v>23</v>
      </c>
      <c r="I61" s="37">
        <f t="shared" si="5"/>
        <v>0</v>
      </c>
      <c r="J61" s="92">
        <f t="shared" si="5"/>
        <v>1140000</v>
      </c>
      <c r="K61" s="92">
        <f t="shared" si="5"/>
        <v>27200</v>
      </c>
      <c r="L61" s="92">
        <f t="shared" si="5"/>
        <v>44250</v>
      </c>
      <c r="M61" s="92">
        <f t="shared" si="5"/>
        <v>149971.99</v>
      </c>
      <c r="N61" s="92">
        <f t="shared" si="5"/>
        <v>90400</v>
      </c>
      <c r="O61" s="92">
        <f t="shared" si="5"/>
        <v>240371.99</v>
      </c>
      <c r="P61" s="166"/>
    </row>
    <row r="62" spans="1:16" ht="13.5" customHeight="1" thickBot="1" x14ac:dyDescent="0.3">
      <c r="A62" s="217" t="s">
        <v>12</v>
      </c>
      <c r="B62" s="218"/>
      <c r="C62" s="218"/>
      <c r="D62" s="218"/>
      <c r="E62" s="218"/>
      <c r="F62" s="218"/>
      <c r="G62" s="219"/>
      <c r="H62" s="21"/>
      <c r="I62" s="21"/>
      <c r="J62" s="20"/>
      <c r="K62" s="100"/>
      <c r="L62" s="100"/>
      <c r="M62" s="93">
        <v>0</v>
      </c>
      <c r="N62" s="93">
        <f>-0.1*N61</f>
        <v>-9040</v>
      </c>
      <c r="O62" s="94">
        <f>N62</f>
        <v>-9040</v>
      </c>
    </row>
    <row r="63" spans="1:16" ht="14.25" customHeight="1" thickBot="1" x14ac:dyDescent="0.3">
      <c r="A63" s="220" t="s">
        <v>15</v>
      </c>
      <c r="B63" s="221"/>
      <c r="C63" s="221"/>
      <c r="D63" s="221"/>
      <c r="E63" s="221"/>
      <c r="F63" s="221"/>
      <c r="G63" s="222"/>
      <c r="H63" s="22"/>
      <c r="I63" s="22"/>
      <c r="J63" s="133">
        <f>J61</f>
        <v>1140000</v>
      </c>
      <c r="K63" s="100"/>
      <c r="L63" s="100"/>
      <c r="M63" s="93">
        <f>SUM(M61:M62)</f>
        <v>149971.99</v>
      </c>
      <c r="N63" s="66">
        <f>+N61+N62</f>
        <v>81360</v>
      </c>
      <c r="O63" s="66">
        <f>+O61+O62</f>
        <v>231331.99</v>
      </c>
    </row>
    <row r="64" spans="1:16" ht="14.25" customHeight="1" x14ac:dyDescent="0.25">
      <c r="A64" s="7"/>
      <c r="B64" s="7"/>
      <c r="C64" s="7"/>
      <c r="D64" s="7"/>
      <c r="E64" s="7"/>
      <c r="F64" s="7"/>
      <c r="G64" s="7"/>
      <c r="H64" s="16"/>
      <c r="I64" s="16"/>
      <c r="J64" s="17"/>
      <c r="K64" s="17"/>
      <c r="L64" s="17"/>
      <c r="M64" s="8"/>
      <c r="N64" s="8"/>
      <c r="O64" s="8"/>
    </row>
    <row r="65" spans="1:16" x14ac:dyDescent="0.25">
      <c r="A65" s="7"/>
      <c r="B65" s="7"/>
      <c r="C65" s="7"/>
      <c r="D65" s="7"/>
      <c r="E65" s="7"/>
      <c r="F65" s="7"/>
      <c r="G65" s="7"/>
      <c r="H65" s="5"/>
      <c r="I65" s="5"/>
      <c r="J65" s="8"/>
      <c r="K65" s="8"/>
      <c r="L65" s="8"/>
      <c r="M65" s="8"/>
      <c r="N65" s="8"/>
      <c r="O65" s="9"/>
    </row>
    <row r="66" spans="1:16" ht="15.75" thickBot="1" x14ac:dyDescent="0.3">
      <c r="A66" s="223" t="s">
        <v>38</v>
      </c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</row>
    <row r="67" spans="1:16" ht="24.75" customHeight="1" thickBot="1" x14ac:dyDescent="0.3">
      <c r="A67" s="224" t="s">
        <v>3</v>
      </c>
      <c r="B67" s="226" t="s">
        <v>4</v>
      </c>
      <c r="C67" s="227"/>
      <c r="D67" s="210" t="s">
        <v>5</v>
      </c>
      <c r="E67" s="210" t="s">
        <v>6</v>
      </c>
      <c r="F67" s="210" t="s">
        <v>7</v>
      </c>
      <c r="G67" s="210" t="s">
        <v>27</v>
      </c>
      <c r="H67" s="226" t="s">
        <v>23</v>
      </c>
      <c r="I67" s="227"/>
      <c r="J67" s="210" t="s">
        <v>42</v>
      </c>
      <c r="K67" s="106"/>
      <c r="L67" s="106"/>
      <c r="M67" s="210" t="s">
        <v>8</v>
      </c>
      <c r="N67" s="210" t="s">
        <v>26</v>
      </c>
      <c r="O67" s="214" t="s">
        <v>36</v>
      </c>
    </row>
    <row r="68" spans="1:16" ht="15.75" thickBot="1" x14ac:dyDescent="0.3">
      <c r="A68" s="225"/>
      <c r="B68" s="228"/>
      <c r="C68" s="229"/>
      <c r="D68" s="212"/>
      <c r="E68" s="212"/>
      <c r="F68" s="212"/>
      <c r="G68" s="230"/>
      <c r="H68" s="210" t="s">
        <v>24</v>
      </c>
      <c r="I68" s="210" t="s">
        <v>25</v>
      </c>
      <c r="J68" s="211"/>
      <c r="K68" s="107"/>
      <c r="L68" s="107"/>
      <c r="M68" s="211"/>
      <c r="N68" s="212"/>
      <c r="O68" s="215"/>
    </row>
    <row r="69" spans="1:16" ht="27.75" customHeight="1" thickBot="1" x14ac:dyDescent="0.3">
      <c r="A69" s="225"/>
      <c r="B69" s="106" t="s">
        <v>9</v>
      </c>
      <c r="C69" s="105" t="s">
        <v>10</v>
      </c>
      <c r="D69" s="212"/>
      <c r="E69" s="212"/>
      <c r="F69" s="212"/>
      <c r="G69" s="231"/>
      <c r="H69" s="213"/>
      <c r="I69" s="213"/>
      <c r="J69" s="211"/>
      <c r="K69" s="108" t="s">
        <v>45</v>
      </c>
      <c r="L69" s="108" t="s">
        <v>46</v>
      </c>
      <c r="M69" s="211"/>
      <c r="N69" s="213"/>
      <c r="O69" s="216"/>
    </row>
    <row r="70" spans="1:16" ht="44.25" customHeight="1" thickBot="1" x14ac:dyDescent="0.3">
      <c r="A70" s="76">
        <v>1</v>
      </c>
      <c r="B70" s="30" t="s">
        <v>129</v>
      </c>
      <c r="C70" s="91" t="s">
        <v>130</v>
      </c>
      <c r="D70" s="30" t="s">
        <v>37</v>
      </c>
      <c r="E70" s="45" t="s">
        <v>121</v>
      </c>
      <c r="F70" s="30" t="s">
        <v>131</v>
      </c>
      <c r="G70" s="32">
        <v>8</v>
      </c>
      <c r="H70" s="32"/>
      <c r="I70" s="32"/>
      <c r="J70" s="31">
        <v>570000</v>
      </c>
      <c r="K70" s="64">
        <v>3400</v>
      </c>
      <c r="L70" s="64">
        <v>4805</v>
      </c>
      <c r="M70" s="64"/>
      <c r="N70" s="31"/>
      <c r="O70" s="31">
        <f>SUM(M70:N70)</f>
        <v>0</v>
      </c>
    </row>
    <row r="71" spans="1:16" ht="35.25" customHeight="1" thickBot="1" x14ac:dyDescent="0.3">
      <c r="A71" s="76">
        <v>0</v>
      </c>
      <c r="B71" s="30"/>
      <c r="C71" s="30"/>
      <c r="D71" s="30" t="s">
        <v>37</v>
      </c>
      <c r="E71" s="30"/>
      <c r="F71" s="30"/>
      <c r="G71" s="32"/>
      <c r="H71" s="32"/>
      <c r="I71" s="32"/>
      <c r="J71" s="31"/>
      <c r="K71" s="64"/>
      <c r="L71" s="64"/>
      <c r="M71" s="64"/>
      <c r="N71" s="31"/>
      <c r="O71" s="31">
        <f t="shared" ref="O71:O74" si="6">SUM(M71:N71)</f>
        <v>0</v>
      </c>
    </row>
    <row r="72" spans="1:16" ht="35.25" customHeight="1" thickBot="1" x14ac:dyDescent="0.3">
      <c r="A72" s="76"/>
      <c r="B72" s="45"/>
      <c r="C72" s="45"/>
      <c r="D72" s="30"/>
      <c r="E72" s="45"/>
      <c r="F72" s="45"/>
      <c r="G72" s="44"/>
      <c r="H72" s="44"/>
      <c r="I72" s="30"/>
      <c r="J72" s="46"/>
      <c r="K72" s="46"/>
      <c r="L72" s="46"/>
      <c r="M72" s="46"/>
      <c r="N72" s="46"/>
      <c r="O72" s="31">
        <f t="shared" si="6"/>
        <v>0</v>
      </c>
    </row>
    <row r="73" spans="1:16" ht="35.25" customHeight="1" thickBot="1" x14ac:dyDescent="0.3">
      <c r="A73" s="76"/>
      <c r="B73" s="45"/>
      <c r="C73" s="45"/>
      <c r="D73" s="30"/>
      <c r="E73" s="45"/>
      <c r="F73" s="45"/>
      <c r="G73" s="44"/>
      <c r="H73" s="44"/>
      <c r="I73" s="30"/>
      <c r="J73" s="46"/>
      <c r="K73" s="46"/>
      <c r="L73" s="46"/>
      <c r="M73" s="46"/>
      <c r="N73" s="46"/>
      <c r="O73" s="31">
        <f t="shared" si="6"/>
        <v>0</v>
      </c>
    </row>
    <row r="74" spans="1:16" ht="35.25" customHeight="1" thickBot="1" x14ac:dyDescent="0.3">
      <c r="A74" s="76"/>
      <c r="B74" s="45"/>
      <c r="C74" s="45"/>
      <c r="D74" s="30"/>
      <c r="E74" s="45"/>
      <c r="F74" s="45"/>
      <c r="G74" s="44"/>
      <c r="H74" s="44"/>
      <c r="I74" s="30"/>
      <c r="J74" s="46"/>
      <c r="K74" s="46"/>
      <c r="L74" s="46"/>
      <c r="M74" s="46"/>
      <c r="N74" s="46"/>
      <c r="O74" s="31">
        <f t="shared" si="6"/>
        <v>0</v>
      </c>
    </row>
    <row r="75" spans="1:16" ht="18.75" customHeight="1" thickBot="1" x14ac:dyDescent="0.3">
      <c r="A75" s="76">
        <f>SUM(A70:A74)</f>
        <v>1</v>
      </c>
      <c r="B75" s="200" t="s">
        <v>11</v>
      </c>
      <c r="C75" s="200"/>
      <c r="D75" s="200"/>
      <c r="E75" s="200"/>
      <c r="F75" s="200"/>
      <c r="G75" s="41">
        <f>SUM(G70:G74)</f>
        <v>8</v>
      </c>
      <c r="H75" s="41">
        <f t="shared" ref="H75:N75" si="7">SUM(H70:H74)</f>
        <v>0</v>
      </c>
      <c r="I75" s="41">
        <f t="shared" si="7"/>
        <v>0</v>
      </c>
      <c r="J75" s="65">
        <f t="shared" si="7"/>
        <v>570000</v>
      </c>
      <c r="K75" s="65">
        <f t="shared" si="7"/>
        <v>3400</v>
      </c>
      <c r="L75" s="65">
        <f t="shared" si="7"/>
        <v>4805</v>
      </c>
      <c r="M75" s="65">
        <f t="shared" si="7"/>
        <v>0</v>
      </c>
      <c r="N75" s="65">
        <f t="shared" si="7"/>
        <v>0</v>
      </c>
      <c r="O75" s="66">
        <f t="shared" ref="O75" si="8">SUM(O70:O70)</f>
        <v>0</v>
      </c>
    </row>
    <row r="76" spans="1:16" ht="15" customHeight="1" thickBot="1" x14ac:dyDescent="0.3">
      <c r="A76" s="207" t="s">
        <v>12</v>
      </c>
      <c r="B76" s="208"/>
      <c r="C76" s="208"/>
      <c r="D76" s="208"/>
      <c r="E76" s="208"/>
      <c r="F76" s="208"/>
      <c r="G76" s="208"/>
      <c r="H76" s="26"/>
      <c r="I76" s="26"/>
      <c r="J76" s="27"/>
      <c r="K76" s="27"/>
      <c r="L76" s="27"/>
      <c r="M76" s="34">
        <v>0</v>
      </c>
      <c r="N76" s="34">
        <f>N75*-0.1</f>
        <v>0</v>
      </c>
      <c r="O76" s="34">
        <f>N76</f>
        <v>0</v>
      </c>
    </row>
    <row r="77" spans="1:16" ht="17.25" customHeight="1" thickBot="1" x14ac:dyDescent="0.3">
      <c r="A77" s="200" t="s">
        <v>13</v>
      </c>
      <c r="B77" s="200"/>
      <c r="C77" s="200"/>
      <c r="D77" s="200"/>
      <c r="E77" s="200"/>
      <c r="F77" s="200"/>
      <c r="G77" s="200"/>
      <c r="H77" s="28"/>
      <c r="I77" s="28"/>
      <c r="J77" s="171">
        <f>J75</f>
        <v>570000</v>
      </c>
      <c r="K77" s="29"/>
      <c r="L77" s="29"/>
      <c r="M77" s="34">
        <f>SUM(M75:M76)</f>
        <v>0</v>
      </c>
      <c r="N77" s="34">
        <f>N75 +(N76)</f>
        <v>0</v>
      </c>
      <c r="O77" s="34">
        <f>O76+O75</f>
        <v>0</v>
      </c>
      <c r="P77" s="95"/>
    </row>
    <row r="78" spans="1:16" ht="17.25" customHeight="1" thickBot="1" x14ac:dyDescent="0.3">
      <c r="A78" s="5"/>
      <c r="B78" s="5"/>
      <c r="C78" s="5"/>
      <c r="D78" s="5"/>
      <c r="E78" s="5"/>
      <c r="F78" s="5"/>
      <c r="G78" s="5"/>
      <c r="H78" s="42"/>
      <c r="I78" s="42"/>
      <c r="J78" s="43"/>
      <c r="K78" s="43"/>
      <c r="L78" s="43"/>
      <c r="M78" s="24"/>
      <c r="N78" s="24"/>
      <c r="O78" s="24"/>
    </row>
    <row r="79" spans="1:16" ht="42" customHeight="1" thickBot="1" x14ac:dyDescent="0.3">
      <c r="A79" s="209" t="s">
        <v>16</v>
      </c>
      <c r="B79" s="209"/>
      <c r="C79" s="209"/>
      <c r="D79" s="209" t="s">
        <v>157</v>
      </c>
      <c r="E79" s="209"/>
      <c r="F79" s="209" t="s">
        <v>108</v>
      </c>
      <c r="G79" s="209"/>
      <c r="H79" s="42"/>
      <c r="I79" s="153" t="s">
        <v>149</v>
      </c>
      <c r="J79" s="174" t="s">
        <v>151</v>
      </c>
      <c r="K79" s="175" t="s">
        <v>152</v>
      </c>
      <c r="L79" s="175" t="s">
        <v>153</v>
      </c>
      <c r="M79" s="176" t="s">
        <v>154</v>
      </c>
      <c r="N79" s="173" t="s">
        <v>15</v>
      </c>
      <c r="O79" s="24"/>
    </row>
    <row r="80" spans="1:16" ht="27.75" customHeight="1" thickBot="1" x14ac:dyDescent="0.3">
      <c r="A80" s="197" t="s">
        <v>39</v>
      </c>
      <c r="B80" s="197"/>
      <c r="C80" s="197"/>
      <c r="D80" s="195">
        <v>8000000</v>
      </c>
      <c r="E80" s="195"/>
      <c r="F80" s="195">
        <f>N83</f>
        <v>1256984.67</v>
      </c>
      <c r="G80" s="195"/>
      <c r="H80" s="42"/>
      <c r="I80" s="160" t="s">
        <v>46</v>
      </c>
      <c r="J80" s="154">
        <f>L26</f>
        <v>131312.84</v>
      </c>
      <c r="K80" s="154">
        <f>L61</f>
        <v>44250</v>
      </c>
      <c r="L80" s="154">
        <f>L46</f>
        <v>122463.95999999999</v>
      </c>
      <c r="M80" s="157">
        <f>L75</f>
        <v>4805</v>
      </c>
      <c r="N80" s="161">
        <f>SUM(J80:M80)</f>
        <v>302831.8</v>
      </c>
      <c r="O80" s="24"/>
    </row>
    <row r="81" spans="1:15" ht="20.100000000000001" customHeight="1" thickBot="1" x14ac:dyDescent="0.3">
      <c r="A81" s="197" t="s">
        <v>17</v>
      </c>
      <c r="B81" s="197"/>
      <c r="C81" s="197"/>
      <c r="D81" s="206">
        <v>30</v>
      </c>
      <c r="E81" s="206"/>
      <c r="F81" s="200">
        <f>A59+A44+A43+A18</f>
        <v>4</v>
      </c>
      <c r="G81" s="200"/>
      <c r="H81" s="5"/>
      <c r="I81" s="162" t="s">
        <v>150</v>
      </c>
      <c r="J81" s="155">
        <f>K26</f>
        <v>42900</v>
      </c>
      <c r="K81" s="155">
        <f>K61</f>
        <v>27200</v>
      </c>
      <c r="L81" s="155">
        <f>K46</f>
        <v>58200</v>
      </c>
      <c r="M81" s="158">
        <f>K75</f>
        <v>3400</v>
      </c>
      <c r="N81" s="165">
        <f t="shared" ref="N81:N83" si="9">SUM(J81:M81)</f>
        <v>131700</v>
      </c>
      <c r="O81" s="9"/>
    </row>
    <row r="82" spans="1:15" ht="31.5" customHeight="1" thickBot="1" x14ac:dyDescent="0.3">
      <c r="A82" s="201" t="s">
        <v>44</v>
      </c>
      <c r="B82" s="202"/>
      <c r="C82" s="203"/>
      <c r="D82" s="204">
        <v>60</v>
      </c>
      <c r="E82" s="205"/>
      <c r="F82" s="200">
        <f>A75+A61+A46+A26</f>
        <v>33</v>
      </c>
      <c r="G82" s="200"/>
      <c r="H82" s="5"/>
      <c r="I82" s="163" t="s">
        <v>155</v>
      </c>
      <c r="J82" s="156">
        <f>O26</f>
        <v>354952.72</v>
      </c>
      <c r="K82" s="156">
        <f>O61</f>
        <v>240371.99</v>
      </c>
      <c r="L82" s="156">
        <f>O46</f>
        <v>227128.16</v>
      </c>
      <c r="M82" s="159">
        <v>0</v>
      </c>
      <c r="N82" s="165">
        <f t="shared" si="9"/>
        <v>822452.87</v>
      </c>
      <c r="O82" s="9"/>
    </row>
    <row r="83" spans="1:15" ht="20.100000000000001" customHeight="1" thickBot="1" x14ac:dyDescent="0.3">
      <c r="A83" s="197" t="s">
        <v>18</v>
      </c>
      <c r="B83" s="197"/>
      <c r="C83" s="197"/>
      <c r="D83" s="198">
        <v>1223</v>
      </c>
      <c r="E83" s="198"/>
      <c r="F83" s="200">
        <f>(H26+I26)+(H46+I46)+(H61+I61)+(H75+I75)</f>
        <v>70</v>
      </c>
      <c r="G83" s="200"/>
      <c r="H83" s="5"/>
      <c r="I83" s="164" t="s">
        <v>15</v>
      </c>
      <c r="J83" s="167">
        <f>SUM(J80:J82)</f>
        <v>529165.55999999994</v>
      </c>
      <c r="K83" s="167">
        <f t="shared" ref="K83:M83" si="10">SUM(K80:K82)</f>
        <v>311821.99</v>
      </c>
      <c r="L83" s="167">
        <f t="shared" si="10"/>
        <v>407792.12</v>
      </c>
      <c r="M83" s="168">
        <f t="shared" si="10"/>
        <v>8205</v>
      </c>
      <c r="N83" s="169">
        <f t="shared" si="9"/>
        <v>1256984.67</v>
      </c>
      <c r="O83" s="9"/>
    </row>
    <row r="84" spans="1:15" ht="20.100000000000001" customHeight="1" thickBot="1" x14ac:dyDescent="0.3">
      <c r="A84" s="197" t="s">
        <v>41</v>
      </c>
      <c r="B84" s="197"/>
      <c r="C84" s="197"/>
      <c r="D84" s="198">
        <v>320</v>
      </c>
      <c r="E84" s="198"/>
      <c r="F84" s="199">
        <f>G26+G46+G61+G75</f>
        <v>336</v>
      </c>
      <c r="G84" s="200"/>
      <c r="H84" s="5"/>
      <c r="I84" s="149"/>
      <c r="J84" s="150"/>
      <c r="K84" s="150"/>
      <c r="L84" s="150"/>
      <c r="M84" s="150"/>
      <c r="N84" s="8"/>
      <c r="O84" s="9"/>
    </row>
    <row r="85" spans="1:15" ht="20.100000000000001" customHeight="1" thickBot="1" x14ac:dyDescent="0.3">
      <c r="A85" s="194" t="s">
        <v>19</v>
      </c>
      <c r="B85" s="194"/>
      <c r="C85" s="194"/>
      <c r="D85" s="195">
        <v>2000000</v>
      </c>
      <c r="E85" s="195"/>
      <c r="F85" s="196">
        <v>504452.87</v>
      </c>
      <c r="G85" s="196"/>
      <c r="H85" s="10"/>
      <c r="I85" s="151"/>
      <c r="J85" s="150"/>
      <c r="K85" s="150"/>
      <c r="L85" s="150"/>
      <c r="M85" s="152"/>
      <c r="N85" s="8"/>
      <c r="O85" s="9"/>
    </row>
    <row r="86" spans="1:15" ht="20.100000000000001" customHeight="1" thickBot="1" x14ac:dyDescent="0.3">
      <c r="A86" s="194" t="s">
        <v>20</v>
      </c>
      <c r="B86" s="194"/>
      <c r="C86" s="194"/>
      <c r="D86" s="195">
        <f>6000000-D87</f>
        <v>4000000</v>
      </c>
      <c r="E86" s="195"/>
      <c r="F86" s="196">
        <f>N77+N63+N48+N28</f>
        <v>286200</v>
      </c>
      <c r="G86" s="196"/>
      <c r="H86" s="10"/>
      <c r="I86" s="151"/>
      <c r="J86" s="150"/>
      <c r="K86" s="150"/>
      <c r="L86" s="150"/>
      <c r="M86" s="150"/>
      <c r="N86" s="8"/>
      <c r="O86" s="9"/>
    </row>
    <row r="87" spans="1:15" ht="20.100000000000001" customHeight="1" thickBot="1" x14ac:dyDescent="0.3">
      <c r="A87" s="194" t="s">
        <v>21</v>
      </c>
      <c r="B87" s="194"/>
      <c r="C87" s="194"/>
      <c r="D87" s="195">
        <f>D80*0.25</f>
        <v>2000000</v>
      </c>
      <c r="E87" s="195"/>
      <c r="F87" s="196">
        <f>-(N76+N62+N47+N27)</f>
        <v>31800</v>
      </c>
      <c r="G87" s="196"/>
      <c r="H87" s="10"/>
      <c r="I87" s="151"/>
      <c r="J87" s="150"/>
      <c r="K87" s="150"/>
      <c r="L87" s="150"/>
      <c r="M87" s="150"/>
      <c r="N87" s="8"/>
      <c r="O87" s="9"/>
    </row>
    <row r="88" spans="1:15" ht="20.100000000000001" customHeight="1" thickBot="1" x14ac:dyDescent="0.3">
      <c r="A88" s="191" t="s">
        <v>35</v>
      </c>
      <c r="B88" s="191"/>
      <c r="C88" s="191"/>
      <c r="D88" s="192">
        <f>+D85+D86+D87</f>
        <v>8000000</v>
      </c>
      <c r="E88" s="192"/>
      <c r="F88" s="192">
        <f>O75+O61+O46+O26</f>
        <v>822452.87</v>
      </c>
      <c r="G88" s="192"/>
      <c r="H88" s="10"/>
      <c r="I88" s="151"/>
      <c r="J88" s="150"/>
      <c r="K88" s="150"/>
      <c r="L88" s="150"/>
      <c r="M88" s="150"/>
      <c r="N88" s="8"/>
      <c r="O88" s="9"/>
    </row>
    <row r="89" spans="1:15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57"/>
      <c r="J89" s="1"/>
      <c r="K89" s="1"/>
      <c r="L89" s="1"/>
      <c r="M89" s="1"/>
      <c r="N89" s="1"/>
      <c r="O89" s="1"/>
    </row>
    <row r="90" spans="1:15" x14ac:dyDescent="0.25">
      <c r="A90" s="1"/>
      <c r="B90" s="193"/>
      <c r="C90" s="193"/>
      <c r="D90" s="193"/>
      <c r="E90" s="102"/>
      <c r="F90" s="102"/>
      <c r="G90" s="102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14" t="s">
        <v>102</v>
      </c>
      <c r="C91" s="114"/>
      <c r="D91" s="114"/>
      <c r="E91" s="113" t="s">
        <v>103</v>
      </c>
      <c r="F91" s="113"/>
      <c r="G91" s="49"/>
      <c r="H91" s="101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12"/>
      <c r="C92" s="112"/>
      <c r="D92" s="112"/>
      <c r="E92" s="47"/>
      <c r="F92" s="112"/>
      <c r="G92" s="49"/>
      <c r="H92" s="10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12"/>
      <c r="C93" s="112"/>
      <c r="D93" s="112"/>
      <c r="E93" s="47"/>
      <c r="F93" s="112"/>
      <c r="G93" s="116"/>
      <c r="H93" s="58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12"/>
      <c r="C94" s="112"/>
      <c r="D94" s="112"/>
      <c r="E94" s="47"/>
      <c r="F94" s="112"/>
      <c r="G94" s="113"/>
      <c r="H94" s="101"/>
      <c r="I94" s="1"/>
      <c r="J94" s="1"/>
      <c r="K94" s="1"/>
      <c r="L94" s="1"/>
      <c r="M94" s="1"/>
      <c r="N94" s="1"/>
      <c r="O94" s="1"/>
    </row>
    <row r="95" spans="1:15" x14ac:dyDescent="0.25">
      <c r="A95" s="1"/>
      <c r="B95" s="112"/>
      <c r="C95" s="112"/>
      <c r="D95" s="112"/>
      <c r="E95" s="47"/>
      <c r="F95" s="112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1"/>
      <c r="B96" s="115" t="s">
        <v>104</v>
      </c>
      <c r="C96" s="115"/>
      <c r="D96" s="115"/>
      <c r="E96" s="116" t="s">
        <v>105</v>
      </c>
      <c r="F96" s="116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1"/>
      <c r="B97" s="112" t="s">
        <v>106</v>
      </c>
      <c r="C97" s="112"/>
      <c r="D97" s="112"/>
      <c r="E97" s="113" t="s">
        <v>107</v>
      </c>
      <c r="F97" s="113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</sheetData>
  <mergeCells count="104">
    <mergeCell ref="A1:O1"/>
    <mergeCell ref="A3:O3"/>
    <mergeCell ref="A4:O4"/>
    <mergeCell ref="A6:O6"/>
    <mergeCell ref="A8:N9"/>
    <mergeCell ref="A11:N11"/>
    <mergeCell ref="N15:N17"/>
    <mergeCell ref="O15:O17"/>
    <mergeCell ref="I16:I17"/>
    <mergeCell ref="B26:F26"/>
    <mergeCell ref="A27:G27"/>
    <mergeCell ref="A28:G28"/>
    <mergeCell ref="A14:O14"/>
    <mergeCell ref="A15:A17"/>
    <mergeCell ref="B15:C16"/>
    <mergeCell ref="D15:D17"/>
    <mergeCell ref="E15:E17"/>
    <mergeCell ref="F15:F17"/>
    <mergeCell ref="G15:G17"/>
    <mergeCell ref="H15:I15"/>
    <mergeCell ref="J15:J17"/>
    <mergeCell ref="M15:M17"/>
    <mergeCell ref="N31:N33"/>
    <mergeCell ref="O31:O33"/>
    <mergeCell ref="H32:H33"/>
    <mergeCell ref="I32:I33"/>
    <mergeCell ref="B46:F46"/>
    <mergeCell ref="A47:G47"/>
    <mergeCell ref="A30:M30"/>
    <mergeCell ref="A31:A33"/>
    <mergeCell ref="B31:C32"/>
    <mergeCell ref="D31:D33"/>
    <mergeCell ref="E31:E33"/>
    <mergeCell ref="F31:F33"/>
    <mergeCell ref="G31:G33"/>
    <mergeCell ref="H31:I31"/>
    <mergeCell ref="J31:J33"/>
    <mergeCell ref="M31:M33"/>
    <mergeCell ref="M51:M53"/>
    <mergeCell ref="N51:N53"/>
    <mergeCell ref="O51:O53"/>
    <mergeCell ref="H52:H53"/>
    <mergeCell ref="I52:I53"/>
    <mergeCell ref="B61:F61"/>
    <mergeCell ref="A48:G48"/>
    <mergeCell ref="A50:M50"/>
    <mergeCell ref="A51:A53"/>
    <mergeCell ref="B51:C52"/>
    <mergeCell ref="D51:D53"/>
    <mergeCell ref="E51:E53"/>
    <mergeCell ref="F51:F53"/>
    <mergeCell ref="G51:G53"/>
    <mergeCell ref="H51:I51"/>
    <mergeCell ref="J51:J53"/>
    <mergeCell ref="J67:J69"/>
    <mergeCell ref="M67:M69"/>
    <mergeCell ref="N67:N69"/>
    <mergeCell ref="O67:O69"/>
    <mergeCell ref="H68:H69"/>
    <mergeCell ref="I68:I69"/>
    <mergeCell ref="A62:G62"/>
    <mergeCell ref="A63:G63"/>
    <mergeCell ref="A66:O66"/>
    <mergeCell ref="A67:A69"/>
    <mergeCell ref="B67:C68"/>
    <mergeCell ref="D67:D69"/>
    <mergeCell ref="E67:E69"/>
    <mergeCell ref="F67:F69"/>
    <mergeCell ref="G67:G69"/>
    <mergeCell ref="H67:I67"/>
    <mergeCell ref="A80:C80"/>
    <mergeCell ref="D80:E80"/>
    <mergeCell ref="F80:G80"/>
    <mergeCell ref="A81:C81"/>
    <mergeCell ref="D81:E81"/>
    <mergeCell ref="F81:G81"/>
    <mergeCell ref="B75:F75"/>
    <mergeCell ref="A76:G76"/>
    <mergeCell ref="A77:G77"/>
    <mergeCell ref="A79:C79"/>
    <mergeCell ref="D79:E79"/>
    <mergeCell ref="F79:G79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8:C88"/>
    <mergeCell ref="D88:E88"/>
    <mergeCell ref="F88:G88"/>
    <mergeCell ref="B90:D90"/>
    <mergeCell ref="A86:C86"/>
    <mergeCell ref="D86:E86"/>
    <mergeCell ref="F86:G86"/>
    <mergeCell ref="A87:C87"/>
    <mergeCell ref="D87:E87"/>
    <mergeCell ref="F87:G87"/>
  </mergeCells>
  <pageMargins left="0.70866141732283472" right="0.70866141732283472" top="0.74803149606299213" bottom="0.74803149606299213" header="0.31496062992125984" footer="0.31496062992125984"/>
  <pageSetup scale="47" orientation="landscape" r:id="rId1"/>
  <rowBreaks count="2" manualBreakCount="2">
    <brk id="29" max="16383" man="1"/>
    <brk id="64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52C89-3F8E-44A5-8239-DCCF491B9098}">
  <sheetPr codeName="Hoja6"/>
  <dimension ref="A1:Q138"/>
  <sheetViews>
    <sheetView topLeftCell="A31" zoomScale="90" zoomScaleNormal="90" zoomScaleSheetLayoutView="80" workbookViewId="0">
      <selection activeCell="Q43" sqref="Q43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6.85546875" customWidth="1"/>
    <col min="5" max="5" width="15.140625" customWidth="1"/>
    <col min="6" max="7" width="13.140625" customWidth="1"/>
    <col min="8" max="8" width="10.5703125" customWidth="1"/>
    <col min="9" max="9" width="12.28515625" customWidth="1"/>
    <col min="10" max="12" width="16.140625" customWidth="1"/>
    <col min="13" max="13" width="15" customWidth="1"/>
    <col min="14" max="14" width="16.140625" customWidth="1"/>
    <col min="15" max="15" width="13.140625" customWidth="1"/>
    <col min="16" max="16" width="12.7109375" bestFit="1" customWidth="1"/>
    <col min="17" max="17" width="13.85546875" bestFit="1" customWidth="1"/>
  </cols>
  <sheetData>
    <row r="1" spans="1:15" ht="18" x14ac:dyDescent="0.2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6.7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 ht="15.75" x14ac:dyDescent="0.25">
      <c r="A4" s="237" t="s">
        <v>31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</row>
    <row r="5" spans="1:15" ht="6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8" x14ac:dyDescent="0.25">
      <c r="A6" s="238" t="s">
        <v>47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8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8" customHeight="1" x14ac:dyDescent="0.25">
      <c r="A8" s="239" t="s">
        <v>30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14"/>
    </row>
    <row r="9" spans="1:15" ht="18" customHeight="1" x14ac:dyDescent="0.25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14"/>
    </row>
    <row r="10" spans="1:15" ht="18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8" customHeight="1" x14ac:dyDescent="0.25">
      <c r="A11" s="240" t="s">
        <v>55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3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"/>
    </row>
    <row r="14" spans="1:15" ht="15.75" customHeight="1" thickBot="1" x14ac:dyDescent="0.3">
      <c r="A14" s="223" t="s">
        <v>2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</row>
    <row r="15" spans="1:15" ht="27" customHeight="1" thickBot="1" x14ac:dyDescent="0.3">
      <c r="A15" s="224" t="s">
        <v>3</v>
      </c>
      <c r="B15" s="226" t="s">
        <v>4</v>
      </c>
      <c r="C15" s="227"/>
      <c r="D15" s="210" t="s">
        <v>5</v>
      </c>
      <c r="E15" s="210" t="s">
        <v>6</v>
      </c>
      <c r="F15" s="210" t="s">
        <v>7</v>
      </c>
      <c r="G15" s="210" t="s">
        <v>48</v>
      </c>
      <c r="H15" s="226" t="s">
        <v>23</v>
      </c>
      <c r="I15" s="227"/>
      <c r="J15" s="210" t="s">
        <v>42</v>
      </c>
      <c r="K15" s="69"/>
      <c r="L15" s="69"/>
      <c r="M15" s="210" t="s">
        <v>8</v>
      </c>
      <c r="N15" s="210" t="s">
        <v>26</v>
      </c>
      <c r="O15" s="214" t="s">
        <v>33</v>
      </c>
    </row>
    <row r="16" spans="1:15" ht="2.25" customHeight="1" thickBot="1" x14ac:dyDescent="0.3">
      <c r="A16" s="225"/>
      <c r="B16" s="228"/>
      <c r="C16" s="229"/>
      <c r="D16" s="212"/>
      <c r="E16" s="212"/>
      <c r="F16" s="212"/>
      <c r="G16" s="230"/>
      <c r="H16" s="71" t="s">
        <v>14</v>
      </c>
      <c r="I16" s="210" t="s">
        <v>25</v>
      </c>
      <c r="J16" s="211"/>
      <c r="K16" s="72"/>
      <c r="L16" s="72"/>
      <c r="M16" s="211"/>
      <c r="N16" s="212"/>
      <c r="O16" s="215"/>
    </row>
    <row r="17" spans="1:15" ht="26.25" customHeight="1" thickBot="1" x14ac:dyDescent="0.3">
      <c r="A17" s="225"/>
      <c r="B17" s="69" t="s">
        <v>9</v>
      </c>
      <c r="C17" s="68" t="s">
        <v>10</v>
      </c>
      <c r="D17" s="212"/>
      <c r="E17" s="212"/>
      <c r="F17" s="212"/>
      <c r="G17" s="230"/>
      <c r="H17" s="73" t="s">
        <v>24</v>
      </c>
      <c r="I17" s="212"/>
      <c r="J17" s="211"/>
      <c r="K17" s="70" t="s">
        <v>45</v>
      </c>
      <c r="L17" s="70" t="s">
        <v>46</v>
      </c>
      <c r="M17" s="211"/>
      <c r="N17" s="212"/>
      <c r="O17" s="234"/>
    </row>
    <row r="18" spans="1:15" ht="128.25" customHeight="1" thickBot="1" x14ac:dyDescent="0.3">
      <c r="A18" s="75">
        <v>1</v>
      </c>
      <c r="B18" s="30" t="s">
        <v>49</v>
      </c>
      <c r="C18" s="79" t="s">
        <v>65</v>
      </c>
      <c r="D18" s="30" t="s">
        <v>43</v>
      </c>
      <c r="E18" s="80" t="s">
        <v>62</v>
      </c>
      <c r="F18" s="30" t="s">
        <v>63</v>
      </c>
      <c r="G18" s="32">
        <v>8</v>
      </c>
      <c r="H18" s="32">
        <v>10</v>
      </c>
      <c r="I18" s="32">
        <v>0</v>
      </c>
      <c r="J18" s="31">
        <v>328300</v>
      </c>
      <c r="K18" s="64">
        <v>5500</v>
      </c>
      <c r="L18" s="64">
        <v>12500</v>
      </c>
      <c r="M18" s="64"/>
      <c r="N18" s="31">
        <v>11200</v>
      </c>
      <c r="O18" s="31">
        <f>M18+N18</f>
        <v>11200</v>
      </c>
    </row>
    <row r="19" spans="1:15" ht="114.75" thickBot="1" x14ac:dyDescent="0.3">
      <c r="A19" s="75">
        <v>1</v>
      </c>
      <c r="B19" s="30" t="s">
        <v>50</v>
      </c>
      <c r="C19" s="79" t="s">
        <v>66</v>
      </c>
      <c r="D19" s="45" t="s">
        <v>43</v>
      </c>
      <c r="E19" s="81" t="s">
        <v>64</v>
      </c>
      <c r="F19" s="45" t="s">
        <v>51</v>
      </c>
      <c r="G19" s="82">
        <v>8</v>
      </c>
      <c r="H19" s="82"/>
      <c r="I19" s="82">
        <v>0</v>
      </c>
      <c r="J19" s="83">
        <v>239250</v>
      </c>
      <c r="K19" s="64">
        <v>5500</v>
      </c>
      <c r="L19" s="84">
        <v>15856.42</v>
      </c>
      <c r="M19" s="64"/>
      <c r="N19" s="31"/>
      <c r="O19" s="31">
        <f t="shared" ref="O19:O21" si="0">M19+N19</f>
        <v>0</v>
      </c>
    </row>
    <row r="20" spans="1:15" ht="29.25" thickBot="1" x14ac:dyDescent="0.3">
      <c r="A20" s="75">
        <v>0</v>
      </c>
      <c r="B20" s="30"/>
      <c r="C20" s="79"/>
      <c r="D20" s="45" t="s">
        <v>43</v>
      </c>
      <c r="E20" s="81"/>
      <c r="F20" s="45"/>
      <c r="G20" s="82"/>
      <c r="H20" s="82"/>
      <c r="I20" s="82"/>
      <c r="J20" s="83"/>
      <c r="K20" s="84"/>
      <c r="L20" s="84"/>
      <c r="M20" s="64"/>
      <c r="N20" s="31"/>
      <c r="O20" s="31">
        <f t="shared" si="0"/>
        <v>0</v>
      </c>
    </row>
    <row r="21" spans="1:15" ht="44.25" customHeight="1" thickBot="1" x14ac:dyDescent="0.3">
      <c r="A21" s="75"/>
      <c r="B21" s="44"/>
      <c r="C21" s="44"/>
      <c r="D21" s="44" t="s">
        <v>43</v>
      </c>
      <c r="E21" s="44"/>
      <c r="F21" s="44"/>
      <c r="G21" s="60"/>
      <c r="H21" s="60"/>
      <c r="I21" s="60"/>
      <c r="J21" s="61"/>
      <c r="K21" s="62"/>
      <c r="L21" s="62"/>
      <c r="M21" s="53"/>
      <c r="N21" s="53"/>
      <c r="O21" s="31">
        <f t="shared" si="0"/>
        <v>0</v>
      </c>
    </row>
    <row r="22" spans="1:15" ht="15.75" customHeight="1" thickBot="1" x14ac:dyDescent="0.3">
      <c r="A22" s="76">
        <f>SUM(A18:A21)</f>
        <v>2</v>
      </c>
      <c r="B22" s="200" t="s">
        <v>11</v>
      </c>
      <c r="C22" s="200"/>
      <c r="D22" s="200"/>
      <c r="E22" s="200"/>
      <c r="F22" s="200"/>
      <c r="G22" s="33">
        <f t="shared" ref="G22:O22" si="1">SUM(G18:G21)</f>
        <v>16</v>
      </c>
      <c r="H22" s="33">
        <f t="shared" si="1"/>
        <v>10</v>
      </c>
      <c r="I22" s="33">
        <f t="shared" si="1"/>
        <v>0</v>
      </c>
      <c r="J22" s="85">
        <f t="shared" si="1"/>
        <v>567550</v>
      </c>
      <c r="K22" s="85">
        <f t="shared" si="1"/>
        <v>11000</v>
      </c>
      <c r="L22" s="85">
        <f t="shared" si="1"/>
        <v>28356.42</v>
      </c>
      <c r="M22" s="85">
        <f t="shared" si="1"/>
        <v>0</v>
      </c>
      <c r="N22" s="85">
        <f t="shared" si="1"/>
        <v>11200</v>
      </c>
      <c r="O22" s="86">
        <f t="shared" si="1"/>
        <v>11200</v>
      </c>
    </row>
    <row r="23" spans="1:15" ht="15.75" customHeight="1" thickBot="1" x14ac:dyDescent="0.3">
      <c r="A23" s="207" t="s">
        <v>12</v>
      </c>
      <c r="B23" s="208"/>
      <c r="C23" s="208"/>
      <c r="D23" s="208"/>
      <c r="E23" s="208"/>
      <c r="F23" s="208"/>
      <c r="G23" s="208"/>
      <c r="H23" s="35"/>
      <c r="I23" s="35"/>
      <c r="J23" s="87"/>
      <c r="K23" s="87"/>
      <c r="L23" s="87"/>
      <c r="M23" s="66">
        <v>0</v>
      </c>
      <c r="N23" s="66">
        <f>N22*-0.1</f>
        <v>-1120</v>
      </c>
      <c r="O23" s="88">
        <f>N23</f>
        <v>-1120</v>
      </c>
    </row>
    <row r="24" spans="1:15" ht="15.75" customHeight="1" thickBot="1" x14ac:dyDescent="0.3">
      <c r="A24" s="200" t="s">
        <v>13</v>
      </c>
      <c r="B24" s="200"/>
      <c r="C24" s="200"/>
      <c r="D24" s="200"/>
      <c r="E24" s="200"/>
      <c r="F24" s="200"/>
      <c r="G24" s="200"/>
      <c r="H24" s="36"/>
      <c r="I24" s="36"/>
      <c r="J24" s="89"/>
      <c r="K24" s="89"/>
      <c r="L24" s="89"/>
      <c r="M24" s="66">
        <f>+M22+M23</f>
        <v>0</v>
      </c>
      <c r="N24" s="66">
        <f>+N22+N23</f>
        <v>10080</v>
      </c>
      <c r="O24" s="88">
        <f>+O22+O23</f>
        <v>10080</v>
      </c>
    </row>
    <row r="25" spans="1:15" x14ac:dyDescent="0.25">
      <c r="A25" s="15"/>
      <c r="B25" s="15"/>
      <c r="C25" s="15"/>
      <c r="D25" s="15"/>
      <c r="E25" s="15"/>
      <c r="F25" s="15"/>
      <c r="G25" s="15"/>
      <c r="H25" s="16"/>
      <c r="I25" s="16"/>
      <c r="J25" s="17"/>
      <c r="K25" s="17"/>
      <c r="L25" s="17"/>
      <c r="M25" s="17"/>
      <c r="N25" s="17"/>
      <c r="O25" s="18"/>
    </row>
    <row r="26" spans="1:15" ht="16.5" customHeight="1" thickBot="1" x14ac:dyDescent="0.3">
      <c r="A26" s="232" t="s">
        <v>29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19"/>
      <c r="O26" s="19"/>
    </row>
    <row r="27" spans="1:15" ht="23.25" customHeight="1" thickBot="1" x14ac:dyDescent="0.3">
      <c r="A27" s="224" t="s">
        <v>3</v>
      </c>
      <c r="B27" s="226" t="s">
        <v>4</v>
      </c>
      <c r="C27" s="227"/>
      <c r="D27" s="210" t="s">
        <v>5</v>
      </c>
      <c r="E27" s="210" t="s">
        <v>6</v>
      </c>
      <c r="F27" s="210" t="s">
        <v>7</v>
      </c>
      <c r="G27" s="210" t="s">
        <v>32</v>
      </c>
      <c r="H27" s="226" t="s">
        <v>23</v>
      </c>
      <c r="I27" s="227"/>
      <c r="J27" s="210" t="s">
        <v>42</v>
      </c>
      <c r="K27" s="69"/>
      <c r="L27" s="69"/>
      <c r="M27" s="210" t="s">
        <v>8</v>
      </c>
      <c r="N27" s="210" t="s">
        <v>26</v>
      </c>
      <c r="O27" s="214" t="s">
        <v>33</v>
      </c>
    </row>
    <row r="28" spans="1:15" ht="0.75" customHeight="1" thickBot="1" x14ac:dyDescent="0.3">
      <c r="A28" s="225"/>
      <c r="B28" s="228"/>
      <c r="C28" s="229"/>
      <c r="D28" s="212"/>
      <c r="E28" s="212"/>
      <c r="F28" s="212"/>
      <c r="G28" s="230"/>
      <c r="H28" s="210" t="s">
        <v>24</v>
      </c>
      <c r="I28" s="210" t="s">
        <v>25</v>
      </c>
      <c r="J28" s="211"/>
      <c r="K28" s="72"/>
      <c r="L28" s="72"/>
      <c r="M28" s="211"/>
      <c r="N28" s="212"/>
      <c r="O28" s="215"/>
    </row>
    <row r="29" spans="1:15" ht="28.5" customHeight="1" thickBot="1" x14ac:dyDescent="0.3">
      <c r="A29" s="225"/>
      <c r="B29" s="78" t="s">
        <v>9</v>
      </c>
      <c r="C29" s="68" t="s">
        <v>10</v>
      </c>
      <c r="D29" s="212"/>
      <c r="E29" s="212"/>
      <c r="F29" s="212"/>
      <c r="G29" s="231"/>
      <c r="H29" s="213"/>
      <c r="I29" s="213"/>
      <c r="J29" s="211"/>
      <c r="K29" s="70" t="s">
        <v>45</v>
      </c>
      <c r="L29" s="70" t="s">
        <v>46</v>
      </c>
      <c r="M29" s="211"/>
      <c r="N29" s="213"/>
      <c r="O29" s="216"/>
    </row>
    <row r="30" spans="1:15" ht="75.75" thickBot="1" x14ac:dyDescent="0.3">
      <c r="A30" s="77">
        <v>1</v>
      </c>
      <c r="B30" s="90" t="s">
        <v>54</v>
      </c>
      <c r="C30" s="91" t="s">
        <v>68</v>
      </c>
      <c r="D30" s="44" t="s">
        <v>28</v>
      </c>
      <c r="E30" s="90" t="s">
        <v>67</v>
      </c>
      <c r="F30" s="44" t="s">
        <v>52</v>
      </c>
      <c r="G30" s="50">
        <v>8</v>
      </c>
      <c r="H30" s="32"/>
      <c r="I30" s="32"/>
      <c r="J30" s="52">
        <v>500000</v>
      </c>
      <c r="K30" s="53">
        <v>7200</v>
      </c>
      <c r="L30" s="53">
        <v>15400</v>
      </c>
      <c r="M30" s="53"/>
      <c r="N30" s="52">
        <v>11200</v>
      </c>
      <c r="O30" s="51">
        <f>M30+N30</f>
        <v>11200</v>
      </c>
    </row>
    <row r="31" spans="1:15" ht="66" customHeight="1" thickBot="1" x14ac:dyDescent="0.3">
      <c r="A31" s="77">
        <v>1</v>
      </c>
      <c r="B31" s="44" t="s">
        <v>127</v>
      </c>
      <c r="C31" s="91" t="s">
        <v>70</v>
      </c>
      <c r="D31" s="44" t="s">
        <v>28</v>
      </c>
      <c r="E31" s="90" t="s">
        <v>69</v>
      </c>
      <c r="F31" s="44" t="s">
        <v>53</v>
      </c>
      <c r="G31" s="50">
        <v>8</v>
      </c>
      <c r="H31" s="32"/>
      <c r="I31" s="32"/>
      <c r="J31" s="52">
        <v>285000</v>
      </c>
      <c r="K31" s="53">
        <v>4900</v>
      </c>
      <c r="L31" s="53">
        <v>15400</v>
      </c>
      <c r="M31" s="53"/>
      <c r="N31" s="52">
        <v>0</v>
      </c>
      <c r="O31" s="51">
        <f t="shared" ref="O31:O33" si="2">M31+N31</f>
        <v>0</v>
      </c>
    </row>
    <row r="32" spans="1:15" ht="66.75" customHeight="1" thickBot="1" x14ac:dyDescent="0.3">
      <c r="A32" s="77">
        <v>0</v>
      </c>
      <c r="B32" s="44"/>
      <c r="C32" s="91"/>
      <c r="D32" s="44"/>
      <c r="E32" s="44"/>
      <c r="F32" s="44"/>
      <c r="G32" s="50"/>
      <c r="H32" s="32"/>
      <c r="I32" s="32"/>
      <c r="J32" s="52">
        <v>570000</v>
      </c>
      <c r="K32" s="53"/>
      <c r="L32" s="53"/>
      <c r="M32" s="53"/>
      <c r="N32" s="52"/>
      <c r="O32" s="51">
        <f t="shared" si="2"/>
        <v>0</v>
      </c>
    </row>
    <row r="33" spans="1:17" ht="15.75" thickBot="1" x14ac:dyDescent="0.3">
      <c r="A33" s="77">
        <v>0</v>
      </c>
      <c r="B33" s="44"/>
      <c r="C33" s="91"/>
      <c r="D33" s="44"/>
      <c r="E33" s="44"/>
      <c r="F33" s="44"/>
      <c r="G33" s="60"/>
      <c r="H33" s="60"/>
      <c r="I33" s="60"/>
      <c r="J33" s="52">
        <v>0</v>
      </c>
      <c r="K33" s="53"/>
      <c r="L33" s="53"/>
      <c r="M33" s="53"/>
      <c r="N33" s="52"/>
      <c r="O33" s="51">
        <f t="shared" si="2"/>
        <v>0</v>
      </c>
    </row>
    <row r="34" spans="1:17" ht="15.75" thickBot="1" x14ac:dyDescent="0.3">
      <c r="A34" s="77">
        <f>SUM(A30:A33)</f>
        <v>2</v>
      </c>
      <c r="B34" s="220" t="s">
        <v>11</v>
      </c>
      <c r="C34" s="221"/>
      <c r="D34" s="221"/>
      <c r="E34" s="221"/>
      <c r="F34" s="222"/>
      <c r="G34" s="37">
        <f t="shared" ref="G34:O34" si="3">SUM(G30:G33)</f>
        <v>16</v>
      </c>
      <c r="H34" s="37">
        <f t="shared" si="3"/>
        <v>0</v>
      </c>
      <c r="I34" s="37">
        <f t="shared" si="3"/>
        <v>0</v>
      </c>
      <c r="J34" s="92">
        <f t="shared" si="3"/>
        <v>1355000</v>
      </c>
      <c r="K34" s="92">
        <f t="shared" si="3"/>
        <v>12100</v>
      </c>
      <c r="L34" s="92">
        <f t="shared" si="3"/>
        <v>30800</v>
      </c>
      <c r="M34" s="92">
        <f t="shared" si="3"/>
        <v>0</v>
      </c>
      <c r="N34" s="92">
        <f t="shared" si="3"/>
        <v>11200</v>
      </c>
      <c r="O34" s="92">
        <f t="shared" si="3"/>
        <v>11200</v>
      </c>
    </row>
    <row r="35" spans="1:17" ht="15.75" thickBot="1" x14ac:dyDescent="0.3">
      <c r="A35" s="217" t="s">
        <v>12</v>
      </c>
      <c r="B35" s="218"/>
      <c r="C35" s="218"/>
      <c r="D35" s="218"/>
      <c r="E35" s="218"/>
      <c r="F35" s="218"/>
      <c r="G35" s="219"/>
      <c r="H35" s="38"/>
      <c r="I35" s="38"/>
      <c r="J35" s="39"/>
      <c r="K35" s="93"/>
      <c r="L35" s="93"/>
      <c r="M35" s="93">
        <v>0</v>
      </c>
      <c r="N35" s="93">
        <f>0.1*-N34</f>
        <v>-1120</v>
      </c>
      <c r="O35" s="94">
        <f>SUM(N35:N35)</f>
        <v>-1120</v>
      </c>
    </row>
    <row r="36" spans="1:17" ht="15.75" thickBot="1" x14ac:dyDescent="0.3">
      <c r="A36" s="220" t="s">
        <v>15</v>
      </c>
      <c r="B36" s="221"/>
      <c r="C36" s="221"/>
      <c r="D36" s="221"/>
      <c r="E36" s="221"/>
      <c r="F36" s="221"/>
      <c r="G36" s="222"/>
      <c r="H36" s="40"/>
      <c r="I36" s="40"/>
      <c r="J36" s="39"/>
      <c r="K36" s="93"/>
      <c r="L36" s="93"/>
      <c r="M36" s="93">
        <f>SUM(M34:M35)</f>
        <v>0</v>
      </c>
      <c r="N36" s="66">
        <f>+N34+N35</f>
        <v>10080</v>
      </c>
      <c r="O36" s="66">
        <f>+O34+O35</f>
        <v>10080</v>
      </c>
      <c r="Q36" s="95"/>
    </row>
    <row r="37" spans="1:17" x14ac:dyDescent="0.25">
      <c r="A37" s="15"/>
      <c r="B37" s="15"/>
      <c r="C37" s="15"/>
      <c r="D37" s="15"/>
      <c r="E37" s="15"/>
      <c r="F37" s="15"/>
      <c r="G37" s="15"/>
      <c r="H37" s="16"/>
      <c r="I37" s="16"/>
      <c r="J37" s="17"/>
      <c r="K37" s="17"/>
      <c r="L37" s="17"/>
      <c r="M37" s="17"/>
      <c r="N37" s="17"/>
      <c r="O37" s="18"/>
    </row>
    <row r="38" spans="1:17" ht="15.75" customHeight="1" thickBot="1" x14ac:dyDescent="0.3">
      <c r="A38" s="232" t="s">
        <v>34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11"/>
      <c r="O38" s="11"/>
    </row>
    <row r="39" spans="1:17" ht="23.25" customHeight="1" thickBot="1" x14ac:dyDescent="0.3">
      <c r="A39" s="224" t="s">
        <v>3</v>
      </c>
      <c r="B39" s="226" t="s">
        <v>4</v>
      </c>
      <c r="C39" s="227"/>
      <c r="D39" s="210" t="s">
        <v>5</v>
      </c>
      <c r="E39" s="210" t="s">
        <v>6</v>
      </c>
      <c r="F39" s="210" t="s">
        <v>7</v>
      </c>
      <c r="G39" s="210" t="s">
        <v>32</v>
      </c>
      <c r="H39" s="226" t="s">
        <v>23</v>
      </c>
      <c r="I39" s="227"/>
      <c r="J39" s="210" t="s">
        <v>42</v>
      </c>
      <c r="K39" s="69"/>
      <c r="L39" s="69"/>
      <c r="M39" s="210" t="s">
        <v>8</v>
      </c>
      <c r="N39" s="210" t="s">
        <v>26</v>
      </c>
      <c r="O39" s="214" t="s">
        <v>33</v>
      </c>
    </row>
    <row r="40" spans="1:17" ht="2.25" customHeight="1" thickBot="1" x14ac:dyDescent="0.3">
      <c r="A40" s="225"/>
      <c r="B40" s="228"/>
      <c r="C40" s="229"/>
      <c r="D40" s="230"/>
      <c r="E40" s="230"/>
      <c r="F40" s="230"/>
      <c r="G40" s="230"/>
      <c r="H40" s="210" t="s">
        <v>24</v>
      </c>
      <c r="I40" s="210" t="s">
        <v>25</v>
      </c>
      <c r="J40" s="211"/>
      <c r="K40" s="72"/>
      <c r="L40" s="72"/>
      <c r="M40" s="211"/>
      <c r="N40" s="212"/>
      <c r="O40" s="215"/>
    </row>
    <row r="41" spans="1:17" ht="28.5" customHeight="1" thickBot="1" x14ac:dyDescent="0.3">
      <c r="A41" s="225"/>
      <c r="B41" s="69" t="s">
        <v>9</v>
      </c>
      <c r="C41" s="68" t="s">
        <v>10</v>
      </c>
      <c r="D41" s="231"/>
      <c r="E41" s="231"/>
      <c r="F41" s="231"/>
      <c r="G41" s="231"/>
      <c r="H41" s="213"/>
      <c r="I41" s="213"/>
      <c r="J41" s="233"/>
      <c r="K41" s="70" t="s">
        <v>45</v>
      </c>
      <c r="L41" s="70" t="s">
        <v>46</v>
      </c>
      <c r="M41" s="211"/>
      <c r="N41" s="213"/>
      <c r="O41" s="216"/>
    </row>
    <row r="42" spans="1:17" ht="69.75" customHeight="1" thickBot="1" x14ac:dyDescent="0.3">
      <c r="A42" s="74">
        <v>1</v>
      </c>
      <c r="B42" s="54" t="s">
        <v>56</v>
      </c>
      <c r="C42" s="96" t="s">
        <v>57</v>
      </c>
      <c r="D42" s="67" t="s">
        <v>58</v>
      </c>
      <c r="E42" s="97" t="s">
        <v>59</v>
      </c>
      <c r="F42" s="54" t="s">
        <v>60</v>
      </c>
      <c r="G42" s="54">
        <v>16</v>
      </c>
      <c r="H42" s="54">
        <v>2</v>
      </c>
      <c r="I42" s="54">
        <v>0</v>
      </c>
      <c r="J42" s="54"/>
      <c r="K42" s="98">
        <v>5300</v>
      </c>
      <c r="L42" s="98">
        <v>8500</v>
      </c>
      <c r="M42" s="98">
        <v>0</v>
      </c>
      <c r="N42" s="99">
        <v>10400</v>
      </c>
      <c r="O42" s="51">
        <f t="shared" ref="O42:O44" si="4">M42+N42</f>
        <v>10400</v>
      </c>
    </row>
    <row r="43" spans="1:17" ht="41.25" customHeight="1" thickBot="1" x14ac:dyDescent="0.3">
      <c r="A43" s="74">
        <v>1</v>
      </c>
      <c r="B43" s="54" t="s">
        <v>56</v>
      </c>
      <c r="C43" s="96" t="s">
        <v>57</v>
      </c>
      <c r="D43" s="44" t="s">
        <v>58</v>
      </c>
      <c r="E43" s="54" t="s">
        <v>61</v>
      </c>
      <c r="F43" s="54" t="s">
        <v>60</v>
      </c>
      <c r="G43" s="55">
        <v>16</v>
      </c>
      <c r="H43" s="55">
        <v>2</v>
      </c>
      <c r="I43" s="55">
        <v>0</v>
      </c>
      <c r="J43" s="52"/>
      <c r="K43" s="98">
        <v>5300</v>
      </c>
      <c r="L43" s="98">
        <v>8500</v>
      </c>
      <c r="M43" s="98">
        <v>0</v>
      </c>
      <c r="N43" s="99">
        <v>10400</v>
      </c>
      <c r="O43" s="51">
        <f t="shared" si="4"/>
        <v>10400</v>
      </c>
    </row>
    <row r="44" spans="1:17" ht="39.75" customHeight="1" thickBot="1" x14ac:dyDescent="0.3">
      <c r="A44" s="74"/>
      <c r="B44" s="54"/>
      <c r="C44" s="54"/>
      <c r="D44" s="44" t="s">
        <v>22</v>
      </c>
      <c r="E44" s="54"/>
      <c r="F44" s="54"/>
      <c r="G44" s="55"/>
      <c r="H44" s="55"/>
      <c r="I44" s="55"/>
      <c r="J44" s="52"/>
      <c r="K44" s="53"/>
      <c r="L44" s="53"/>
      <c r="M44" s="59"/>
      <c r="N44" s="59"/>
      <c r="O44" s="51">
        <f t="shared" si="4"/>
        <v>0</v>
      </c>
    </row>
    <row r="45" spans="1:17" ht="13.5" customHeight="1" thickBot="1" x14ac:dyDescent="0.3">
      <c r="A45" s="77">
        <f>SUM(A42:A44)</f>
        <v>2</v>
      </c>
      <c r="B45" s="220" t="s">
        <v>11</v>
      </c>
      <c r="C45" s="221"/>
      <c r="D45" s="221"/>
      <c r="E45" s="221"/>
      <c r="F45" s="222"/>
      <c r="G45" s="37">
        <f t="shared" ref="G45:O45" si="5">SUM(G42:G44)</f>
        <v>32</v>
      </c>
      <c r="H45" s="37">
        <f t="shared" si="5"/>
        <v>4</v>
      </c>
      <c r="I45" s="37">
        <f t="shared" si="5"/>
        <v>0</v>
      </c>
      <c r="J45" s="37">
        <f t="shared" si="5"/>
        <v>0</v>
      </c>
      <c r="K45" s="92">
        <f t="shared" si="5"/>
        <v>10600</v>
      </c>
      <c r="L45" s="92">
        <f t="shared" si="5"/>
        <v>17000</v>
      </c>
      <c r="M45" s="92">
        <f t="shared" si="5"/>
        <v>0</v>
      </c>
      <c r="N45" s="92">
        <f t="shared" si="5"/>
        <v>20800</v>
      </c>
      <c r="O45" s="92">
        <f t="shared" si="5"/>
        <v>20800</v>
      </c>
    </row>
    <row r="46" spans="1:17" ht="13.5" customHeight="1" thickBot="1" x14ac:dyDescent="0.3">
      <c r="A46" s="217" t="s">
        <v>12</v>
      </c>
      <c r="B46" s="218"/>
      <c r="C46" s="218"/>
      <c r="D46" s="218"/>
      <c r="E46" s="218"/>
      <c r="F46" s="218"/>
      <c r="G46" s="219"/>
      <c r="H46" s="21"/>
      <c r="I46" s="21"/>
      <c r="J46" s="20"/>
      <c r="K46" s="100"/>
      <c r="L46" s="100"/>
      <c r="M46" s="93">
        <v>0</v>
      </c>
      <c r="N46" s="93">
        <f>-0.1*N45</f>
        <v>-2080</v>
      </c>
      <c r="O46" s="94">
        <f>SUM(N46:N46)</f>
        <v>-2080</v>
      </c>
    </row>
    <row r="47" spans="1:17" ht="14.25" customHeight="1" thickBot="1" x14ac:dyDescent="0.3">
      <c r="A47" s="220" t="s">
        <v>15</v>
      </c>
      <c r="B47" s="221"/>
      <c r="C47" s="221"/>
      <c r="D47" s="221"/>
      <c r="E47" s="221"/>
      <c r="F47" s="221"/>
      <c r="G47" s="222"/>
      <c r="H47" s="22"/>
      <c r="I47" s="22"/>
      <c r="J47" s="20"/>
      <c r="K47" s="100"/>
      <c r="L47" s="100"/>
      <c r="M47" s="93">
        <f>SUM(M45:M46)</f>
        <v>0</v>
      </c>
      <c r="N47" s="66">
        <f>+N45+N46</f>
        <v>18720</v>
      </c>
      <c r="O47" s="66">
        <f>+O45+O46</f>
        <v>18720</v>
      </c>
    </row>
    <row r="48" spans="1:17" ht="14.25" customHeight="1" x14ac:dyDescent="0.25">
      <c r="A48" s="7"/>
      <c r="B48" s="7"/>
      <c r="C48" s="7"/>
      <c r="D48" s="7"/>
      <c r="E48" s="7"/>
      <c r="F48" s="7"/>
      <c r="G48" s="7"/>
      <c r="H48" s="16"/>
      <c r="I48" s="16"/>
      <c r="J48" s="17"/>
      <c r="K48" s="17"/>
      <c r="L48" s="17"/>
      <c r="M48" s="8"/>
      <c r="N48" s="8"/>
      <c r="O48" s="8"/>
    </row>
    <row r="49" spans="1:16" x14ac:dyDescent="0.25">
      <c r="A49" s="7"/>
      <c r="B49" s="7"/>
      <c r="C49" s="7"/>
      <c r="D49" s="7"/>
      <c r="E49" s="7"/>
      <c r="F49" s="7"/>
      <c r="G49" s="7"/>
      <c r="H49" s="5"/>
      <c r="I49" s="5"/>
      <c r="J49" s="8"/>
      <c r="K49" s="8"/>
      <c r="L49" s="8"/>
      <c r="M49" s="8"/>
      <c r="N49" s="8"/>
      <c r="O49" s="9"/>
    </row>
    <row r="50" spans="1:16" ht="15.75" thickBot="1" x14ac:dyDescent="0.3">
      <c r="A50" s="223" t="s">
        <v>38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</row>
    <row r="51" spans="1:16" ht="24.75" customHeight="1" thickBot="1" x14ac:dyDescent="0.3">
      <c r="A51" s="224" t="s">
        <v>3</v>
      </c>
      <c r="B51" s="226" t="s">
        <v>4</v>
      </c>
      <c r="C51" s="227"/>
      <c r="D51" s="210" t="s">
        <v>5</v>
      </c>
      <c r="E51" s="210" t="s">
        <v>6</v>
      </c>
      <c r="F51" s="210" t="s">
        <v>7</v>
      </c>
      <c r="G51" s="210" t="s">
        <v>27</v>
      </c>
      <c r="H51" s="226" t="s">
        <v>23</v>
      </c>
      <c r="I51" s="227"/>
      <c r="J51" s="210" t="s">
        <v>42</v>
      </c>
      <c r="K51" s="69"/>
      <c r="L51" s="69"/>
      <c r="M51" s="210" t="s">
        <v>8</v>
      </c>
      <c r="N51" s="210" t="s">
        <v>26</v>
      </c>
      <c r="O51" s="214" t="s">
        <v>36</v>
      </c>
    </row>
    <row r="52" spans="1:16" ht="15.75" thickBot="1" x14ac:dyDescent="0.3">
      <c r="A52" s="225"/>
      <c r="B52" s="228"/>
      <c r="C52" s="229"/>
      <c r="D52" s="212"/>
      <c r="E52" s="212"/>
      <c r="F52" s="212"/>
      <c r="G52" s="230"/>
      <c r="H52" s="210" t="s">
        <v>24</v>
      </c>
      <c r="I52" s="210" t="s">
        <v>25</v>
      </c>
      <c r="J52" s="211"/>
      <c r="K52" s="72"/>
      <c r="L52" s="72"/>
      <c r="M52" s="211"/>
      <c r="N52" s="212"/>
      <c r="O52" s="215"/>
    </row>
    <row r="53" spans="1:16" ht="27.75" customHeight="1" thickBot="1" x14ac:dyDescent="0.3">
      <c r="A53" s="225"/>
      <c r="B53" s="69" t="s">
        <v>9</v>
      </c>
      <c r="C53" s="68" t="s">
        <v>10</v>
      </c>
      <c r="D53" s="212"/>
      <c r="E53" s="212"/>
      <c r="F53" s="212"/>
      <c r="G53" s="231"/>
      <c r="H53" s="213"/>
      <c r="I53" s="213"/>
      <c r="J53" s="211"/>
      <c r="K53" s="70" t="s">
        <v>45</v>
      </c>
      <c r="L53" s="70" t="s">
        <v>46</v>
      </c>
      <c r="M53" s="211"/>
      <c r="N53" s="213"/>
      <c r="O53" s="216"/>
    </row>
    <row r="54" spans="1:16" ht="35.25" customHeight="1" thickBot="1" x14ac:dyDescent="0.3">
      <c r="A54" s="76">
        <v>0</v>
      </c>
      <c r="B54" s="30"/>
      <c r="C54" s="30"/>
      <c r="D54" s="30" t="s">
        <v>37</v>
      </c>
      <c r="E54" s="45" t="s">
        <v>40</v>
      </c>
      <c r="F54" s="30"/>
      <c r="G54" s="32"/>
      <c r="H54" s="32"/>
      <c r="I54" s="32"/>
      <c r="J54" s="31"/>
      <c r="K54" s="64"/>
      <c r="L54" s="64"/>
      <c r="M54" s="64"/>
      <c r="N54" s="31"/>
      <c r="O54" s="31">
        <f t="shared" ref="O54:O58" si="6">SUM(M54:N54)</f>
        <v>0</v>
      </c>
    </row>
    <row r="55" spans="1:16" ht="35.25" customHeight="1" thickBot="1" x14ac:dyDescent="0.3">
      <c r="A55" s="76">
        <v>0</v>
      </c>
      <c r="B55" s="30"/>
      <c r="C55" s="30"/>
      <c r="D55" s="30" t="s">
        <v>37</v>
      </c>
      <c r="E55" s="30"/>
      <c r="F55" s="30"/>
      <c r="G55" s="32"/>
      <c r="H55" s="32"/>
      <c r="I55" s="32"/>
      <c r="J55" s="31"/>
      <c r="K55" s="64"/>
      <c r="L55" s="64"/>
      <c r="M55" s="64"/>
      <c r="N55" s="31"/>
      <c r="O55" s="31">
        <f t="shared" si="6"/>
        <v>0</v>
      </c>
    </row>
    <row r="56" spans="1:16" ht="35.25" customHeight="1" thickBot="1" x14ac:dyDescent="0.3">
      <c r="A56" s="76"/>
      <c r="B56" s="45"/>
      <c r="C56" s="45"/>
      <c r="D56" s="30"/>
      <c r="E56" s="45"/>
      <c r="F56" s="45"/>
      <c r="G56" s="44"/>
      <c r="H56" s="44"/>
      <c r="I56" s="30"/>
      <c r="J56" s="46"/>
      <c r="K56" s="46"/>
      <c r="L56" s="46"/>
      <c r="M56" s="46"/>
      <c r="N56" s="46"/>
      <c r="O56" s="31">
        <f t="shared" si="6"/>
        <v>0</v>
      </c>
    </row>
    <row r="57" spans="1:16" ht="35.25" customHeight="1" thickBot="1" x14ac:dyDescent="0.3">
      <c r="A57" s="76"/>
      <c r="B57" s="45"/>
      <c r="C57" s="45"/>
      <c r="D57" s="30"/>
      <c r="E57" s="45"/>
      <c r="F57" s="45"/>
      <c r="G57" s="44"/>
      <c r="H57" s="44"/>
      <c r="I57" s="30"/>
      <c r="J57" s="46"/>
      <c r="K57" s="46"/>
      <c r="L57" s="46"/>
      <c r="M57" s="46"/>
      <c r="N57" s="46"/>
      <c r="O57" s="31">
        <f t="shared" si="6"/>
        <v>0</v>
      </c>
    </row>
    <row r="58" spans="1:16" ht="35.25" customHeight="1" thickBot="1" x14ac:dyDescent="0.3">
      <c r="A58" s="76"/>
      <c r="B58" s="45"/>
      <c r="C58" s="45"/>
      <c r="D58" s="30"/>
      <c r="E58" s="45"/>
      <c r="F58" s="45"/>
      <c r="G58" s="44"/>
      <c r="H58" s="44"/>
      <c r="I58" s="30"/>
      <c r="J58" s="46"/>
      <c r="K58" s="46"/>
      <c r="L58" s="46"/>
      <c r="M58" s="46"/>
      <c r="N58" s="46"/>
      <c r="O58" s="31">
        <f t="shared" si="6"/>
        <v>0</v>
      </c>
    </row>
    <row r="59" spans="1:16" ht="18.75" customHeight="1" thickBot="1" x14ac:dyDescent="0.3">
      <c r="A59" s="76">
        <f>SUM(A54:A58)</f>
        <v>0</v>
      </c>
      <c r="B59" s="200" t="s">
        <v>11</v>
      </c>
      <c r="C59" s="200"/>
      <c r="D59" s="200"/>
      <c r="E59" s="200"/>
      <c r="F59" s="200"/>
      <c r="G59" s="41">
        <f>SUM(G54:G58)</f>
        <v>0</v>
      </c>
      <c r="H59" s="41">
        <f t="shared" ref="H59:N59" si="7">SUM(H54:H58)</f>
        <v>0</v>
      </c>
      <c r="I59" s="41">
        <f t="shared" si="7"/>
        <v>0</v>
      </c>
      <c r="J59" s="65">
        <f t="shared" si="7"/>
        <v>0</v>
      </c>
      <c r="K59" s="65">
        <f t="shared" si="7"/>
        <v>0</v>
      </c>
      <c r="L59" s="65">
        <f t="shared" si="7"/>
        <v>0</v>
      </c>
      <c r="M59" s="65">
        <f t="shared" si="7"/>
        <v>0</v>
      </c>
      <c r="N59" s="65">
        <f t="shared" si="7"/>
        <v>0</v>
      </c>
      <c r="O59" s="66">
        <f t="shared" ref="O59" si="8">SUM(O54:O54)</f>
        <v>0</v>
      </c>
    </row>
    <row r="60" spans="1:16" ht="15" customHeight="1" thickBot="1" x14ac:dyDescent="0.3">
      <c r="A60" s="207" t="s">
        <v>12</v>
      </c>
      <c r="B60" s="208"/>
      <c r="C60" s="208"/>
      <c r="D60" s="208"/>
      <c r="E60" s="208"/>
      <c r="F60" s="208"/>
      <c r="G60" s="208"/>
      <c r="H60" s="26"/>
      <c r="I60" s="26"/>
      <c r="J60" s="27"/>
      <c r="K60" s="27"/>
      <c r="L60" s="27"/>
      <c r="M60" s="34">
        <v>0</v>
      </c>
      <c r="N60" s="34">
        <f>N59*-0.1</f>
        <v>0</v>
      </c>
      <c r="O60" s="34">
        <f>N60</f>
        <v>0</v>
      </c>
    </row>
    <row r="61" spans="1:16" ht="17.25" customHeight="1" thickBot="1" x14ac:dyDescent="0.3">
      <c r="A61" s="200" t="s">
        <v>13</v>
      </c>
      <c r="B61" s="200"/>
      <c r="C61" s="200"/>
      <c r="D61" s="200"/>
      <c r="E61" s="200"/>
      <c r="F61" s="200"/>
      <c r="G61" s="200"/>
      <c r="H61" s="28"/>
      <c r="I61" s="28"/>
      <c r="J61" s="29"/>
      <c r="K61" s="29"/>
      <c r="L61" s="29"/>
      <c r="M61" s="34">
        <f>SUM(M59:M60)</f>
        <v>0</v>
      </c>
      <c r="N61" s="34">
        <f>N59 +(N60)</f>
        <v>0</v>
      </c>
      <c r="O61" s="34">
        <f>O60+O59</f>
        <v>0</v>
      </c>
      <c r="P61" s="95"/>
    </row>
    <row r="62" spans="1:16" ht="17.25" customHeight="1" thickBot="1" x14ac:dyDescent="0.3">
      <c r="A62" s="5"/>
      <c r="B62" s="5"/>
      <c r="C62" s="5"/>
      <c r="D62" s="5"/>
      <c r="E62" s="5"/>
      <c r="F62" s="5"/>
      <c r="G62" s="5"/>
      <c r="H62" s="42"/>
      <c r="I62" s="42"/>
      <c r="J62" s="43"/>
      <c r="K62" s="43"/>
      <c r="L62" s="43"/>
      <c r="M62" s="24"/>
      <c r="N62" s="24"/>
      <c r="O62" s="24"/>
    </row>
    <row r="63" spans="1:16" ht="27.75" customHeight="1" thickBot="1" x14ac:dyDescent="0.3">
      <c r="A63" s="209" t="s">
        <v>16</v>
      </c>
      <c r="B63" s="209"/>
      <c r="C63" s="209"/>
      <c r="D63" s="209" t="s">
        <v>157</v>
      </c>
      <c r="E63" s="209"/>
      <c r="F63" s="209" t="s">
        <v>71</v>
      </c>
      <c r="G63" s="209"/>
      <c r="H63" s="42"/>
      <c r="I63" s="42"/>
      <c r="J63" s="43"/>
      <c r="K63" s="43"/>
      <c r="L63" s="43"/>
      <c r="M63" s="24"/>
      <c r="N63" s="24"/>
      <c r="O63" s="24"/>
    </row>
    <row r="64" spans="1:16" ht="27.75" customHeight="1" thickBot="1" x14ac:dyDescent="0.3">
      <c r="A64" s="197" t="s">
        <v>39</v>
      </c>
      <c r="B64" s="197"/>
      <c r="C64" s="197"/>
      <c r="D64" s="195">
        <v>8000000</v>
      </c>
      <c r="E64" s="195"/>
      <c r="F64" s="195">
        <f>F72</f>
        <v>43200</v>
      </c>
      <c r="G64" s="195"/>
      <c r="H64" s="42"/>
      <c r="I64" s="42"/>
      <c r="J64" s="43"/>
      <c r="K64" s="43"/>
      <c r="L64" s="43"/>
      <c r="M64" s="24"/>
      <c r="N64" s="24"/>
      <c r="O64" s="24"/>
    </row>
    <row r="65" spans="1:15" ht="20.100000000000001" customHeight="1" thickBot="1" x14ac:dyDescent="0.3">
      <c r="A65" s="197" t="s">
        <v>17</v>
      </c>
      <c r="B65" s="197"/>
      <c r="C65" s="197"/>
      <c r="D65" s="206">
        <v>30</v>
      </c>
      <c r="E65" s="206"/>
      <c r="F65" s="200">
        <f>A43+A42+A18</f>
        <v>3</v>
      </c>
      <c r="G65" s="200"/>
      <c r="H65" s="5"/>
      <c r="I65" s="5"/>
      <c r="J65" s="8"/>
      <c r="K65" s="8"/>
      <c r="L65" s="8"/>
      <c r="M65" s="8"/>
      <c r="N65" s="8"/>
      <c r="O65" s="9"/>
    </row>
    <row r="66" spans="1:15" ht="31.5" customHeight="1" thickBot="1" x14ac:dyDescent="0.3">
      <c r="A66" s="201" t="s">
        <v>44</v>
      </c>
      <c r="B66" s="202"/>
      <c r="C66" s="203"/>
      <c r="D66" s="204">
        <v>60</v>
      </c>
      <c r="E66" s="205"/>
      <c r="F66" s="200">
        <f>A59+A45+A34+A22</f>
        <v>6</v>
      </c>
      <c r="G66" s="200"/>
      <c r="H66" s="5"/>
      <c r="I66" s="5"/>
      <c r="J66" s="8"/>
      <c r="K66" s="8"/>
      <c r="L66" s="8"/>
      <c r="M66" s="8"/>
      <c r="N66" s="8"/>
      <c r="O66" s="9"/>
    </row>
    <row r="67" spans="1:15" ht="20.100000000000001" customHeight="1" thickBot="1" x14ac:dyDescent="0.3">
      <c r="A67" s="197" t="s">
        <v>18</v>
      </c>
      <c r="B67" s="197"/>
      <c r="C67" s="197"/>
      <c r="D67" s="198">
        <v>1223</v>
      </c>
      <c r="E67" s="198"/>
      <c r="F67" s="200">
        <f>(H22+I22)+(H34+I34)+(H45+I45)+(H59+I59)</f>
        <v>14</v>
      </c>
      <c r="G67" s="200"/>
      <c r="H67" s="5"/>
      <c r="I67" s="5"/>
      <c r="J67" s="8"/>
      <c r="K67" s="8"/>
      <c r="L67" s="8"/>
      <c r="M67" s="8"/>
      <c r="N67" s="8"/>
      <c r="O67" s="9"/>
    </row>
    <row r="68" spans="1:15" ht="20.100000000000001" customHeight="1" thickBot="1" x14ac:dyDescent="0.3">
      <c r="A68" s="197" t="s">
        <v>41</v>
      </c>
      <c r="B68" s="197"/>
      <c r="C68" s="197"/>
      <c r="D68" s="198">
        <v>320</v>
      </c>
      <c r="E68" s="198"/>
      <c r="F68" s="199">
        <f>G22+G34+G45+G59</f>
        <v>64</v>
      </c>
      <c r="G68" s="200"/>
      <c r="H68" s="5"/>
      <c r="I68" s="5"/>
      <c r="J68" s="8"/>
      <c r="K68" s="8"/>
      <c r="L68" s="8"/>
      <c r="M68" s="8"/>
      <c r="N68" s="8"/>
      <c r="O68" s="9"/>
    </row>
    <row r="69" spans="1:15" ht="20.100000000000001" customHeight="1" thickBot="1" x14ac:dyDescent="0.3">
      <c r="A69" s="194" t="s">
        <v>19</v>
      </c>
      <c r="B69" s="194"/>
      <c r="C69" s="194"/>
      <c r="D69" s="195">
        <v>0</v>
      </c>
      <c r="E69" s="195"/>
      <c r="F69" s="196">
        <f>M60+M45+M34+M22</f>
        <v>0</v>
      </c>
      <c r="G69" s="196"/>
      <c r="H69" s="10" t="s">
        <v>14</v>
      </c>
      <c r="I69" s="148">
        <f>M59+M45+M34+M22</f>
        <v>0</v>
      </c>
      <c r="J69" s="8"/>
      <c r="K69" s="8"/>
      <c r="L69" s="8"/>
      <c r="M69" s="25"/>
      <c r="N69" s="8"/>
      <c r="O69" s="9"/>
    </row>
    <row r="70" spans="1:15" ht="20.100000000000001" customHeight="1" thickBot="1" x14ac:dyDescent="0.3">
      <c r="A70" s="194" t="s">
        <v>20</v>
      </c>
      <c r="B70" s="194"/>
      <c r="C70" s="194"/>
      <c r="D70" s="195">
        <v>0</v>
      </c>
      <c r="E70" s="195"/>
      <c r="F70" s="196">
        <f>N61+N47+N36+N24</f>
        <v>38880</v>
      </c>
      <c r="G70" s="196"/>
      <c r="H70" s="5"/>
      <c r="I70" s="148"/>
      <c r="J70" s="8"/>
      <c r="K70" s="8"/>
      <c r="L70" s="8"/>
      <c r="M70" s="8"/>
      <c r="N70" s="8"/>
      <c r="O70" s="9"/>
    </row>
    <row r="71" spans="1:15" ht="20.100000000000001" customHeight="1" thickBot="1" x14ac:dyDescent="0.3">
      <c r="A71" s="194" t="s">
        <v>21</v>
      </c>
      <c r="B71" s="194"/>
      <c r="C71" s="194"/>
      <c r="D71" s="195">
        <v>0</v>
      </c>
      <c r="E71" s="195"/>
      <c r="F71" s="196">
        <f>-(N60+N46+N35+N23)</f>
        <v>4320</v>
      </c>
      <c r="G71" s="196"/>
      <c r="H71" s="10" t="s">
        <v>14</v>
      </c>
      <c r="I71" s="5"/>
      <c r="J71" s="8"/>
      <c r="K71" s="8"/>
      <c r="L71" s="8"/>
      <c r="M71" s="8"/>
      <c r="N71" s="8"/>
      <c r="O71" s="9"/>
    </row>
    <row r="72" spans="1:15" ht="20.100000000000001" customHeight="1" thickBot="1" x14ac:dyDescent="0.3">
      <c r="A72" s="191" t="s">
        <v>35</v>
      </c>
      <c r="B72" s="191"/>
      <c r="C72" s="191"/>
      <c r="D72" s="192">
        <f>+D69+D70+D71</f>
        <v>0</v>
      </c>
      <c r="E72" s="192"/>
      <c r="F72" s="192">
        <f>F69+F70+F71</f>
        <v>43200</v>
      </c>
      <c r="G72" s="192"/>
      <c r="H72" s="10" t="s">
        <v>14</v>
      </c>
      <c r="I72" s="10"/>
      <c r="J72" s="8"/>
      <c r="K72" s="8"/>
      <c r="L72" s="8"/>
      <c r="M72" s="8"/>
      <c r="N72" s="8"/>
      <c r="O72" s="9"/>
    </row>
    <row r="73" spans="1:15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57"/>
      <c r="J73" s="1"/>
      <c r="K73" s="1"/>
      <c r="L73" s="1"/>
      <c r="M73" s="1"/>
      <c r="N73" s="1"/>
      <c r="O73" s="1"/>
    </row>
    <row r="74" spans="1:15" x14ac:dyDescent="0.25">
      <c r="A74" s="1"/>
      <c r="B74" s="193"/>
      <c r="C74" s="193"/>
      <c r="D74" s="193"/>
      <c r="E74" s="56"/>
      <c r="F74" s="56"/>
      <c r="G74" s="56"/>
      <c r="I74" s="1"/>
      <c r="J74" s="1"/>
      <c r="K74" s="1"/>
      <c r="L74" s="1"/>
      <c r="M74" s="1"/>
      <c r="N74" s="1"/>
      <c r="O74" s="1"/>
    </row>
    <row r="75" spans="1:15" x14ac:dyDescent="0.25">
      <c r="A75" s="1"/>
      <c r="B75" s="48"/>
      <c r="C75" s="48"/>
      <c r="D75" s="48"/>
      <c r="E75" s="47"/>
      <c r="F75" s="48"/>
      <c r="G75" s="49"/>
      <c r="H75" s="48"/>
      <c r="I75" s="1"/>
      <c r="J75" s="1"/>
      <c r="K75" s="1"/>
      <c r="L75" s="1"/>
      <c r="M75" s="1"/>
      <c r="N75" s="1"/>
      <c r="O75" s="1"/>
    </row>
    <row r="76" spans="1:15" x14ac:dyDescent="0.25">
      <c r="A76" s="1"/>
      <c r="B76" s="48"/>
      <c r="C76" s="48"/>
      <c r="D76" s="48"/>
      <c r="E76" s="47"/>
      <c r="F76" s="48"/>
      <c r="G76" s="49"/>
      <c r="H76" s="48"/>
      <c r="I76" s="1"/>
      <c r="J76" s="1"/>
      <c r="K76" s="1"/>
      <c r="L76" s="1"/>
      <c r="M76" s="1"/>
      <c r="N76" s="1"/>
      <c r="O76" s="1"/>
    </row>
    <row r="77" spans="1:15" x14ac:dyDescent="0.25">
      <c r="A77" s="1"/>
      <c r="B77" s="243"/>
      <c r="C77" s="243"/>
      <c r="D77" s="243"/>
      <c r="E77" s="244"/>
      <c r="F77" s="244"/>
      <c r="G77" s="244"/>
      <c r="H77" s="58"/>
      <c r="I77" s="1"/>
      <c r="J77" s="1"/>
      <c r="K77" s="1"/>
      <c r="L77" s="1"/>
      <c r="M77" s="1"/>
      <c r="N77" s="1"/>
      <c r="O77" s="1"/>
    </row>
    <row r="78" spans="1:15" x14ac:dyDescent="0.25">
      <c r="A78" s="1"/>
      <c r="B78" s="241"/>
      <c r="C78" s="241"/>
      <c r="D78" s="241"/>
      <c r="E78" s="242"/>
      <c r="F78" s="242"/>
      <c r="G78" s="242"/>
      <c r="H78" s="48"/>
      <c r="I78" s="1"/>
      <c r="J78" s="1"/>
      <c r="K78" s="1"/>
      <c r="L78" s="1"/>
      <c r="M78" s="1"/>
      <c r="N78" s="1"/>
      <c r="O78" s="1"/>
    </row>
    <row r="79" spans="1: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</sheetData>
  <mergeCells count="108">
    <mergeCell ref="A1:O1"/>
    <mergeCell ref="A3:O3"/>
    <mergeCell ref="A4:O4"/>
    <mergeCell ref="A6:O6"/>
    <mergeCell ref="A8:N9"/>
    <mergeCell ref="A11:N11"/>
    <mergeCell ref="H15:I15"/>
    <mergeCell ref="J15:J17"/>
    <mergeCell ref="M15:M17"/>
    <mergeCell ref="N15:N17"/>
    <mergeCell ref="O15:O17"/>
    <mergeCell ref="I16:I17"/>
    <mergeCell ref="A14:O14"/>
    <mergeCell ref="A15:A17"/>
    <mergeCell ref="B15:C16"/>
    <mergeCell ref="D15:D17"/>
    <mergeCell ref="E15:E17"/>
    <mergeCell ref="F15:F17"/>
    <mergeCell ref="G15:G17"/>
    <mergeCell ref="H27:I27"/>
    <mergeCell ref="J27:J29"/>
    <mergeCell ref="M27:M29"/>
    <mergeCell ref="N27:N29"/>
    <mergeCell ref="O27:O29"/>
    <mergeCell ref="H28:H29"/>
    <mergeCell ref="I28:I29"/>
    <mergeCell ref="B22:F22"/>
    <mergeCell ref="A23:G23"/>
    <mergeCell ref="A24:G24"/>
    <mergeCell ref="A26:M26"/>
    <mergeCell ref="A27:A29"/>
    <mergeCell ref="B27:C28"/>
    <mergeCell ref="D27:D29"/>
    <mergeCell ref="E27:E29"/>
    <mergeCell ref="F27:F29"/>
    <mergeCell ref="G27:G29"/>
    <mergeCell ref="H39:I39"/>
    <mergeCell ref="J39:J41"/>
    <mergeCell ref="M39:M41"/>
    <mergeCell ref="N39:N41"/>
    <mergeCell ref="O39:O41"/>
    <mergeCell ref="H40:H41"/>
    <mergeCell ref="I40:I41"/>
    <mergeCell ref="B34:F34"/>
    <mergeCell ref="A35:G35"/>
    <mergeCell ref="A36:G36"/>
    <mergeCell ref="A38:M38"/>
    <mergeCell ref="A39:A41"/>
    <mergeCell ref="B39:C40"/>
    <mergeCell ref="D39:D41"/>
    <mergeCell ref="E39:E41"/>
    <mergeCell ref="F39:F41"/>
    <mergeCell ref="G39:G41"/>
    <mergeCell ref="H51:I51"/>
    <mergeCell ref="J51:J53"/>
    <mergeCell ref="M51:M53"/>
    <mergeCell ref="N51:N53"/>
    <mergeCell ref="O51:O53"/>
    <mergeCell ref="H52:H53"/>
    <mergeCell ref="I52:I53"/>
    <mergeCell ref="B45:F45"/>
    <mergeCell ref="A46:G46"/>
    <mergeCell ref="A47:G47"/>
    <mergeCell ref="A50:O50"/>
    <mergeCell ref="A51:A53"/>
    <mergeCell ref="B51:C52"/>
    <mergeCell ref="D51:D53"/>
    <mergeCell ref="E51:E53"/>
    <mergeCell ref="F51:F53"/>
    <mergeCell ref="G51:G53"/>
    <mergeCell ref="A64:C64"/>
    <mergeCell ref="D64:E64"/>
    <mergeCell ref="F64:G64"/>
    <mergeCell ref="A65:C65"/>
    <mergeCell ref="D65:E65"/>
    <mergeCell ref="F65:G65"/>
    <mergeCell ref="B59:F59"/>
    <mergeCell ref="A60:G60"/>
    <mergeCell ref="A61:G61"/>
    <mergeCell ref="A63:C63"/>
    <mergeCell ref="D63:E63"/>
    <mergeCell ref="F63:G63"/>
    <mergeCell ref="A68:C68"/>
    <mergeCell ref="D68:E68"/>
    <mergeCell ref="F68:G68"/>
    <mergeCell ref="A69:C69"/>
    <mergeCell ref="D69:E69"/>
    <mergeCell ref="F69:G69"/>
    <mergeCell ref="A66:C66"/>
    <mergeCell ref="D66:E66"/>
    <mergeCell ref="F66:G66"/>
    <mergeCell ref="A67:C67"/>
    <mergeCell ref="D67:E67"/>
    <mergeCell ref="F67:G67"/>
    <mergeCell ref="B78:D78"/>
    <mergeCell ref="E78:G78"/>
    <mergeCell ref="A72:C72"/>
    <mergeCell ref="D72:E72"/>
    <mergeCell ref="F72:G72"/>
    <mergeCell ref="B74:D74"/>
    <mergeCell ref="B77:D77"/>
    <mergeCell ref="E77:G77"/>
    <mergeCell ref="A70:C70"/>
    <mergeCell ref="D70:E70"/>
    <mergeCell ref="F70:G70"/>
    <mergeCell ref="A71:C71"/>
    <mergeCell ref="D71:E71"/>
    <mergeCell ref="F71:G71"/>
  </mergeCells>
  <pageMargins left="0.7" right="0.7" top="0.75" bottom="0.75" header="0.3" footer="0.3"/>
  <pageSetup scale="56" orientation="landscape" r:id="rId1"/>
  <rowBreaks count="3" manualBreakCount="3">
    <brk id="24" max="12" man="1"/>
    <brk id="36" max="12" man="1"/>
    <brk id="48" max="12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1269-3311-4C0E-8E36-A8480D372AB0}">
  <sheetPr codeName="Hoja1"/>
  <dimension ref="A1:Q139"/>
  <sheetViews>
    <sheetView topLeftCell="A37" zoomScale="90" zoomScaleNormal="90" workbookViewId="0">
      <selection activeCell="M43" sqref="M43"/>
    </sheetView>
  </sheetViews>
  <sheetFormatPr baseColWidth="10" defaultRowHeight="15" x14ac:dyDescent="0.25"/>
  <cols>
    <col min="1" max="1" width="4" customWidth="1"/>
    <col min="2" max="2" width="18.28515625" customWidth="1"/>
    <col min="3" max="3" width="24.28515625" customWidth="1"/>
    <col min="4" max="4" width="16.85546875" customWidth="1"/>
    <col min="5" max="5" width="15.140625" customWidth="1"/>
    <col min="6" max="6" width="19.42578125" customWidth="1"/>
    <col min="7" max="7" width="13.140625" customWidth="1"/>
    <col min="8" max="8" width="10.5703125" customWidth="1"/>
    <col min="9" max="9" width="13.7109375" customWidth="1"/>
    <col min="10" max="12" width="16.140625" customWidth="1"/>
    <col min="13" max="13" width="15" customWidth="1"/>
    <col min="14" max="14" width="16.140625" customWidth="1"/>
    <col min="15" max="15" width="16.85546875" customWidth="1"/>
    <col min="16" max="17" width="13.85546875" bestFit="1" customWidth="1"/>
  </cols>
  <sheetData>
    <row r="1" spans="1:15" ht="18" x14ac:dyDescent="0.2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6.7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 ht="15.75" x14ac:dyDescent="0.25">
      <c r="A4" s="237" t="s">
        <v>31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</row>
    <row r="5" spans="1:15" ht="6" customHeight="1" x14ac:dyDescent="0.2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8" x14ac:dyDescent="0.25">
      <c r="A6" s="238" t="s">
        <v>47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8.25" customHeight="1" x14ac:dyDescent="0.2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ht="18" customHeight="1" x14ac:dyDescent="0.25">
      <c r="A8" s="239" t="s">
        <v>30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14"/>
    </row>
    <row r="9" spans="1:15" ht="18" customHeight="1" x14ac:dyDescent="0.25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14"/>
    </row>
    <row r="10" spans="1:15" ht="18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8" customHeight="1" x14ac:dyDescent="0.25">
      <c r="A11" s="240" t="s">
        <v>72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3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"/>
    </row>
    <row r="14" spans="1:15" ht="15.75" customHeight="1" thickBot="1" x14ac:dyDescent="0.3">
      <c r="A14" s="223" t="s">
        <v>2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</row>
    <row r="15" spans="1:15" ht="27" customHeight="1" thickBot="1" x14ac:dyDescent="0.3">
      <c r="A15" s="224" t="s">
        <v>3</v>
      </c>
      <c r="B15" s="226" t="s">
        <v>4</v>
      </c>
      <c r="C15" s="227"/>
      <c r="D15" s="210" t="s">
        <v>5</v>
      </c>
      <c r="E15" s="210" t="s">
        <v>6</v>
      </c>
      <c r="F15" s="210" t="s">
        <v>7</v>
      </c>
      <c r="G15" s="210" t="s">
        <v>48</v>
      </c>
      <c r="H15" s="226" t="s">
        <v>23</v>
      </c>
      <c r="I15" s="227"/>
      <c r="J15" s="210" t="s">
        <v>42</v>
      </c>
      <c r="K15" s="106"/>
      <c r="L15" s="106"/>
      <c r="M15" s="210" t="s">
        <v>8</v>
      </c>
      <c r="N15" s="210" t="s">
        <v>26</v>
      </c>
      <c r="O15" s="214" t="s">
        <v>33</v>
      </c>
    </row>
    <row r="16" spans="1:15" ht="2.25" customHeight="1" thickBot="1" x14ac:dyDescent="0.3">
      <c r="A16" s="225"/>
      <c r="B16" s="228"/>
      <c r="C16" s="229"/>
      <c r="D16" s="212"/>
      <c r="E16" s="212"/>
      <c r="F16" s="212"/>
      <c r="G16" s="230"/>
      <c r="H16" s="71" t="s">
        <v>14</v>
      </c>
      <c r="I16" s="210" t="s">
        <v>25</v>
      </c>
      <c r="J16" s="211"/>
      <c r="K16" s="107"/>
      <c r="L16" s="107"/>
      <c r="M16" s="211"/>
      <c r="N16" s="212"/>
      <c r="O16" s="215"/>
    </row>
    <row r="17" spans="1:15" ht="26.25" customHeight="1" thickBot="1" x14ac:dyDescent="0.3">
      <c r="A17" s="225"/>
      <c r="B17" s="106" t="s">
        <v>9</v>
      </c>
      <c r="C17" s="105" t="s">
        <v>10</v>
      </c>
      <c r="D17" s="212"/>
      <c r="E17" s="213"/>
      <c r="F17" s="212"/>
      <c r="G17" s="230"/>
      <c r="H17" s="73" t="s">
        <v>24</v>
      </c>
      <c r="I17" s="212"/>
      <c r="J17" s="211"/>
      <c r="K17" s="108" t="s">
        <v>45</v>
      </c>
      <c r="L17" s="108" t="s">
        <v>46</v>
      </c>
      <c r="M17" s="211"/>
      <c r="N17" s="212"/>
      <c r="O17" s="234"/>
    </row>
    <row r="18" spans="1:15" ht="128.25" customHeight="1" thickBot="1" x14ac:dyDescent="0.3">
      <c r="A18" s="75">
        <v>4</v>
      </c>
      <c r="B18" s="30" t="s">
        <v>76</v>
      </c>
      <c r="C18" s="117" t="s">
        <v>73</v>
      </c>
      <c r="D18" s="30" t="s">
        <v>43</v>
      </c>
      <c r="E18" s="118" t="s">
        <v>74</v>
      </c>
      <c r="F18" s="119" t="s">
        <v>75</v>
      </c>
      <c r="G18" s="32">
        <v>24</v>
      </c>
      <c r="H18" s="32"/>
      <c r="I18" s="32"/>
      <c r="J18" s="31">
        <v>328300</v>
      </c>
      <c r="K18" s="64">
        <v>4400</v>
      </c>
      <c r="L18" s="64">
        <f>10850+4750+4750</f>
        <v>20350</v>
      </c>
      <c r="M18" s="64">
        <f>102400+48552.72</f>
        <v>150952.72</v>
      </c>
      <c r="N18" s="31">
        <v>11200</v>
      </c>
      <c r="O18" s="31">
        <f>M18+N18</f>
        <v>162152.72</v>
      </c>
    </row>
    <row r="19" spans="1:15" ht="63" customHeight="1" thickBot="1" x14ac:dyDescent="0.3">
      <c r="A19" s="75">
        <v>3</v>
      </c>
      <c r="B19" s="30" t="s">
        <v>139</v>
      </c>
      <c r="C19" s="79" t="s">
        <v>77</v>
      </c>
      <c r="D19" s="45" t="s">
        <v>43</v>
      </c>
      <c r="E19" s="81" t="s">
        <v>78</v>
      </c>
      <c r="F19" s="45" t="s">
        <v>79</v>
      </c>
      <c r="G19" s="82">
        <v>24</v>
      </c>
      <c r="H19" s="82"/>
      <c r="I19" s="82">
        <v>0</v>
      </c>
      <c r="J19" s="83">
        <v>239250</v>
      </c>
      <c r="K19" s="64">
        <v>5500</v>
      </c>
      <c r="L19" s="84">
        <v>14250</v>
      </c>
      <c r="M19" s="64"/>
      <c r="N19" s="31">
        <v>11200</v>
      </c>
      <c r="O19" s="31">
        <f t="shared" ref="O19:O21" si="0">M19+N19</f>
        <v>11200</v>
      </c>
    </row>
    <row r="20" spans="1:15" ht="29.25" thickBot="1" x14ac:dyDescent="0.3">
      <c r="A20" s="75">
        <v>0</v>
      </c>
      <c r="B20" s="30"/>
      <c r="C20" s="79"/>
      <c r="D20" s="45" t="s">
        <v>43</v>
      </c>
      <c r="E20" s="81"/>
      <c r="F20" s="45"/>
      <c r="G20" s="82"/>
      <c r="H20" s="82"/>
      <c r="I20" s="82"/>
      <c r="J20" s="83"/>
      <c r="K20" s="84"/>
      <c r="L20" s="84"/>
      <c r="M20" s="64"/>
      <c r="N20" s="31"/>
      <c r="O20" s="31">
        <f t="shared" si="0"/>
        <v>0</v>
      </c>
    </row>
    <row r="21" spans="1:15" ht="44.25" customHeight="1" thickBot="1" x14ac:dyDescent="0.3">
      <c r="A21" s="75"/>
      <c r="B21" s="44"/>
      <c r="C21" s="44"/>
      <c r="D21" s="44" t="s">
        <v>43</v>
      </c>
      <c r="E21" s="44"/>
      <c r="F21" s="44"/>
      <c r="G21" s="60"/>
      <c r="H21" s="60"/>
      <c r="I21" s="60"/>
      <c r="J21" s="61"/>
      <c r="K21" s="62"/>
      <c r="L21" s="62"/>
      <c r="M21" s="53"/>
      <c r="N21" s="53"/>
      <c r="O21" s="31">
        <f t="shared" si="0"/>
        <v>0</v>
      </c>
    </row>
    <row r="22" spans="1:15" ht="15.75" customHeight="1" thickBot="1" x14ac:dyDescent="0.3">
      <c r="A22" s="76">
        <f>SUM(A18:A21)</f>
        <v>7</v>
      </c>
      <c r="B22" s="200" t="s">
        <v>11</v>
      </c>
      <c r="C22" s="200"/>
      <c r="D22" s="200"/>
      <c r="E22" s="200"/>
      <c r="F22" s="200"/>
      <c r="G22" s="33">
        <f t="shared" ref="G22:O22" si="1">SUM(G18:G21)</f>
        <v>48</v>
      </c>
      <c r="H22" s="33">
        <f t="shared" si="1"/>
        <v>0</v>
      </c>
      <c r="I22" s="33">
        <f t="shared" si="1"/>
        <v>0</v>
      </c>
      <c r="J22" s="85">
        <f t="shared" si="1"/>
        <v>567550</v>
      </c>
      <c r="K22" s="85">
        <f t="shared" si="1"/>
        <v>9900</v>
      </c>
      <c r="L22" s="85">
        <f t="shared" si="1"/>
        <v>34600</v>
      </c>
      <c r="M22" s="85">
        <f t="shared" si="1"/>
        <v>150952.72</v>
      </c>
      <c r="N22" s="85">
        <f t="shared" si="1"/>
        <v>22400</v>
      </c>
      <c r="O22" s="86">
        <f t="shared" si="1"/>
        <v>173352.72</v>
      </c>
    </row>
    <row r="23" spans="1:15" ht="15.75" customHeight="1" thickBot="1" x14ac:dyDescent="0.3">
      <c r="A23" s="207" t="s">
        <v>12</v>
      </c>
      <c r="B23" s="208"/>
      <c r="C23" s="208"/>
      <c r="D23" s="208"/>
      <c r="E23" s="208"/>
      <c r="F23" s="208"/>
      <c r="G23" s="208"/>
      <c r="H23" s="35"/>
      <c r="I23" s="35"/>
      <c r="J23" s="87"/>
      <c r="K23" s="87"/>
      <c r="L23" s="87"/>
      <c r="M23" s="66">
        <v>0</v>
      </c>
      <c r="N23" s="66">
        <f>N22*-0.1</f>
        <v>-2240</v>
      </c>
      <c r="O23" s="88">
        <f>N23</f>
        <v>-2240</v>
      </c>
    </row>
    <row r="24" spans="1:15" ht="15.75" customHeight="1" thickBot="1" x14ac:dyDescent="0.3">
      <c r="A24" s="200" t="s">
        <v>13</v>
      </c>
      <c r="B24" s="200"/>
      <c r="C24" s="200"/>
      <c r="D24" s="200"/>
      <c r="E24" s="200"/>
      <c r="F24" s="200"/>
      <c r="G24" s="200"/>
      <c r="H24" s="36"/>
      <c r="I24" s="36"/>
      <c r="J24" s="89"/>
      <c r="K24" s="89"/>
      <c r="L24" s="89"/>
      <c r="M24" s="66">
        <f>+M22+M23</f>
        <v>150952.72</v>
      </c>
      <c r="N24" s="66">
        <f>+N22+N23</f>
        <v>20160</v>
      </c>
      <c r="O24" s="88">
        <f>+O22+O23</f>
        <v>171112.72</v>
      </c>
    </row>
    <row r="25" spans="1:15" x14ac:dyDescent="0.25">
      <c r="A25" s="15"/>
      <c r="B25" s="15"/>
      <c r="C25" s="15"/>
      <c r="D25" s="15"/>
      <c r="E25" s="15"/>
      <c r="F25" s="15"/>
      <c r="G25" s="15"/>
      <c r="H25" s="16"/>
      <c r="I25" s="16"/>
      <c r="J25" s="17"/>
      <c r="K25" s="17"/>
      <c r="L25" s="17"/>
      <c r="M25" s="17"/>
      <c r="N25" s="17"/>
      <c r="O25" s="18"/>
    </row>
    <row r="26" spans="1:15" ht="16.5" customHeight="1" thickBot="1" x14ac:dyDescent="0.3">
      <c r="A26" s="232" t="s">
        <v>29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19"/>
      <c r="O26" s="19"/>
    </row>
    <row r="27" spans="1:15" ht="23.25" customHeight="1" thickBot="1" x14ac:dyDescent="0.3">
      <c r="A27" s="224" t="s">
        <v>3</v>
      </c>
      <c r="B27" s="226" t="s">
        <v>4</v>
      </c>
      <c r="C27" s="227"/>
      <c r="D27" s="210" t="s">
        <v>5</v>
      </c>
      <c r="E27" s="210" t="s">
        <v>6</v>
      </c>
      <c r="F27" s="210" t="s">
        <v>7</v>
      </c>
      <c r="G27" s="210" t="s">
        <v>32</v>
      </c>
      <c r="H27" s="226" t="s">
        <v>23</v>
      </c>
      <c r="I27" s="227"/>
      <c r="J27" s="210" t="s">
        <v>42</v>
      </c>
      <c r="K27" s="106"/>
      <c r="L27" s="106"/>
      <c r="M27" s="210" t="s">
        <v>8</v>
      </c>
      <c r="N27" s="210" t="s">
        <v>26</v>
      </c>
      <c r="O27" s="214" t="s">
        <v>33</v>
      </c>
    </row>
    <row r="28" spans="1:15" ht="0.75" customHeight="1" thickBot="1" x14ac:dyDescent="0.3">
      <c r="A28" s="225"/>
      <c r="B28" s="228"/>
      <c r="C28" s="229"/>
      <c r="D28" s="212"/>
      <c r="E28" s="212"/>
      <c r="F28" s="212"/>
      <c r="G28" s="230"/>
      <c r="H28" s="210" t="s">
        <v>24</v>
      </c>
      <c r="I28" s="210" t="s">
        <v>25</v>
      </c>
      <c r="J28" s="211"/>
      <c r="K28" s="107"/>
      <c r="L28" s="107"/>
      <c r="M28" s="211"/>
      <c r="N28" s="212"/>
      <c r="O28" s="215"/>
    </row>
    <row r="29" spans="1:15" ht="28.5" customHeight="1" thickBot="1" x14ac:dyDescent="0.3">
      <c r="A29" s="235"/>
      <c r="B29" s="78" t="s">
        <v>9</v>
      </c>
      <c r="C29" s="105" t="s">
        <v>10</v>
      </c>
      <c r="D29" s="212"/>
      <c r="E29" s="212"/>
      <c r="F29" s="212"/>
      <c r="G29" s="230"/>
      <c r="H29" s="212"/>
      <c r="I29" s="212"/>
      <c r="J29" s="211"/>
      <c r="K29" s="108" t="s">
        <v>45</v>
      </c>
      <c r="L29" s="108" t="s">
        <v>46</v>
      </c>
      <c r="M29" s="211"/>
      <c r="N29" s="212"/>
      <c r="O29" s="234"/>
    </row>
    <row r="30" spans="1:15" ht="44.25" customHeight="1" thickBot="1" x14ac:dyDescent="0.3">
      <c r="A30" s="104">
        <v>1</v>
      </c>
      <c r="B30" s="120" t="s">
        <v>111</v>
      </c>
      <c r="C30" s="121" t="s">
        <v>80</v>
      </c>
      <c r="D30" s="44" t="s">
        <v>28</v>
      </c>
      <c r="E30" s="122" t="s">
        <v>81</v>
      </c>
      <c r="F30" s="44" t="s">
        <v>82</v>
      </c>
      <c r="G30" s="50">
        <v>8</v>
      </c>
      <c r="H30" s="32"/>
      <c r="I30" s="32"/>
      <c r="J30" s="52">
        <v>500000</v>
      </c>
      <c r="K30" s="53">
        <v>5200</v>
      </c>
      <c r="L30" s="53">
        <v>6900</v>
      </c>
      <c r="M30" s="53"/>
      <c r="N30" s="52">
        <v>31200</v>
      </c>
      <c r="O30" s="51">
        <f>M30+N30</f>
        <v>31200</v>
      </c>
    </row>
    <row r="31" spans="1:15" ht="66" customHeight="1" thickBot="1" x14ac:dyDescent="0.3">
      <c r="A31" s="104">
        <v>1</v>
      </c>
      <c r="B31" s="44" t="s">
        <v>54</v>
      </c>
      <c r="C31" s="123" t="s">
        <v>83</v>
      </c>
      <c r="D31" s="44" t="s">
        <v>28</v>
      </c>
      <c r="E31" s="90" t="s">
        <v>84</v>
      </c>
      <c r="F31" s="44" t="s">
        <v>52</v>
      </c>
      <c r="G31" s="50">
        <v>8</v>
      </c>
      <c r="H31" s="32"/>
      <c r="I31" s="32"/>
      <c r="J31" s="52">
        <v>285000</v>
      </c>
      <c r="K31" s="53">
        <v>7200</v>
      </c>
      <c r="L31" s="53">
        <v>6900</v>
      </c>
      <c r="M31" s="53"/>
      <c r="N31" s="52"/>
      <c r="O31" s="51">
        <f t="shared" ref="O31:O34" si="2">M31+N31</f>
        <v>0</v>
      </c>
    </row>
    <row r="32" spans="1:15" ht="66.75" customHeight="1" thickBot="1" x14ac:dyDescent="0.3">
      <c r="A32" s="104">
        <v>1</v>
      </c>
      <c r="B32" s="120" t="s">
        <v>112</v>
      </c>
      <c r="C32" s="91" t="s">
        <v>85</v>
      </c>
      <c r="D32" s="44" t="s">
        <v>28</v>
      </c>
      <c r="E32" s="44" t="s">
        <v>86</v>
      </c>
      <c r="F32" s="44" t="s">
        <v>87</v>
      </c>
      <c r="G32" s="50">
        <v>8</v>
      </c>
      <c r="H32" s="32"/>
      <c r="I32" s="32"/>
      <c r="J32" s="52">
        <v>570000</v>
      </c>
      <c r="K32" s="53">
        <v>5600</v>
      </c>
      <c r="L32" s="53">
        <v>9013.9599999999991</v>
      </c>
      <c r="M32" s="53">
        <f>17943.88+2854.28</f>
        <v>20798.16</v>
      </c>
      <c r="N32" s="52">
        <v>23600</v>
      </c>
      <c r="O32" s="51">
        <f t="shared" si="2"/>
        <v>44398.16</v>
      </c>
    </row>
    <row r="33" spans="1:17" ht="66.75" customHeight="1" thickBot="1" x14ac:dyDescent="0.3">
      <c r="A33" s="104">
        <v>1</v>
      </c>
      <c r="B33" s="44" t="s">
        <v>127</v>
      </c>
      <c r="C33" s="91" t="s">
        <v>88</v>
      </c>
      <c r="D33" s="44" t="s">
        <v>28</v>
      </c>
      <c r="E33" s="44" t="s">
        <v>89</v>
      </c>
      <c r="F33" s="44" t="s">
        <v>90</v>
      </c>
      <c r="G33" s="50">
        <v>8</v>
      </c>
      <c r="H33" s="32"/>
      <c r="I33" s="32"/>
      <c r="J33" s="52"/>
      <c r="K33" s="53">
        <v>4900</v>
      </c>
      <c r="L33" s="53">
        <v>2150</v>
      </c>
      <c r="M33" s="53"/>
      <c r="N33" s="52">
        <v>11200</v>
      </c>
      <c r="O33" s="51">
        <f t="shared" si="2"/>
        <v>11200</v>
      </c>
    </row>
    <row r="34" spans="1:17" ht="60.75" thickBot="1" x14ac:dyDescent="0.3">
      <c r="A34" s="104">
        <v>1</v>
      </c>
      <c r="B34" s="44" t="s">
        <v>128</v>
      </c>
      <c r="C34" s="91" t="s">
        <v>91</v>
      </c>
      <c r="D34" s="44" t="s">
        <v>28</v>
      </c>
      <c r="E34" s="44" t="s">
        <v>92</v>
      </c>
      <c r="F34" s="44" t="s">
        <v>93</v>
      </c>
      <c r="G34" s="60">
        <v>8</v>
      </c>
      <c r="H34" s="60"/>
      <c r="I34" s="60"/>
      <c r="J34" s="52">
        <v>0</v>
      </c>
      <c r="K34" s="53">
        <v>5600</v>
      </c>
      <c r="L34" s="53">
        <v>6450</v>
      </c>
      <c r="M34" s="53">
        <v>10520</v>
      </c>
      <c r="N34" s="52">
        <v>17400</v>
      </c>
      <c r="O34" s="51">
        <f t="shared" si="2"/>
        <v>27920</v>
      </c>
    </row>
    <row r="35" spans="1:17" ht="15.75" thickBot="1" x14ac:dyDescent="0.3">
      <c r="A35" s="104">
        <f>SUM(A30:A34)</f>
        <v>5</v>
      </c>
      <c r="B35" s="220" t="s">
        <v>11</v>
      </c>
      <c r="C35" s="221"/>
      <c r="D35" s="221"/>
      <c r="E35" s="221"/>
      <c r="F35" s="222"/>
      <c r="G35" s="37">
        <f t="shared" ref="G35:O35" si="3">SUM(G30:G34)</f>
        <v>40</v>
      </c>
      <c r="H35" s="37">
        <f t="shared" si="3"/>
        <v>0</v>
      </c>
      <c r="I35" s="37">
        <f t="shared" si="3"/>
        <v>0</v>
      </c>
      <c r="J35" s="92">
        <f t="shared" si="3"/>
        <v>1355000</v>
      </c>
      <c r="K35" s="92">
        <f t="shared" si="3"/>
        <v>28500</v>
      </c>
      <c r="L35" s="92">
        <f t="shared" si="3"/>
        <v>31413.96</v>
      </c>
      <c r="M35" s="92">
        <f t="shared" si="3"/>
        <v>31318.16</v>
      </c>
      <c r="N35" s="92">
        <f t="shared" si="3"/>
        <v>83400</v>
      </c>
      <c r="O35" s="92">
        <f t="shared" si="3"/>
        <v>114718.16</v>
      </c>
    </row>
    <row r="36" spans="1:17" ht="15.75" thickBot="1" x14ac:dyDescent="0.3">
      <c r="A36" s="217" t="s">
        <v>12</v>
      </c>
      <c r="B36" s="218"/>
      <c r="C36" s="218"/>
      <c r="D36" s="218"/>
      <c r="E36" s="218"/>
      <c r="F36" s="218"/>
      <c r="G36" s="219"/>
      <c r="H36" s="38"/>
      <c r="I36" s="38"/>
      <c r="J36" s="39"/>
      <c r="K36" s="93"/>
      <c r="L36" s="93"/>
      <c r="M36" s="93">
        <v>0</v>
      </c>
      <c r="N36" s="93">
        <f>0.1*-N35</f>
        <v>-8340</v>
      </c>
      <c r="O36" s="94">
        <f>SUM(N36:N36)</f>
        <v>-8340</v>
      </c>
    </row>
    <row r="37" spans="1:17" ht="15.75" thickBot="1" x14ac:dyDescent="0.3">
      <c r="A37" s="220" t="s">
        <v>15</v>
      </c>
      <c r="B37" s="221"/>
      <c r="C37" s="221"/>
      <c r="D37" s="221"/>
      <c r="E37" s="221"/>
      <c r="F37" s="221"/>
      <c r="G37" s="222"/>
      <c r="H37" s="40"/>
      <c r="I37" s="40"/>
      <c r="J37" s="39"/>
      <c r="K37" s="93"/>
      <c r="L37" s="93"/>
      <c r="M37" s="93">
        <f>SUM(M35:M36)</f>
        <v>31318.16</v>
      </c>
      <c r="N37" s="66">
        <f>+N35+N36</f>
        <v>75060</v>
      </c>
      <c r="O37" s="66">
        <f>+O35+O36</f>
        <v>106378.16</v>
      </c>
      <c r="Q37" s="95"/>
    </row>
    <row r="38" spans="1:17" x14ac:dyDescent="0.25">
      <c r="A38" s="15"/>
      <c r="B38" s="15"/>
      <c r="C38" s="15"/>
      <c r="D38" s="15"/>
      <c r="E38" s="15"/>
      <c r="F38" s="15"/>
      <c r="G38" s="15"/>
      <c r="H38" s="16"/>
      <c r="I38" s="16"/>
      <c r="J38" s="17"/>
      <c r="K38" s="17"/>
      <c r="L38" s="17"/>
      <c r="M38" s="17"/>
      <c r="N38" s="17"/>
      <c r="O38" s="18"/>
    </row>
    <row r="39" spans="1:17" ht="15.75" customHeight="1" thickBot="1" x14ac:dyDescent="0.3">
      <c r="A39" s="232" t="s">
        <v>34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11"/>
      <c r="O39" s="11"/>
    </row>
    <row r="40" spans="1:17" ht="23.25" customHeight="1" thickBot="1" x14ac:dyDescent="0.3">
      <c r="A40" s="224" t="s">
        <v>3</v>
      </c>
      <c r="B40" s="226" t="s">
        <v>4</v>
      </c>
      <c r="C40" s="227"/>
      <c r="D40" s="210" t="s">
        <v>5</v>
      </c>
      <c r="E40" s="210" t="s">
        <v>6</v>
      </c>
      <c r="F40" s="210" t="s">
        <v>7</v>
      </c>
      <c r="G40" s="210" t="s">
        <v>32</v>
      </c>
      <c r="H40" s="226" t="s">
        <v>23</v>
      </c>
      <c r="I40" s="227"/>
      <c r="J40" s="210" t="s">
        <v>42</v>
      </c>
      <c r="K40" s="106"/>
      <c r="L40" s="106"/>
      <c r="M40" s="210" t="s">
        <v>8</v>
      </c>
      <c r="N40" s="210" t="s">
        <v>26</v>
      </c>
      <c r="O40" s="214" t="s">
        <v>33</v>
      </c>
    </row>
    <row r="41" spans="1:17" ht="2.25" customHeight="1" thickBot="1" x14ac:dyDescent="0.3">
      <c r="A41" s="225"/>
      <c r="B41" s="228"/>
      <c r="C41" s="229"/>
      <c r="D41" s="230"/>
      <c r="E41" s="230"/>
      <c r="F41" s="230"/>
      <c r="G41" s="230"/>
      <c r="H41" s="210" t="s">
        <v>24</v>
      </c>
      <c r="I41" s="210" t="s">
        <v>25</v>
      </c>
      <c r="J41" s="211"/>
      <c r="K41" s="107"/>
      <c r="L41" s="107"/>
      <c r="M41" s="211"/>
      <c r="N41" s="212"/>
      <c r="O41" s="215"/>
    </row>
    <row r="42" spans="1:17" ht="28.5" customHeight="1" thickBot="1" x14ac:dyDescent="0.3">
      <c r="A42" s="225"/>
      <c r="B42" s="106" t="s">
        <v>9</v>
      </c>
      <c r="C42" s="105" t="s">
        <v>10</v>
      </c>
      <c r="D42" s="231"/>
      <c r="E42" s="231"/>
      <c r="F42" s="231"/>
      <c r="G42" s="231"/>
      <c r="H42" s="213"/>
      <c r="I42" s="213"/>
      <c r="J42" s="233"/>
      <c r="K42" s="108" t="s">
        <v>45</v>
      </c>
      <c r="L42" s="108" t="s">
        <v>46</v>
      </c>
      <c r="M42" s="211"/>
      <c r="N42" s="213"/>
      <c r="O42" s="216"/>
    </row>
    <row r="43" spans="1:17" ht="69.75" customHeight="1" thickBot="1" x14ac:dyDescent="0.3">
      <c r="A43" s="74">
        <v>1</v>
      </c>
      <c r="B43" s="54" t="s">
        <v>94</v>
      </c>
      <c r="C43" s="54" t="s">
        <v>95</v>
      </c>
      <c r="D43" s="103" t="s">
        <v>58</v>
      </c>
      <c r="E43" s="97">
        <v>45149</v>
      </c>
      <c r="F43" s="54" t="s">
        <v>96</v>
      </c>
      <c r="G43" s="55">
        <v>8</v>
      </c>
      <c r="H43" s="55">
        <v>3</v>
      </c>
      <c r="I43" s="54">
        <v>0</v>
      </c>
      <c r="J43" s="54"/>
      <c r="K43" s="124">
        <v>3000</v>
      </c>
      <c r="L43" s="124">
        <v>1750</v>
      </c>
      <c r="M43" s="125">
        <f>43935.81+28042+40160</f>
        <v>112137.81</v>
      </c>
      <c r="N43" s="125">
        <v>9600</v>
      </c>
      <c r="O43" s="51">
        <f t="shared" ref="O43:O45" si="4">M43+N43</f>
        <v>121737.81</v>
      </c>
    </row>
    <row r="44" spans="1:17" ht="41.25" customHeight="1" thickBot="1" x14ac:dyDescent="0.3">
      <c r="A44" s="74">
        <v>0</v>
      </c>
      <c r="B44" s="54"/>
      <c r="C44" s="54"/>
      <c r="D44" s="44" t="s">
        <v>58</v>
      </c>
      <c r="E44" s="54"/>
      <c r="F44" s="54"/>
      <c r="G44" s="55"/>
      <c r="H44" s="55"/>
      <c r="I44" s="55">
        <v>0</v>
      </c>
      <c r="J44" s="52"/>
      <c r="K44" s="98"/>
      <c r="L44" s="98"/>
      <c r="M44" s="98"/>
      <c r="N44" s="99"/>
      <c r="O44" s="51">
        <f t="shared" si="4"/>
        <v>0</v>
      </c>
    </row>
    <row r="45" spans="1:17" ht="39.75" customHeight="1" thickBot="1" x14ac:dyDescent="0.3">
      <c r="A45" s="74">
        <v>1</v>
      </c>
      <c r="B45" s="54" t="s">
        <v>56</v>
      </c>
      <c r="C45" s="96" t="s">
        <v>57</v>
      </c>
      <c r="D45" s="44" t="s">
        <v>22</v>
      </c>
      <c r="E45" s="97" t="s">
        <v>97</v>
      </c>
      <c r="F45" s="54" t="s">
        <v>60</v>
      </c>
      <c r="G45" s="54">
        <v>8</v>
      </c>
      <c r="H45" s="54">
        <v>2</v>
      </c>
      <c r="I45" s="54">
        <v>0</v>
      </c>
      <c r="J45" s="54"/>
      <c r="K45" s="98">
        <v>5300</v>
      </c>
      <c r="L45" s="98">
        <v>8500</v>
      </c>
      <c r="M45" s="98">
        <v>29334.18</v>
      </c>
      <c r="N45" s="99">
        <v>10400</v>
      </c>
      <c r="O45" s="51">
        <f t="shared" si="4"/>
        <v>39734.18</v>
      </c>
    </row>
    <row r="46" spans="1:17" ht="13.5" customHeight="1" thickBot="1" x14ac:dyDescent="0.3">
      <c r="A46" s="104">
        <f>SUM(A43:A45)</f>
        <v>2</v>
      </c>
      <c r="B46" s="220" t="s">
        <v>11</v>
      </c>
      <c r="C46" s="221"/>
      <c r="D46" s="221"/>
      <c r="E46" s="221"/>
      <c r="F46" s="222"/>
      <c r="G46" s="37">
        <f t="shared" ref="G46:O46" si="5">SUM(G43:G45)</f>
        <v>16</v>
      </c>
      <c r="H46" s="37">
        <f t="shared" si="5"/>
        <v>5</v>
      </c>
      <c r="I46" s="37">
        <f t="shared" si="5"/>
        <v>0</v>
      </c>
      <c r="J46" s="37">
        <f t="shared" si="5"/>
        <v>0</v>
      </c>
      <c r="K46" s="92">
        <f t="shared" si="5"/>
        <v>8300</v>
      </c>
      <c r="L46" s="92">
        <f t="shared" si="5"/>
        <v>10250</v>
      </c>
      <c r="M46" s="92">
        <f t="shared" si="5"/>
        <v>141471.99</v>
      </c>
      <c r="N46" s="92">
        <f t="shared" si="5"/>
        <v>20000</v>
      </c>
      <c r="O46" s="92">
        <f t="shared" si="5"/>
        <v>161471.99</v>
      </c>
    </row>
    <row r="47" spans="1:17" ht="13.5" customHeight="1" thickBot="1" x14ac:dyDescent="0.3">
      <c r="A47" s="217" t="s">
        <v>12</v>
      </c>
      <c r="B47" s="218"/>
      <c r="C47" s="218"/>
      <c r="D47" s="218"/>
      <c r="E47" s="218"/>
      <c r="F47" s="218"/>
      <c r="G47" s="219"/>
      <c r="H47" s="21"/>
      <c r="I47" s="21"/>
      <c r="J47" s="20"/>
      <c r="K47" s="100"/>
      <c r="L47" s="100"/>
      <c r="M47" s="93">
        <v>0</v>
      </c>
      <c r="N47" s="93">
        <f>-0.1*N46</f>
        <v>-2000</v>
      </c>
      <c r="O47" s="94">
        <f>SUM(N47:N47)</f>
        <v>-2000</v>
      </c>
    </row>
    <row r="48" spans="1:17" ht="14.25" customHeight="1" thickBot="1" x14ac:dyDescent="0.3">
      <c r="A48" s="220" t="s">
        <v>15</v>
      </c>
      <c r="B48" s="221"/>
      <c r="C48" s="221"/>
      <c r="D48" s="221"/>
      <c r="E48" s="221"/>
      <c r="F48" s="221"/>
      <c r="G48" s="222"/>
      <c r="H48" s="22"/>
      <c r="I48" s="22"/>
      <c r="J48" s="20"/>
      <c r="K48" s="100"/>
      <c r="L48" s="100"/>
      <c r="M48" s="93">
        <f>SUM(M46:M47)</f>
        <v>141471.99</v>
      </c>
      <c r="N48" s="66">
        <f>+N46+N47</f>
        <v>18000</v>
      </c>
      <c r="O48" s="66">
        <f>+O46+O47</f>
        <v>159471.99</v>
      </c>
    </row>
    <row r="49" spans="1:16" ht="14.25" customHeight="1" x14ac:dyDescent="0.25">
      <c r="A49" s="7"/>
      <c r="B49" s="7"/>
      <c r="C49" s="7"/>
      <c r="D49" s="7"/>
      <c r="E49" s="7"/>
      <c r="F49" s="7"/>
      <c r="G49" s="7"/>
      <c r="H49" s="16"/>
      <c r="I49" s="16"/>
      <c r="J49" s="17"/>
      <c r="K49" s="17"/>
      <c r="L49" s="17"/>
      <c r="M49" s="8"/>
      <c r="N49" s="8"/>
      <c r="O49" s="8"/>
    </row>
    <row r="50" spans="1:16" x14ac:dyDescent="0.25">
      <c r="A50" s="7"/>
      <c r="B50" s="7"/>
      <c r="C50" s="7"/>
      <c r="D50" s="7"/>
      <c r="E50" s="7"/>
      <c r="F50" s="7"/>
      <c r="G50" s="7"/>
      <c r="H50" s="5"/>
      <c r="I50" s="5"/>
      <c r="J50" s="8"/>
      <c r="K50" s="8"/>
      <c r="L50" s="8"/>
      <c r="M50" s="8"/>
      <c r="N50" s="8"/>
      <c r="O50" s="9"/>
    </row>
    <row r="51" spans="1:16" ht="15.75" thickBot="1" x14ac:dyDescent="0.3">
      <c r="A51" s="223" t="s">
        <v>38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2" spans="1:16" ht="24.75" customHeight="1" thickBot="1" x14ac:dyDescent="0.3">
      <c r="A52" s="224" t="s">
        <v>3</v>
      </c>
      <c r="B52" s="226" t="s">
        <v>4</v>
      </c>
      <c r="C52" s="227"/>
      <c r="D52" s="210" t="s">
        <v>5</v>
      </c>
      <c r="E52" s="210" t="s">
        <v>6</v>
      </c>
      <c r="F52" s="210" t="s">
        <v>7</v>
      </c>
      <c r="G52" s="210" t="s">
        <v>27</v>
      </c>
      <c r="H52" s="226" t="s">
        <v>23</v>
      </c>
      <c r="I52" s="227"/>
      <c r="J52" s="210" t="s">
        <v>42</v>
      </c>
      <c r="K52" s="106"/>
      <c r="L52" s="106"/>
      <c r="M52" s="210" t="s">
        <v>8</v>
      </c>
      <c r="N52" s="210" t="s">
        <v>26</v>
      </c>
      <c r="O52" s="214" t="s">
        <v>36</v>
      </c>
    </row>
    <row r="53" spans="1:16" ht="15.75" thickBot="1" x14ac:dyDescent="0.3">
      <c r="A53" s="225"/>
      <c r="B53" s="228"/>
      <c r="C53" s="229"/>
      <c r="D53" s="212"/>
      <c r="E53" s="212"/>
      <c r="F53" s="212"/>
      <c r="G53" s="230"/>
      <c r="H53" s="210" t="s">
        <v>24</v>
      </c>
      <c r="I53" s="210" t="s">
        <v>25</v>
      </c>
      <c r="J53" s="211"/>
      <c r="K53" s="107"/>
      <c r="L53" s="107"/>
      <c r="M53" s="211"/>
      <c r="N53" s="212"/>
      <c r="O53" s="215"/>
    </row>
    <row r="54" spans="1:16" ht="27.75" customHeight="1" thickBot="1" x14ac:dyDescent="0.3">
      <c r="A54" s="225"/>
      <c r="B54" s="106" t="s">
        <v>9</v>
      </c>
      <c r="C54" s="105" t="s">
        <v>10</v>
      </c>
      <c r="D54" s="212"/>
      <c r="E54" s="212"/>
      <c r="F54" s="212"/>
      <c r="G54" s="231"/>
      <c r="H54" s="213"/>
      <c r="I54" s="213"/>
      <c r="J54" s="211"/>
      <c r="K54" s="108" t="s">
        <v>45</v>
      </c>
      <c r="L54" s="108" t="s">
        <v>46</v>
      </c>
      <c r="M54" s="211"/>
      <c r="N54" s="213"/>
      <c r="O54" s="216"/>
    </row>
    <row r="55" spans="1:16" ht="35.25" customHeight="1" thickBot="1" x14ac:dyDescent="0.3">
      <c r="A55" s="76">
        <v>0</v>
      </c>
      <c r="B55" s="30"/>
      <c r="C55" s="30"/>
      <c r="D55" s="30" t="s">
        <v>37</v>
      </c>
      <c r="E55" s="45" t="s">
        <v>40</v>
      </c>
      <c r="F55" s="30"/>
      <c r="G55" s="32"/>
      <c r="H55" s="32"/>
      <c r="I55" s="32"/>
      <c r="J55" s="31"/>
      <c r="K55" s="64"/>
      <c r="L55" s="64"/>
      <c r="M55" s="64"/>
      <c r="N55" s="31"/>
      <c r="O55" s="31">
        <f t="shared" ref="O55:O59" si="6">SUM(M55:N55)</f>
        <v>0</v>
      </c>
    </row>
    <row r="56" spans="1:16" ht="35.25" customHeight="1" thickBot="1" x14ac:dyDescent="0.3">
      <c r="A56" s="76">
        <v>0</v>
      </c>
      <c r="B56" s="30"/>
      <c r="C56" s="30"/>
      <c r="D56" s="30" t="s">
        <v>37</v>
      </c>
      <c r="E56" s="30"/>
      <c r="F56" s="30"/>
      <c r="G56" s="32"/>
      <c r="H56" s="32"/>
      <c r="I56" s="32"/>
      <c r="J56" s="31"/>
      <c r="K56" s="64"/>
      <c r="L56" s="64"/>
      <c r="M56" s="64"/>
      <c r="N56" s="31"/>
      <c r="O56" s="31">
        <f t="shared" si="6"/>
        <v>0</v>
      </c>
    </row>
    <row r="57" spans="1:16" ht="35.25" customHeight="1" thickBot="1" x14ac:dyDescent="0.3">
      <c r="A57" s="76"/>
      <c r="B57" s="45"/>
      <c r="C57" s="45"/>
      <c r="D57" s="30"/>
      <c r="E57" s="45"/>
      <c r="F57" s="45"/>
      <c r="G57" s="44"/>
      <c r="H57" s="44"/>
      <c r="I57" s="30"/>
      <c r="J57" s="46"/>
      <c r="K57" s="46"/>
      <c r="L57" s="46"/>
      <c r="M57" s="46"/>
      <c r="N57" s="46"/>
      <c r="O57" s="31">
        <f t="shared" si="6"/>
        <v>0</v>
      </c>
    </row>
    <row r="58" spans="1:16" ht="35.25" customHeight="1" thickBot="1" x14ac:dyDescent="0.3">
      <c r="A58" s="76"/>
      <c r="B58" s="45"/>
      <c r="C58" s="45"/>
      <c r="D58" s="30"/>
      <c r="E58" s="45"/>
      <c r="F58" s="45"/>
      <c r="G58" s="44"/>
      <c r="H58" s="44"/>
      <c r="I58" s="30"/>
      <c r="J58" s="46"/>
      <c r="K58" s="46"/>
      <c r="L58" s="46"/>
      <c r="M58" s="46"/>
      <c r="N58" s="46"/>
      <c r="O58" s="31">
        <f t="shared" si="6"/>
        <v>0</v>
      </c>
    </row>
    <row r="59" spans="1:16" ht="35.25" customHeight="1" thickBot="1" x14ac:dyDescent="0.3">
      <c r="A59" s="76"/>
      <c r="B59" s="45"/>
      <c r="C59" s="45"/>
      <c r="D59" s="30"/>
      <c r="E59" s="45"/>
      <c r="F59" s="45"/>
      <c r="G59" s="44"/>
      <c r="H59" s="44"/>
      <c r="I59" s="30"/>
      <c r="J59" s="46"/>
      <c r="K59" s="46"/>
      <c r="L59" s="46"/>
      <c r="M59" s="46"/>
      <c r="N59" s="46"/>
      <c r="O59" s="31">
        <f t="shared" si="6"/>
        <v>0</v>
      </c>
    </row>
    <row r="60" spans="1:16" ht="18.75" customHeight="1" thickBot="1" x14ac:dyDescent="0.3">
      <c r="A60" s="76">
        <f>SUM(A55:A59)</f>
        <v>0</v>
      </c>
      <c r="B60" s="200" t="s">
        <v>11</v>
      </c>
      <c r="C60" s="200"/>
      <c r="D60" s="200"/>
      <c r="E60" s="200"/>
      <c r="F60" s="200"/>
      <c r="G60" s="41">
        <f>SUM(G55:G59)</f>
        <v>0</v>
      </c>
      <c r="H60" s="41">
        <f t="shared" ref="H60:N60" si="7">SUM(H55:H59)</f>
        <v>0</v>
      </c>
      <c r="I60" s="41">
        <f t="shared" si="7"/>
        <v>0</v>
      </c>
      <c r="J60" s="65">
        <f t="shared" si="7"/>
        <v>0</v>
      </c>
      <c r="K60" s="65">
        <f t="shared" si="7"/>
        <v>0</v>
      </c>
      <c r="L60" s="65">
        <f t="shared" si="7"/>
        <v>0</v>
      </c>
      <c r="M60" s="65">
        <f t="shared" si="7"/>
        <v>0</v>
      </c>
      <c r="N60" s="65">
        <f t="shared" si="7"/>
        <v>0</v>
      </c>
      <c r="O60" s="66">
        <f t="shared" ref="O60" si="8">SUM(O55:O55)</f>
        <v>0</v>
      </c>
    </row>
    <row r="61" spans="1:16" ht="15" customHeight="1" thickBot="1" x14ac:dyDescent="0.3">
      <c r="A61" s="207" t="s">
        <v>12</v>
      </c>
      <c r="B61" s="208"/>
      <c r="C61" s="208"/>
      <c r="D61" s="208"/>
      <c r="E61" s="208"/>
      <c r="F61" s="208"/>
      <c r="G61" s="208"/>
      <c r="H61" s="26"/>
      <c r="I61" s="26"/>
      <c r="J61" s="27"/>
      <c r="K61" s="27"/>
      <c r="L61" s="27"/>
      <c r="M61" s="34">
        <v>0</v>
      </c>
      <c r="N61" s="34">
        <f>N60*-0.1</f>
        <v>0</v>
      </c>
      <c r="O61" s="34">
        <f>N61</f>
        <v>0</v>
      </c>
    </row>
    <row r="62" spans="1:16" ht="17.25" customHeight="1" thickBot="1" x14ac:dyDescent="0.3">
      <c r="A62" s="200" t="s">
        <v>13</v>
      </c>
      <c r="B62" s="200"/>
      <c r="C62" s="200"/>
      <c r="D62" s="200"/>
      <c r="E62" s="200"/>
      <c r="F62" s="200"/>
      <c r="G62" s="200"/>
      <c r="H62" s="28"/>
      <c r="I62" s="28"/>
      <c r="J62" s="29"/>
      <c r="K62" s="29"/>
      <c r="L62" s="29"/>
      <c r="M62" s="34">
        <f>SUM(M60:M61)</f>
        <v>0</v>
      </c>
      <c r="N62" s="34">
        <f>N60 +(N61)</f>
        <v>0</v>
      </c>
      <c r="O62" s="34">
        <f>O61+O60</f>
        <v>0</v>
      </c>
      <c r="P62" s="95"/>
    </row>
    <row r="63" spans="1:16" ht="17.25" customHeight="1" thickBot="1" x14ac:dyDescent="0.3">
      <c r="A63" s="5"/>
      <c r="B63" s="5"/>
      <c r="C63" s="5"/>
      <c r="D63" s="5"/>
      <c r="E63" s="5"/>
      <c r="F63" s="5"/>
      <c r="G63" s="5"/>
      <c r="H63" s="42"/>
      <c r="I63" s="42"/>
      <c r="J63" s="43"/>
      <c r="K63" s="43"/>
      <c r="L63" s="43"/>
      <c r="M63" s="24"/>
      <c r="N63" s="24"/>
      <c r="O63" s="24"/>
    </row>
    <row r="64" spans="1:16" ht="27.75" customHeight="1" thickBot="1" x14ac:dyDescent="0.3">
      <c r="A64" s="209" t="s">
        <v>16</v>
      </c>
      <c r="B64" s="209"/>
      <c r="C64" s="209"/>
      <c r="D64" s="209" t="s">
        <v>157</v>
      </c>
      <c r="E64" s="209"/>
      <c r="F64" s="209" t="s">
        <v>101</v>
      </c>
      <c r="G64" s="209"/>
      <c r="H64" s="42"/>
      <c r="I64" s="42"/>
      <c r="J64" s="43"/>
      <c r="K64" s="43"/>
      <c r="L64" s="43"/>
      <c r="M64" s="24"/>
      <c r="N64" s="24"/>
      <c r="O64" s="24"/>
    </row>
    <row r="65" spans="1:15" ht="27.75" customHeight="1" thickBot="1" x14ac:dyDescent="0.3">
      <c r="A65" s="197" t="s">
        <v>39</v>
      </c>
      <c r="B65" s="197"/>
      <c r="C65" s="197"/>
      <c r="D65" s="195">
        <v>8000000</v>
      </c>
      <c r="E65" s="195"/>
      <c r="F65" s="195">
        <f>F73</f>
        <v>449542.87</v>
      </c>
      <c r="G65" s="195"/>
      <c r="H65" s="42"/>
      <c r="I65" s="42"/>
      <c r="J65" s="43"/>
      <c r="K65" s="43"/>
      <c r="L65" s="43"/>
      <c r="M65" s="24"/>
      <c r="N65" s="24"/>
      <c r="O65" s="24"/>
    </row>
    <row r="66" spans="1:15" ht="20.100000000000001" customHeight="1" thickBot="1" x14ac:dyDescent="0.3">
      <c r="A66" s="197" t="s">
        <v>17</v>
      </c>
      <c r="B66" s="197"/>
      <c r="C66" s="197"/>
      <c r="D66" s="206">
        <v>30</v>
      </c>
      <c r="E66" s="206"/>
      <c r="F66" s="200">
        <v>0</v>
      </c>
      <c r="G66" s="200"/>
      <c r="H66" s="5"/>
      <c r="I66" s="5"/>
      <c r="J66" s="8"/>
      <c r="K66" s="8"/>
      <c r="L66" s="8"/>
      <c r="M66" s="8"/>
      <c r="N66" s="8"/>
      <c r="O66" s="9"/>
    </row>
    <row r="67" spans="1:15" ht="31.5" customHeight="1" thickBot="1" x14ac:dyDescent="0.3">
      <c r="A67" s="201" t="s">
        <v>44</v>
      </c>
      <c r="B67" s="202"/>
      <c r="C67" s="203"/>
      <c r="D67" s="204">
        <v>60</v>
      </c>
      <c r="E67" s="205"/>
      <c r="F67" s="200">
        <f>A60+A46+A35+A22</f>
        <v>14</v>
      </c>
      <c r="G67" s="200"/>
      <c r="H67" s="5"/>
      <c r="I67" s="5"/>
      <c r="J67" s="8"/>
      <c r="K67" s="8"/>
      <c r="L67" s="8"/>
      <c r="M67" s="8"/>
      <c r="N67" s="8"/>
      <c r="O67" s="9"/>
    </row>
    <row r="68" spans="1:15" ht="20.100000000000001" customHeight="1" thickBot="1" x14ac:dyDescent="0.3">
      <c r="A68" s="197" t="s">
        <v>18</v>
      </c>
      <c r="B68" s="197"/>
      <c r="C68" s="197"/>
      <c r="D68" s="198">
        <v>1223</v>
      </c>
      <c r="E68" s="198"/>
      <c r="F68" s="200">
        <f>(H22+I22)+(H35+I35)+(H46+I46)+(H60+I60)</f>
        <v>5</v>
      </c>
      <c r="G68" s="200"/>
      <c r="H68" s="5"/>
      <c r="I68" s="5"/>
      <c r="J68" s="8"/>
      <c r="K68" s="8"/>
      <c r="L68" s="8"/>
      <c r="M68" s="8"/>
      <c r="N68" s="8"/>
      <c r="O68" s="9"/>
    </row>
    <row r="69" spans="1:15" ht="20.100000000000001" customHeight="1" thickBot="1" x14ac:dyDescent="0.3">
      <c r="A69" s="197" t="s">
        <v>41</v>
      </c>
      <c r="B69" s="197"/>
      <c r="C69" s="197"/>
      <c r="D69" s="198">
        <v>320</v>
      </c>
      <c r="E69" s="198"/>
      <c r="F69" s="199">
        <f>G22+G35+G46+G60</f>
        <v>104</v>
      </c>
      <c r="G69" s="200"/>
      <c r="H69" s="5"/>
      <c r="I69" s="5"/>
      <c r="J69" s="8"/>
      <c r="K69" s="8"/>
      <c r="L69" s="8"/>
      <c r="M69" s="8"/>
      <c r="N69" s="8"/>
      <c r="O69" s="9"/>
    </row>
    <row r="70" spans="1:15" ht="20.100000000000001" customHeight="1" thickBot="1" x14ac:dyDescent="0.3">
      <c r="A70" s="194" t="s">
        <v>19</v>
      </c>
      <c r="B70" s="194"/>
      <c r="C70" s="194"/>
      <c r="D70" s="195">
        <v>0</v>
      </c>
      <c r="E70" s="195"/>
      <c r="F70" s="196">
        <f>M60+M46+M35+M22</f>
        <v>323742.87</v>
      </c>
      <c r="G70" s="196"/>
      <c r="H70" s="10" t="s">
        <v>14</v>
      </c>
      <c r="I70" s="148"/>
      <c r="J70" s="8"/>
      <c r="K70" s="8"/>
      <c r="L70" s="8"/>
      <c r="M70" s="25"/>
      <c r="N70" s="8"/>
      <c r="O70" s="9"/>
    </row>
    <row r="71" spans="1:15" ht="20.100000000000001" customHeight="1" thickBot="1" x14ac:dyDescent="0.3">
      <c r="A71" s="194" t="s">
        <v>20</v>
      </c>
      <c r="B71" s="194"/>
      <c r="C71" s="194"/>
      <c r="D71" s="195">
        <v>0</v>
      </c>
      <c r="E71" s="195"/>
      <c r="F71" s="196">
        <f>N62+N48+N37+N24</f>
        <v>113220</v>
      </c>
      <c r="G71" s="196"/>
      <c r="H71" s="5"/>
      <c r="I71" s="148"/>
      <c r="J71" s="8"/>
      <c r="K71" s="8"/>
      <c r="L71" s="8"/>
      <c r="M71" s="8"/>
      <c r="N71" s="8"/>
      <c r="O71" s="9"/>
    </row>
    <row r="72" spans="1:15" ht="20.100000000000001" customHeight="1" thickBot="1" x14ac:dyDescent="0.3">
      <c r="A72" s="194" t="s">
        <v>21</v>
      </c>
      <c r="B72" s="194"/>
      <c r="C72" s="194"/>
      <c r="D72" s="195">
        <v>0</v>
      </c>
      <c r="E72" s="195"/>
      <c r="F72" s="196">
        <f>-(N61+N47+N36+N23)</f>
        <v>12580</v>
      </c>
      <c r="G72" s="196"/>
      <c r="H72" s="10" t="s">
        <v>14</v>
      </c>
      <c r="I72" s="148"/>
      <c r="J72" s="8"/>
      <c r="K72" s="8"/>
      <c r="L72" s="8"/>
      <c r="M72" s="8"/>
      <c r="N72" s="8"/>
      <c r="O72" s="9"/>
    </row>
    <row r="73" spans="1:15" ht="20.100000000000001" customHeight="1" thickBot="1" x14ac:dyDescent="0.3">
      <c r="A73" s="191" t="s">
        <v>35</v>
      </c>
      <c r="B73" s="191"/>
      <c r="C73" s="191"/>
      <c r="D73" s="192">
        <f>+D70+D71+D72</f>
        <v>0</v>
      </c>
      <c r="E73" s="192"/>
      <c r="F73" s="192">
        <f>F70+F71+F72</f>
        <v>449542.87</v>
      </c>
      <c r="G73" s="192"/>
      <c r="H73" s="10" t="s">
        <v>14</v>
      </c>
      <c r="I73" s="10" t="s">
        <v>14</v>
      </c>
      <c r="J73" s="8"/>
      <c r="K73" s="8"/>
      <c r="L73" s="8"/>
      <c r="M73" s="8"/>
      <c r="N73" s="8"/>
      <c r="O73" s="9"/>
    </row>
    <row r="74" spans="1:15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57" t="s">
        <v>14</v>
      </c>
      <c r="J74" s="1"/>
      <c r="K74" s="1"/>
      <c r="L74" s="1"/>
      <c r="M74" s="1"/>
      <c r="N74" s="1"/>
      <c r="O74" s="1"/>
    </row>
    <row r="75" spans="1:15" x14ac:dyDescent="0.25">
      <c r="A75" s="1"/>
      <c r="B75" s="193"/>
      <c r="C75" s="193"/>
      <c r="D75" s="193"/>
      <c r="E75" s="102"/>
      <c r="F75" s="102"/>
      <c r="G75" s="102"/>
      <c r="I75" s="1"/>
      <c r="J75" s="1"/>
      <c r="K75" s="1"/>
      <c r="L75" s="1"/>
      <c r="M75" s="1"/>
      <c r="N75" s="1"/>
      <c r="O75" s="1"/>
    </row>
    <row r="76" spans="1:15" x14ac:dyDescent="0.25">
      <c r="A76" s="1"/>
      <c r="B76" s="101"/>
      <c r="C76" s="101"/>
      <c r="D76" s="101"/>
      <c r="E76" s="47"/>
      <c r="F76" s="101"/>
      <c r="G76" s="49"/>
      <c r="H76" s="101"/>
      <c r="I76" s="1"/>
      <c r="J76" s="1"/>
      <c r="K76" s="1"/>
      <c r="L76" s="1"/>
      <c r="M76" s="1"/>
      <c r="N76" s="1"/>
      <c r="O76" s="1"/>
    </row>
    <row r="77" spans="1:15" x14ac:dyDescent="0.25">
      <c r="A77" s="1"/>
      <c r="B77" s="101"/>
      <c r="C77" s="101"/>
      <c r="D77" s="101"/>
      <c r="E77" s="47"/>
      <c r="F77" s="101"/>
      <c r="G77" s="49"/>
      <c r="H77" s="101"/>
      <c r="I77" s="1"/>
      <c r="J77" s="1"/>
      <c r="K77" s="1"/>
      <c r="L77" s="1"/>
      <c r="M77" s="1"/>
      <c r="N77" s="1"/>
      <c r="O77" s="1"/>
    </row>
    <row r="78" spans="1:15" x14ac:dyDescent="0.25">
      <c r="A78" s="1"/>
      <c r="B78" s="243"/>
      <c r="C78" s="243"/>
      <c r="D78" s="243"/>
      <c r="E78" s="244"/>
      <c r="F78" s="244"/>
      <c r="G78" s="244"/>
      <c r="H78" s="58"/>
      <c r="I78" s="1"/>
      <c r="J78" s="1"/>
      <c r="K78" s="1"/>
      <c r="L78" s="1"/>
      <c r="M78" s="1"/>
      <c r="N78" s="1"/>
      <c r="O78" s="1"/>
    </row>
    <row r="79" spans="1:15" x14ac:dyDescent="0.25">
      <c r="A79" s="1"/>
      <c r="B79" s="241"/>
      <c r="C79" s="241"/>
      <c r="D79" s="241"/>
      <c r="E79" s="242"/>
      <c r="F79" s="242"/>
      <c r="G79" s="242"/>
      <c r="H79" s="101"/>
      <c r="I79" s="1"/>
      <c r="J79" s="1"/>
      <c r="K79" s="1"/>
      <c r="L79" s="1"/>
      <c r="M79" s="1"/>
      <c r="N79" s="1"/>
      <c r="O79" s="1"/>
    </row>
    <row r="80" spans="1: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</sheetData>
  <mergeCells count="108">
    <mergeCell ref="A1:O1"/>
    <mergeCell ref="A3:O3"/>
    <mergeCell ref="A4:O4"/>
    <mergeCell ref="A6:O6"/>
    <mergeCell ref="A8:N9"/>
    <mergeCell ref="A11:N11"/>
    <mergeCell ref="N15:N17"/>
    <mergeCell ref="O15:O17"/>
    <mergeCell ref="I16:I17"/>
    <mergeCell ref="B22:F22"/>
    <mergeCell ref="A23:G23"/>
    <mergeCell ref="A24:G24"/>
    <mergeCell ref="A14:O14"/>
    <mergeCell ref="A15:A17"/>
    <mergeCell ref="B15:C16"/>
    <mergeCell ref="D15:D17"/>
    <mergeCell ref="E15:E17"/>
    <mergeCell ref="F15:F17"/>
    <mergeCell ref="G15:G17"/>
    <mergeCell ref="H15:I15"/>
    <mergeCell ref="J15:J17"/>
    <mergeCell ref="M15:M17"/>
    <mergeCell ref="N27:N29"/>
    <mergeCell ref="O27:O29"/>
    <mergeCell ref="H28:H29"/>
    <mergeCell ref="I28:I29"/>
    <mergeCell ref="B35:F35"/>
    <mergeCell ref="A36:G36"/>
    <mergeCell ref="A26:M26"/>
    <mergeCell ref="A27:A29"/>
    <mergeCell ref="B27:C28"/>
    <mergeCell ref="D27:D29"/>
    <mergeCell ref="E27:E29"/>
    <mergeCell ref="F27:F29"/>
    <mergeCell ref="G27:G29"/>
    <mergeCell ref="H27:I27"/>
    <mergeCell ref="J27:J29"/>
    <mergeCell ref="M27:M29"/>
    <mergeCell ref="M40:M42"/>
    <mergeCell ref="N40:N42"/>
    <mergeCell ref="O40:O42"/>
    <mergeCell ref="H41:H42"/>
    <mergeCell ref="I41:I42"/>
    <mergeCell ref="B46:F46"/>
    <mergeCell ref="A37:G37"/>
    <mergeCell ref="A39:M39"/>
    <mergeCell ref="A40:A42"/>
    <mergeCell ref="B40:C41"/>
    <mergeCell ref="D40:D42"/>
    <mergeCell ref="E40:E42"/>
    <mergeCell ref="F40:F42"/>
    <mergeCell ref="G40:G42"/>
    <mergeCell ref="H40:I40"/>
    <mergeCell ref="J40:J42"/>
    <mergeCell ref="J52:J54"/>
    <mergeCell ref="M52:M54"/>
    <mergeCell ref="N52:N54"/>
    <mergeCell ref="O52:O54"/>
    <mergeCell ref="H53:H54"/>
    <mergeCell ref="I53:I54"/>
    <mergeCell ref="A47:G47"/>
    <mergeCell ref="A48:G48"/>
    <mergeCell ref="A51:O51"/>
    <mergeCell ref="A52:A54"/>
    <mergeCell ref="B52:C53"/>
    <mergeCell ref="D52:D54"/>
    <mergeCell ref="E52:E54"/>
    <mergeCell ref="F52:F54"/>
    <mergeCell ref="G52:G54"/>
    <mergeCell ref="H52:I52"/>
    <mergeCell ref="A65:C65"/>
    <mergeCell ref="D65:E65"/>
    <mergeCell ref="F65:G65"/>
    <mergeCell ref="A66:C66"/>
    <mergeCell ref="D66:E66"/>
    <mergeCell ref="F66:G66"/>
    <mergeCell ref="B60:F60"/>
    <mergeCell ref="A61:G61"/>
    <mergeCell ref="A62:G62"/>
    <mergeCell ref="A64:C64"/>
    <mergeCell ref="D64:E64"/>
    <mergeCell ref="F64:G64"/>
    <mergeCell ref="A69:C69"/>
    <mergeCell ref="D69:E69"/>
    <mergeCell ref="F69:G69"/>
    <mergeCell ref="A70:C70"/>
    <mergeCell ref="D70:E70"/>
    <mergeCell ref="F70:G70"/>
    <mergeCell ref="A67:C67"/>
    <mergeCell ref="D67:E67"/>
    <mergeCell ref="F67:G67"/>
    <mergeCell ref="A68:C68"/>
    <mergeCell ref="D68:E68"/>
    <mergeCell ref="F68:G68"/>
    <mergeCell ref="B79:D79"/>
    <mergeCell ref="E79:G79"/>
    <mergeCell ref="A73:C73"/>
    <mergeCell ref="D73:E73"/>
    <mergeCell ref="F73:G73"/>
    <mergeCell ref="B75:D75"/>
    <mergeCell ref="B78:D78"/>
    <mergeCell ref="E78:G78"/>
    <mergeCell ref="A71:C71"/>
    <mergeCell ref="D71:E71"/>
    <mergeCell ref="F71:G71"/>
    <mergeCell ref="A72:C72"/>
    <mergeCell ref="D72:E72"/>
    <mergeCell ref="F72:G72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7B055-B4C9-48B9-B02D-8EB24C629D0C}">
  <sheetPr codeName="Hoja3">
    <pageSetUpPr fitToPage="1"/>
  </sheetPr>
  <dimension ref="A1:Q139"/>
  <sheetViews>
    <sheetView topLeftCell="A34" zoomScale="80" zoomScaleNormal="80" zoomScaleSheetLayoutView="90" workbookViewId="0">
      <selection activeCell="Q48" sqref="Q48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6.85546875" customWidth="1"/>
    <col min="5" max="5" width="15.140625" customWidth="1"/>
    <col min="6" max="6" width="19.42578125" customWidth="1"/>
    <col min="7" max="7" width="15" customWidth="1"/>
    <col min="8" max="8" width="14.140625" customWidth="1"/>
    <col min="9" max="9" width="11.140625" customWidth="1"/>
    <col min="10" max="12" width="16.140625" customWidth="1"/>
    <col min="13" max="13" width="15" customWidth="1"/>
    <col min="14" max="14" width="16.140625" customWidth="1"/>
    <col min="15" max="15" width="16.42578125" customWidth="1"/>
    <col min="16" max="17" width="13.85546875" bestFit="1" customWidth="1"/>
  </cols>
  <sheetData>
    <row r="1" spans="1:15" ht="18" x14ac:dyDescent="0.2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6.7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 ht="15.75" x14ac:dyDescent="0.25">
      <c r="A4" s="237" t="s">
        <v>31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</row>
    <row r="5" spans="1:15" ht="6" customHeight="1" x14ac:dyDescent="0.2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8" x14ac:dyDescent="0.25">
      <c r="A6" s="238" t="s">
        <v>47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8.25" customHeight="1" x14ac:dyDescent="0.2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ht="18" customHeight="1" x14ac:dyDescent="0.25">
      <c r="A8" s="239" t="s">
        <v>30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14"/>
    </row>
    <row r="9" spans="1:15" ht="18" customHeight="1" x14ac:dyDescent="0.25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14"/>
    </row>
    <row r="10" spans="1:15" ht="18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8" customHeight="1" x14ac:dyDescent="0.25">
      <c r="A11" s="240" t="s">
        <v>98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3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"/>
    </row>
    <row r="14" spans="1:15" ht="15.75" customHeight="1" thickBot="1" x14ac:dyDescent="0.3">
      <c r="A14" s="223" t="s">
        <v>2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</row>
    <row r="15" spans="1:15" ht="27" customHeight="1" thickBot="1" x14ac:dyDescent="0.3">
      <c r="A15" s="224" t="s">
        <v>3</v>
      </c>
      <c r="B15" s="226" t="s">
        <v>4</v>
      </c>
      <c r="C15" s="227"/>
      <c r="D15" s="210" t="s">
        <v>5</v>
      </c>
      <c r="E15" s="210" t="s">
        <v>6</v>
      </c>
      <c r="F15" s="210" t="s">
        <v>7</v>
      </c>
      <c r="G15" s="210" t="s">
        <v>48</v>
      </c>
      <c r="H15" s="226" t="s">
        <v>23</v>
      </c>
      <c r="I15" s="227"/>
      <c r="J15" s="210" t="s">
        <v>42</v>
      </c>
      <c r="K15" s="106"/>
      <c r="L15" s="106"/>
      <c r="M15" s="210" t="s">
        <v>8</v>
      </c>
      <c r="N15" s="210" t="s">
        <v>26</v>
      </c>
      <c r="O15" s="214" t="s">
        <v>33</v>
      </c>
    </row>
    <row r="16" spans="1:15" ht="2.25" customHeight="1" thickBot="1" x14ac:dyDescent="0.3">
      <c r="A16" s="225"/>
      <c r="B16" s="228"/>
      <c r="C16" s="229"/>
      <c r="D16" s="212"/>
      <c r="E16" s="212"/>
      <c r="F16" s="212"/>
      <c r="G16" s="230"/>
      <c r="H16" s="71" t="s">
        <v>14</v>
      </c>
      <c r="I16" s="210" t="s">
        <v>25</v>
      </c>
      <c r="J16" s="211"/>
      <c r="K16" s="107"/>
      <c r="L16" s="107"/>
      <c r="M16" s="211"/>
      <c r="N16" s="212"/>
      <c r="O16" s="215"/>
    </row>
    <row r="17" spans="1:16" ht="26.25" customHeight="1" thickBot="1" x14ac:dyDescent="0.3">
      <c r="A17" s="225"/>
      <c r="B17" s="106" t="s">
        <v>9</v>
      </c>
      <c r="C17" s="105" t="s">
        <v>10</v>
      </c>
      <c r="D17" s="212"/>
      <c r="E17" s="213"/>
      <c r="F17" s="212"/>
      <c r="G17" s="230"/>
      <c r="H17" s="73" t="s">
        <v>24</v>
      </c>
      <c r="I17" s="212"/>
      <c r="J17" s="211"/>
      <c r="K17" s="108" t="s">
        <v>45</v>
      </c>
      <c r="L17" s="108" t="s">
        <v>46</v>
      </c>
      <c r="M17" s="211"/>
      <c r="N17" s="212"/>
      <c r="O17" s="234"/>
    </row>
    <row r="18" spans="1:16" ht="128.25" customHeight="1" thickBot="1" x14ac:dyDescent="0.3">
      <c r="A18" s="75">
        <v>1</v>
      </c>
      <c r="B18" s="146"/>
      <c r="C18" s="145" t="s">
        <v>141</v>
      </c>
      <c r="D18" s="30" t="s">
        <v>43</v>
      </c>
      <c r="E18" s="123" t="s">
        <v>140</v>
      </c>
      <c r="F18" s="119" t="s">
        <v>79</v>
      </c>
      <c r="G18" s="32">
        <v>16</v>
      </c>
      <c r="H18" s="32"/>
      <c r="I18" s="32"/>
      <c r="J18" s="83">
        <v>239250</v>
      </c>
      <c r="K18" s="64">
        <v>5500</v>
      </c>
      <c r="L18" s="64">
        <v>15856.42</v>
      </c>
      <c r="M18" s="64">
        <v>148000</v>
      </c>
      <c r="N18" s="31">
        <v>0</v>
      </c>
      <c r="O18" s="31">
        <f>M18+N18</f>
        <v>148000</v>
      </c>
    </row>
    <row r="19" spans="1:16" ht="75" customHeight="1" thickBot="1" x14ac:dyDescent="0.3">
      <c r="A19" s="75">
        <v>1</v>
      </c>
      <c r="B19" s="30" t="s">
        <v>109</v>
      </c>
      <c r="C19" s="123" t="s">
        <v>143</v>
      </c>
      <c r="D19" s="45" t="s">
        <v>43</v>
      </c>
      <c r="E19" s="118" t="s">
        <v>142</v>
      </c>
      <c r="F19" s="119" t="s">
        <v>79</v>
      </c>
      <c r="G19" s="82">
        <v>40</v>
      </c>
      <c r="H19" s="82"/>
      <c r="I19" s="82">
        <v>0</v>
      </c>
      <c r="J19" s="83"/>
      <c r="K19" s="64">
        <v>5500</v>
      </c>
      <c r="L19" s="84">
        <v>25750</v>
      </c>
      <c r="M19" s="64">
        <v>0</v>
      </c>
      <c r="N19" s="31">
        <v>11200</v>
      </c>
      <c r="O19" s="31">
        <f>M19+N19</f>
        <v>11200</v>
      </c>
    </row>
    <row r="20" spans="1:16" ht="82.5" customHeight="1" thickBot="1" x14ac:dyDescent="0.3">
      <c r="A20" s="75">
        <v>1</v>
      </c>
      <c r="B20" s="30" t="s">
        <v>109</v>
      </c>
      <c r="C20" s="145" t="s">
        <v>156</v>
      </c>
      <c r="D20" s="45" t="s">
        <v>43</v>
      </c>
      <c r="E20" s="118" t="s">
        <v>144</v>
      </c>
      <c r="F20" s="119" t="s">
        <v>79</v>
      </c>
      <c r="G20" s="82">
        <v>24</v>
      </c>
      <c r="H20" s="82"/>
      <c r="I20" s="82"/>
      <c r="J20" s="83"/>
      <c r="K20" s="84">
        <v>5500</v>
      </c>
      <c r="L20" s="84">
        <v>14250</v>
      </c>
      <c r="M20" s="64">
        <v>0</v>
      </c>
      <c r="N20" s="31">
        <v>11200</v>
      </c>
      <c r="O20" s="31">
        <f t="shared" ref="O20:O21" si="0">M20+N20</f>
        <v>11200</v>
      </c>
    </row>
    <row r="21" spans="1:16" ht="44.25" customHeight="1" thickBot="1" x14ac:dyDescent="0.3">
      <c r="A21" s="75">
        <v>1</v>
      </c>
      <c r="B21" s="30"/>
      <c r="C21" s="123" t="s">
        <v>77</v>
      </c>
      <c r="D21" s="44" t="s">
        <v>43</v>
      </c>
      <c r="E21" s="118" t="s">
        <v>146</v>
      </c>
      <c r="F21" s="119" t="s">
        <v>79</v>
      </c>
      <c r="G21" s="60">
        <v>16</v>
      </c>
      <c r="H21" s="60"/>
      <c r="I21" s="60"/>
      <c r="J21" s="61"/>
      <c r="K21" s="62">
        <v>5500</v>
      </c>
      <c r="L21" s="62">
        <v>12500</v>
      </c>
      <c r="M21" s="53"/>
      <c r="N21" s="53"/>
      <c r="O21" s="63">
        <f t="shared" si="0"/>
        <v>0</v>
      </c>
    </row>
    <row r="22" spans="1:16" ht="15.75" customHeight="1" thickBot="1" x14ac:dyDescent="0.3">
      <c r="A22" s="76">
        <f>SUM(A18:A21)</f>
        <v>4</v>
      </c>
      <c r="B22" s="200" t="s">
        <v>11</v>
      </c>
      <c r="C22" s="200"/>
      <c r="D22" s="200"/>
      <c r="E22" s="200"/>
      <c r="F22" s="200"/>
      <c r="G22" s="33">
        <f t="shared" ref="G22:O22" si="1">SUM(G18:G21)</f>
        <v>96</v>
      </c>
      <c r="H22" s="33">
        <f t="shared" si="1"/>
        <v>0</v>
      </c>
      <c r="I22" s="33">
        <f t="shared" si="1"/>
        <v>0</v>
      </c>
      <c r="J22" s="85">
        <f t="shared" si="1"/>
        <v>239250</v>
      </c>
      <c r="K22" s="85">
        <f t="shared" si="1"/>
        <v>22000</v>
      </c>
      <c r="L22" s="85">
        <f t="shared" si="1"/>
        <v>68356.42</v>
      </c>
      <c r="M22" s="85">
        <f t="shared" si="1"/>
        <v>148000</v>
      </c>
      <c r="N22" s="85">
        <f t="shared" si="1"/>
        <v>22400</v>
      </c>
      <c r="O22" s="86">
        <f t="shared" si="1"/>
        <v>170400</v>
      </c>
    </row>
    <row r="23" spans="1:16" ht="15.75" customHeight="1" thickBot="1" x14ac:dyDescent="0.3">
      <c r="A23" s="207" t="s">
        <v>12</v>
      </c>
      <c r="B23" s="208"/>
      <c r="C23" s="208"/>
      <c r="D23" s="208"/>
      <c r="E23" s="208"/>
      <c r="F23" s="208"/>
      <c r="G23" s="208"/>
      <c r="H23" s="35"/>
      <c r="I23" s="35"/>
      <c r="J23" s="87"/>
      <c r="K23" s="87"/>
      <c r="L23" s="87"/>
      <c r="M23" s="66">
        <v>0</v>
      </c>
      <c r="N23" s="66">
        <f>N22*-0.1</f>
        <v>-2240</v>
      </c>
      <c r="O23" s="88">
        <f>N23</f>
        <v>-2240</v>
      </c>
    </row>
    <row r="24" spans="1:16" ht="15.75" customHeight="1" thickBot="1" x14ac:dyDescent="0.3">
      <c r="A24" s="200" t="s">
        <v>13</v>
      </c>
      <c r="B24" s="200"/>
      <c r="C24" s="200"/>
      <c r="D24" s="200"/>
      <c r="E24" s="200"/>
      <c r="F24" s="200"/>
      <c r="G24" s="200"/>
      <c r="H24" s="36"/>
      <c r="I24" s="36"/>
      <c r="J24" s="89"/>
      <c r="K24" s="89"/>
      <c r="L24" s="89"/>
      <c r="M24" s="66">
        <f>+M22+M23</f>
        <v>148000</v>
      </c>
      <c r="N24" s="66">
        <f>+N22-N23</f>
        <v>24640</v>
      </c>
      <c r="O24" s="88">
        <f>+O22-O23</f>
        <v>172640</v>
      </c>
    </row>
    <row r="25" spans="1:16" x14ac:dyDescent="0.25">
      <c r="A25" s="15"/>
      <c r="B25" s="15"/>
      <c r="C25" s="15"/>
      <c r="D25" s="15"/>
      <c r="E25" s="15"/>
      <c r="F25" s="15"/>
      <c r="G25" s="15"/>
      <c r="H25" s="16"/>
      <c r="I25" s="16"/>
      <c r="J25" s="17"/>
      <c r="K25" s="17"/>
      <c r="L25" s="17"/>
      <c r="M25" s="17"/>
      <c r="N25" s="17"/>
      <c r="O25" s="18"/>
    </row>
    <row r="26" spans="1:16" ht="16.5" customHeight="1" thickBot="1" x14ac:dyDescent="0.3">
      <c r="A26" s="232" t="s">
        <v>29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19"/>
      <c r="O26" s="19"/>
    </row>
    <row r="27" spans="1:16" ht="23.25" customHeight="1" thickBot="1" x14ac:dyDescent="0.3">
      <c r="A27" s="224" t="s">
        <v>3</v>
      </c>
      <c r="B27" s="226" t="s">
        <v>4</v>
      </c>
      <c r="C27" s="227"/>
      <c r="D27" s="210" t="s">
        <v>5</v>
      </c>
      <c r="E27" s="210" t="s">
        <v>6</v>
      </c>
      <c r="F27" s="210" t="s">
        <v>7</v>
      </c>
      <c r="G27" s="210" t="s">
        <v>32</v>
      </c>
      <c r="H27" s="226" t="s">
        <v>23</v>
      </c>
      <c r="I27" s="227"/>
      <c r="J27" s="210" t="s">
        <v>42</v>
      </c>
      <c r="K27" s="106"/>
      <c r="L27" s="106"/>
      <c r="M27" s="210" t="s">
        <v>8</v>
      </c>
      <c r="N27" s="210" t="s">
        <v>26</v>
      </c>
      <c r="O27" s="214" t="s">
        <v>33</v>
      </c>
    </row>
    <row r="28" spans="1:16" ht="0.75" customHeight="1" thickBot="1" x14ac:dyDescent="0.3">
      <c r="A28" s="225"/>
      <c r="B28" s="228"/>
      <c r="C28" s="229"/>
      <c r="D28" s="212"/>
      <c r="E28" s="212"/>
      <c r="F28" s="212"/>
      <c r="G28" s="230"/>
      <c r="H28" s="210" t="s">
        <v>24</v>
      </c>
      <c r="I28" s="210" t="s">
        <v>25</v>
      </c>
      <c r="J28" s="211"/>
      <c r="K28" s="107"/>
      <c r="L28" s="107"/>
      <c r="M28" s="211"/>
      <c r="N28" s="212"/>
      <c r="O28" s="215"/>
    </row>
    <row r="29" spans="1:16" ht="28.5" customHeight="1" thickBot="1" x14ac:dyDescent="0.3">
      <c r="A29" s="235"/>
      <c r="B29" s="78" t="s">
        <v>9</v>
      </c>
      <c r="C29" s="105" t="s">
        <v>10</v>
      </c>
      <c r="D29" s="212"/>
      <c r="E29" s="212"/>
      <c r="F29" s="212"/>
      <c r="G29" s="230"/>
      <c r="H29" s="212"/>
      <c r="I29" s="212"/>
      <c r="J29" s="211"/>
      <c r="K29" s="108" t="s">
        <v>45</v>
      </c>
      <c r="L29" s="108" t="s">
        <v>46</v>
      </c>
      <c r="M29" s="211"/>
      <c r="N29" s="212"/>
      <c r="O29" s="234"/>
    </row>
    <row r="30" spans="1:16" ht="63.75" customHeight="1" thickBot="1" x14ac:dyDescent="0.3">
      <c r="A30" s="104">
        <v>2</v>
      </c>
      <c r="B30" s="120" t="s">
        <v>120</v>
      </c>
      <c r="C30" s="91" t="s">
        <v>116</v>
      </c>
      <c r="D30" s="44" t="s">
        <v>28</v>
      </c>
      <c r="E30" s="147" t="s">
        <v>114</v>
      </c>
      <c r="F30" s="44" t="s">
        <v>115</v>
      </c>
      <c r="G30" s="50">
        <v>8</v>
      </c>
      <c r="H30" s="143"/>
      <c r="I30" s="143"/>
      <c r="J30" s="52">
        <v>500000</v>
      </c>
      <c r="K30" s="53">
        <v>5100</v>
      </c>
      <c r="L30" s="53">
        <v>6450</v>
      </c>
      <c r="M30" s="53"/>
      <c r="N30" s="52">
        <v>14400</v>
      </c>
      <c r="O30" s="51">
        <f>M30+N30</f>
        <v>14400</v>
      </c>
      <c r="P30" s="144"/>
    </row>
    <row r="31" spans="1:16" ht="76.5" customHeight="1" thickBot="1" x14ac:dyDescent="0.3">
      <c r="A31" s="104">
        <v>1</v>
      </c>
      <c r="B31" s="44" t="s">
        <v>54</v>
      </c>
      <c r="C31" s="91" t="s">
        <v>118</v>
      </c>
      <c r="D31" s="44" t="s">
        <v>28</v>
      </c>
      <c r="E31" s="90" t="s">
        <v>117</v>
      </c>
      <c r="F31" s="44" t="s">
        <v>119</v>
      </c>
      <c r="G31" s="50">
        <v>8</v>
      </c>
      <c r="H31" s="32"/>
      <c r="I31" s="32"/>
      <c r="J31" s="52">
        <v>285000</v>
      </c>
      <c r="K31" s="53">
        <v>6000</v>
      </c>
      <c r="L31" s="53">
        <v>6900</v>
      </c>
      <c r="M31" s="53"/>
      <c r="N31" s="52">
        <v>15400</v>
      </c>
      <c r="O31" s="51">
        <f t="shared" ref="O31:O33" si="2">M31+N31</f>
        <v>15400</v>
      </c>
    </row>
    <row r="32" spans="1:16" ht="111.75" customHeight="1" thickBot="1" x14ac:dyDescent="0.3">
      <c r="A32" s="104">
        <v>1</v>
      </c>
      <c r="B32" s="44" t="s">
        <v>123</v>
      </c>
      <c r="C32" s="91" t="s">
        <v>147</v>
      </c>
      <c r="D32" s="44" t="s">
        <v>28</v>
      </c>
      <c r="E32" s="44" t="s">
        <v>122</v>
      </c>
      <c r="F32" s="44" t="s">
        <v>82</v>
      </c>
      <c r="G32" s="50">
        <v>8</v>
      </c>
      <c r="H32" s="32">
        <v>15</v>
      </c>
      <c r="I32" s="32">
        <v>1</v>
      </c>
      <c r="J32" s="52">
        <v>570000</v>
      </c>
      <c r="K32" s="53">
        <v>3000</v>
      </c>
      <c r="L32" s="53">
        <v>10500</v>
      </c>
      <c r="M32" s="53">
        <v>14160</v>
      </c>
      <c r="N32" s="52">
        <v>12600</v>
      </c>
      <c r="O32" s="51">
        <f t="shared" si="2"/>
        <v>26760</v>
      </c>
    </row>
    <row r="33" spans="1:17" ht="66.75" customHeight="1" thickBot="1" x14ac:dyDescent="0.3">
      <c r="A33" s="104">
        <v>1</v>
      </c>
      <c r="B33" s="44" t="s">
        <v>148</v>
      </c>
      <c r="C33" s="91" t="s">
        <v>124</v>
      </c>
      <c r="D33" s="44" t="s">
        <v>28</v>
      </c>
      <c r="E33" s="90" t="s">
        <v>125</v>
      </c>
      <c r="F33" s="44" t="s">
        <v>126</v>
      </c>
      <c r="G33" s="50">
        <v>8</v>
      </c>
      <c r="H33" s="32">
        <v>21</v>
      </c>
      <c r="I33" s="32"/>
      <c r="J33" s="52"/>
      <c r="K33" s="53">
        <v>3500</v>
      </c>
      <c r="L33" s="53">
        <v>36400</v>
      </c>
      <c r="M33" s="53">
        <v>10050</v>
      </c>
      <c r="N33" s="52">
        <v>34600</v>
      </c>
      <c r="O33" s="51">
        <f t="shared" si="2"/>
        <v>44650</v>
      </c>
    </row>
    <row r="34" spans="1:17" ht="26.25" thickBot="1" x14ac:dyDescent="0.3">
      <c r="A34" s="104">
        <v>0</v>
      </c>
      <c r="B34" s="44"/>
      <c r="C34" s="91"/>
      <c r="D34" s="44" t="s">
        <v>28</v>
      </c>
      <c r="E34" s="44"/>
      <c r="F34" s="44"/>
      <c r="G34" s="60"/>
      <c r="H34" s="60"/>
      <c r="I34" s="60"/>
      <c r="J34" s="52">
        <v>0</v>
      </c>
      <c r="K34" s="53"/>
      <c r="L34" s="53"/>
      <c r="M34" s="53"/>
      <c r="N34" s="52"/>
      <c r="O34" s="51">
        <f t="shared" ref="O34" si="3">M34+N34</f>
        <v>0</v>
      </c>
    </row>
    <row r="35" spans="1:17" ht="15.75" thickBot="1" x14ac:dyDescent="0.3">
      <c r="A35" s="104">
        <f>SUM(A30:A34)</f>
        <v>5</v>
      </c>
      <c r="B35" s="220" t="s">
        <v>11</v>
      </c>
      <c r="C35" s="221"/>
      <c r="D35" s="221"/>
      <c r="E35" s="221"/>
      <c r="F35" s="222"/>
      <c r="G35" s="37">
        <f t="shared" ref="G35:O35" si="4">SUM(G30:G34)</f>
        <v>32</v>
      </c>
      <c r="H35" s="37">
        <f t="shared" si="4"/>
        <v>36</v>
      </c>
      <c r="I35" s="37">
        <f t="shared" si="4"/>
        <v>1</v>
      </c>
      <c r="J35" s="92">
        <f t="shared" si="4"/>
        <v>1355000</v>
      </c>
      <c r="K35" s="92">
        <f t="shared" si="4"/>
        <v>17600</v>
      </c>
      <c r="L35" s="92">
        <f t="shared" si="4"/>
        <v>60250</v>
      </c>
      <c r="M35" s="92">
        <f t="shared" si="4"/>
        <v>24210</v>
      </c>
      <c r="N35" s="92">
        <f t="shared" si="4"/>
        <v>77000</v>
      </c>
      <c r="O35" s="92">
        <f t="shared" si="4"/>
        <v>101210</v>
      </c>
    </row>
    <row r="36" spans="1:17" ht="15.75" thickBot="1" x14ac:dyDescent="0.3">
      <c r="A36" s="217" t="s">
        <v>12</v>
      </c>
      <c r="B36" s="218"/>
      <c r="C36" s="218"/>
      <c r="D36" s="218"/>
      <c r="E36" s="218"/>
      <c r="F36" s="218"/>
      <c r="G36" s="219"/>
      <c r="H36" s="38"/>
      <c r="I36" s="38"/>
      <c r="J36" s="39"/>
      <c r="K36" s="93"/>
      <c r="L36" s="93"/>
      <c r="M36" s="93">
        <v>0</v>
      </c>
      <c r="N36" s="93">
        <f>0.1*-N35</f>
        <v>-7700</v>
      </c>
      <c r="O36" s="94">
        <f>N36</f>
        <v>-7700</v>
      </c>
    </row>
    <row r="37" spans="1:17" ht="15.75" thickBot="1" x14ac:dyDescent="0.3">
      <c r="A37" s="220" t="s">
        <v>15</v>
      </c>
      <c r="B37" s="221"/>
      <c r="C37" s="221"/>
      <c r="D37" s="221"/>
      <c r="E37" s="221"/>
      <c r="F37" s="221"/>
      <c r="G37" s="222"/>
      <c r="H37" s="40"/>
      <c r="I37" s="40"/>
      <c r="J37" s="39"/>
      <c r="K37" s="93"/>
      <c r="L37" s="93"/>
      <c r="M37" s="93">
        <f>SUM(M35:M36)</f>
        <v>24210</v>
      </c>
      <c r="N37" s="66">
        <f>+N35+N36</f>
        <v>69300</v>
      </c>
      <c r="O37" s="66">
        <f>+O35+O36</f>
        <v>93510</v>
      </c>
      <c r="Q37" s="95"/>
    </row>
    <row r="38" spans="1:17" x14ac:dyDescent="0.25">
      <c r="A38" s="15"/>
      <c r="B38" s="15"/>
      <c r="C38" s="15"/>
      <c r="D38" s="15"/>
      <c r="E38" s="15"/>
      <c r="F38" s="15"/>
      <c r="G38" s="15"/>
      <c r="H38" s="16"/>
      <c r="I38" s="16"/>
      <c r="J38" s="17"/>
      <c r="K38" s="17"/>
      <c r="L38" s="17"/>
      <c r="M38" s="17"/>
      <c r="N38" s="17"/>
      <c r="O38" s="18"/>
    </row>
    <row r="39" spans="1:17" ht="15.75" customHeight="1" thickBot="1" x14ac:dyDescent="0.3">
      <c r="A39" s="232" t="s">
        <v>34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11"/>
      <c r="O39" s="11"/>
    </row>
    <row r="40" spans="1:17" ht="23.25" customHeight="1" thickBot="1" x14ac:dyDescent="0.3">
      <c r="A40" s="224" t="s">
        <v>3</v>
      </c>
      <c r="B40" s="226" t="s">
        <v>4</v>
      </c>
      <c r="C40" s="227"/>
      <c r="D40" s="210" t="s">
        <v>5</v>
      </c>
      <c r="E40" s="210" t="s">
        <v>6</v>
      </c>
      <c r="F40" s="210" t="s">
        <v>7</v>
      </c>
      <c r="G40" s="210" t="s">
        <v>32</v>
      </c>
      <c r="H40" s="226" t="s">
        <v>23</v>
      </c>
      <c r="I40" s="227"/>
      <c r="J40" s="210" t="s">
        <v>42</v>
      </c>
      <c r="K40" s="106"/>
      <c r="L40" s="106"/>
      <c r="M40" s="210" t="s">
        <v>8</v>
      </c>
      <c r="N40" s="210" t="s">
        <v>26</v>
      </c>
      <c r="O40" s="214" t="s">
        <v>33</v>
      </c>
    </row>
    <row r="41" spans="1:17" ht="2.25" customHeight="1" thickBot="1" x14ac:dyDescent="0.3">
      <c r="A41" s="225"/>
      <c r="B41" s="228"/>
      <c r="C41" s="229"/>
      <c r="D41" s="230"/>
      <c r="E41" s="230"/>
      <c r="F41" s="230"/>
      <c r="G41" s="230"/>
      <c r="H41" s="210" t="s">
        <v>24</v>
      </c>
      <c r="I41" s="210" t="s">
        <v>25</v>
      </c>
      <c r="J41" s="211"/>
      <c r="K41" s="107"/>
      <c r="L41" s="107"/>
      <c r="M41" s="211"/>
      <c r="N41" s="212"/>
      <c r="O41" s="215"/>
    </row>
    <row r="42" spans="1:17" ht="28.5" customHeight="1" thickBot="1" x14ac:dyDescent="0.3">
      <c r="A42" s="225"/>
      <c r="B42" s="106" t="s">
        <v>9</v>
      </c>
      <c r="C42" s="105" t="s">
        <v>10</v>
      </c>
      <c r="D42" s="231"/>
      <c r="E42" s="231"/>
      <c r="F42" s="231"/>
      <c r="G42" s="231"/>
      <c r="H42" s="213"/>
      <c r="I42" s="213"/>
      <c r="J42" s="233"/>
      <c r="K42" s="108" t="s">
        <v>45</v>
      </c>
      <c r="L42" s="108" t="s">
        <v>46</v>
      </c>
      <c r="M42" s="211"/>
      <c r="N42" s="213"/>
      <c r="O42" s="216"/>
    </row>
    <row r="43" spans="1:17" ht="39" thickBot="1" x14ac:dyDescent="0.3">
      <c r="A43" s="74">
        <v>1</v>
      </c>
      <c r="B43" s="54" t="s">
        <v>94</v>
      </c>
      <c r="C43" s="54" t="s">
        <v>95</v>
      </c>
      <c r="D43" s="44" t="s">
        <v>58</v>
      </c>
      <c r="E43" s="97" t="s">
        <v>132</v>
      </c>
      <c r="F43" s="54" t="s">
        <v>96</v>
      </c>
      <c r="G43" s="55">
        <v>8</v>
      </c>
      <c r="H43" s="55">
        <v>3</v>
      </c>
      <c r="I43" s="55">
        <v>0</v>
      </c>
      <c r="J43" s="52"/>
      <c r="K43" s="124">
        <v>2900</v>
      </c>
      <c r="L43" s="124">
        <v>2750</v>
      </c>
      <c r="M43" s="125">
        <v>0</v>
      </c>
      <c r="N43" s="125">
        <v>9600</v>
      </c>
      <c r="O43" s="51">
        <f t="shared" ref="O43:O45" si="5">M43+N43</f>
        <v>9600</v>
      </c>
    </row>
    <row r="44" spans="1:17" ht="41.25" customHeight="1" thickBot="1" x14ac:dyDescent="0.3">
      <c r="A44" s="74">
        <v>1</v>
      </c>
      <c r="B44" s="54" t="s">
        <v>133</v>
      </c>
      <c r="C44" s="54" t="s">
        <v>134</v>
      </c>
      <c r="D44" s="44" t="s">
        <v>135</v>
      </c>
      <c r="E44" s="97" t="s">
        <v>136</v>
      </c>
      <c r="F44" s="54" t="s">
        <v>96</v>
      </c>
      <c r="G44" s="55">
        <v>16</v>
      </c>
      <c r="H44" s="55">
        <v>8</v>
      </c>
      <c r="I44" s="55">
        <v>0</v>
      </c>
      <c r="J44" s="52"/>
      <c r="K44" s="124">
        <v>2750</v>
      </c>
      <c r="L44" s="124">
        <v>7125</v>
      </c>
      <c r="M44" s="125">
        <v>8500</v>
      </c>
      <c r="N44" s="125">
        <v>19200</v>
      </c>
      <c r="O44" s="51">
        <f t="shared" si="5"/>
        <v>27700</v>
      </c>
    </row>
    <row r="45" spans="1:17" ht="39.75" customHeight="1" thickBot="1" x14ac:dyDescent="0.3">
      <c r="A45" s="74">
        <v>1</v>
      </c>
      <c r="B45" s="54" t="s">
        <v>137</v>
      </c>
      <c r="C45" s="96" t="s">
        <v>57</v>
      </c>
      <c r="D45" s="128" t="s">
        <v>135</v>
      </c>
      <c r="E45" s="97" t="s">
        <v>138</v>
      </c>
      <c r="F45" s="54" t="s">
        <v>60</v>
      </c>
      <c r="G45" s="54">
        <v>8</v>
      </c>
      <c r="H45" s="54">
        <v>3</v>
      </c>
      <c r="I45" s="54">
        <v>0</v>
      </c>
      <c r="J45" s="54"/>
      <c r="K45" s="98">
        <v>2750</v>
      </c>
      <c r="L45" s="98">
        <v>7125</v>
      </c>
      <c r="M45" s="98">
        <v>0</v>
      </c>
      <c r="N45" s="99">
        <v>20800</v>
      </c>
      <c r="O45" s="51">
        <f t="shared" si="5"/>
        <v>20800</v>
      </c>
    </row>
    <row r="46" spans="1:17" ht="13.5" customHeight="1" thickBot="1" x14ac:dyDescent="0.3">
      <c r="A46" s="104">
        <f>SUM(A43:A45)</f>
        <v>3</v>
      </c>
      <c r="B46" s="220" t="s">
        <v>11</v>
      </c>
      <c r="C46" s="221"/>
      <c r="D46" s="221"/>
      <c r="E46" s="221"/>
      <c r="F46" s="222"/>
      <c r="G46" s="37">
        <f t="shared" ref="G46:O46" si="6">SUM(G43:G45)</f>
        <v>32</v>
      </c>
      <c r="H46" s="37">
        <f t="shared" si="6"/>
        <v>14</v>
      </c>
      <c r="I46" s="37">
        <f t="shared" si="6"/>
        <v>0</v>
      </c>
      <c r="J46" s="37">
        <f t="shared" si="6"/>
        <v>0</v>
      </c>
      <c r="K46" s="92">
        <f t="shared" si="6"/>
        <v>8400</v>
      </c>
      <c r="L46" s="92">
        <f t="shared" si="6"/>
        <v>17000</v>
      </c>
      <c r="M46" s="92">
        <f t="shared" si="6"/>
        <v>8500</v>
      </c>
      <c r="N46" s="92">
        <f t="shared" si="6"/>
        <v>49600</v>
      </c>
      <c r="O46" s="92">
        <f t="shared" si="6"/>
        <v>58100</v>
      </c>
      <c r="Q46" s="95"/>
    </row>
    <row r="47" spans="1:17" ht="13.5" customHeight="1" thickBot="1" x14ac:dyDescent="0.3">
      <c r="A47" s="217" t="s">
        <v>12</v>
      </c>
      <c r="B47" s="218"/>
      <c r="C47" s="218"/>
      <c r="D47" s="218"/>
      <c r="E47" s="218"/>
      <c r="F47" s="218"/>
      <c r="G47" s="219"/>
      <c r="H47" s="21"/>
      <c r="I47" s="21"/>
      <c r="J47" s="20"/>
      <c r="K47" s="100"/>
      <c r="L47" s="100"/>
      <c r="M47" s="93">
        <v>0</v>
      </c>
      <c r="N47" s="93">
        <f>-0.1*N46</f>
        <v>-4960</v>
      </c>
      <c r="O47" s="94">
        <f>N47</f>
        <v>-4960</v>
      </c>
    </row>
    <row r="48" spans="1:17" ht="14.25" customHeight="1" thickBot="1" x14ac:dyDescent="0.3">
      <c r="A48" s="220" t="s">
        <v>15</v>
      </c>
      <c r="B48" s="221"/>
      <c r="C48" s="221"/>
      <c r="D48" s="221"/>
      <c r="E48" s="221"/>
      <c r="F48" s="221"/>
      <c r="G48" s="222"/>
      <c r="H48" s="22"/>
      <c r="I48" s="22"/>
      <c r="J48" s="20"/>
      <c r="K48" s="100"/>
      <c r="L48" s="100"/>
      <c r="M48" s="93">
        <f>SUM(M46:M47)</f>
        <v>8500</v>
      </c>
      <c r="N48" s="66">
        <f>+N46+N47</f>
        <v>44640</v>
      </c>
      <c r="O48" s="66">
        <f>+O46+O47</f>
        <v>53140</v>
      </c>
    </row>
    <row r="49" spans="1:16" ht="14.25" customHeight="1" x14ac:dyDescent="0.25">
      <c r="A49" s="7"/>
      <c r="B49" s="7"/>
      <c r="C49" s="7"/>
      <c r="D49" s="7"/>
      <c r="E49" s="7"/>
      <c r="F49" s="7"/>
      <c r="G49" s="7"/>
      <c r="H49" s="16"/>
      <c r="I49" s="16"/>
      <c r="J49" s="17"/>
      <c r="K49" s="17"/>
      <c r="L49" s="17"/>
      <c r="M49" s="8"/>
      <c r="N49" s="8"/>
      <c r="O49" s="8"/>
    </row>
    <row r="50" spans="1:16" x14ac:dyDescent="0.25">
      <c r="A50" s="7"/>
      <c r="B50" s="7"/>
      <c r="C50" s="7"/>
      <c r="D50" s="7"/>
      <c r="E50" s="7"/>
      <c r="F50" s="7"/>
      <c r="G50" s="7"/>
      <c r="H50" s="5"/>
      <c r="I50" s="5"/>
      <c r="J50" s="8"/>
      <c r="K50" s="8"/>
      <c r="L50" s="8"/>
      <c r="M50" s="8"/>
      <c r="N50" s="8"/>
      <c r="O50" s="9"/>
    </row>
    <row r="51" spans="1:16" ht="15.75" thickBot="1" x14ac:dyDescent="0.3">
      <c r="A51" s="223" t="s">
        <v>38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2" spans="1:16" ht="24.75" customHeight="1" thickBot="1" x14ac:dyDescent="0.3">
      <c r="A52" s="224" t="s">
        <v>3</v>
      </c>
      <c r="B52" s="226" t="s">
        <v>4</v>
      </c>
      <c r="C52" s="227"/>
      <c r="D52" s="210" t="s">
        <v>5</v>
      </c>
      <c r="E52" s="210" t="s">
        <v>6</v>
      </c>
      <c r="F52" s="210" t="s">
        <v>7</v>
      </c>
      <c r="G52" s="210" t="s">
        <v>27</v>
      </c>
      <c r="H52" s="226" t="s">
        <v>23</v>
      </c>
      <c r="I52" s="227"/>
      <c r="J52" s="210" t="s">
        <v>42</v>
      </c>
      <c r="K52" s="106"/>
      <c r="L52" s="106"/>
      <c r="M52" s="210" t="s">
        <v>8</v>
      </c>
      <c r="N52" s="210" t="s">
        <v>26</v>
      </c>
      <c r="O52" s="214" t="s">
        <v>36</v>
      </c>
    </row>
    <row r="53" spans="1:16" ht="15.75" thickBot="1" x14ac:dyDescent="0.3">
      <c r="A53" s="225"/>
      <c r="B53" s="228"/>
      <c r="C53" s="229"/>
      <c r="D53" s="212"/>
      <c r="E53" s="212"/>
      <c r="F53" s="212"/>
      <c r="G53" s="230"/>
      <c r="H53" s="210" t="s">
        <v>24</v>
      </c>
      <c r="I53" s="210" t="s">
        <v>25</v>
      </c>
      <c r="J53" s="211"/>
      <c r="K53" s="107"/>
      <c r="L53" s="107"/>
      <c r="M53" s="211"/>
      <c r="N53" s="212"/>
      <c r="O53" s="215"/>
    </row>
    <row r="54" spans="1:16" ht="27.75" customHeight="1" thickBot="1" x14ac:dyDescent="0.3">
      <c r="A54" s="225"/>
      <c r="B54" s="106" t="s">
        <v>9</v>
      </c>
      <c r="C54" s="105" t="s">
        <v>10</v>
      </c>
      <c r="D54" s="212"/>
      <c r="E54" s="212"/>
      <c r="F54" s="212"/>
      <c r="G54" s="231"/>
      <c r="H54" s="213"/>
      <c r="I54" s="213"/>
      <c r="J54" s="211"/>
      <c r="K54" s="108" t="s">
        <v>45</v>
      </c>
      <c r="L54" s="108" t="s">
        <v>46</v>
      </c>
      <c r="M54" s="211"/>
      <c r="N54" s="213"/>
      <c r="O54" s="216"/>
    </row>
    <row r="55" spans="1:16" ht="90.75" thickBot="1" x14ac:dyDescent="0.3">
      <c r="A55" s="76">
        <v>1</v>
      </c>
      <c r="B55" s="30" t="s">
        <v>129</v>
      </c>
      <c r="C55" s="91" t="s">
        <v>130</v>
      </c>
      <c r="D55" s="30" t="s">
        <v>37</v>
      </c>
      <c r="E55" s="45" t="s">
        <v>121</v>
      </c>
      <c r="F55" s="30" t="s">
        <v>131</v>
      </c>
      <c r="G55" s="32">
        <v>8</v>
      </c>
      <c r="H55" s="32"/>
      <c r="I55" s="32"/>
      <c r="J55" s="31"/>
      <c r="K55" s="64">
        <v>3400</v>
      </c>
      <c r="L55" s="64">
        <v>4805</v>
      </c>
      <c r="M55" s="64"/>
      <c r="N55" s="31"/>
      <c r="O55" s="31">
        <f>SUM(M55:N55)</f>
        <v>0</v>
      </c>
    </row>
    <row r="56" spans="1:16" ht="35.25" customHeight="1" thickBot="1" x14ac:dyDescent="0.3">
      <c r="A56" s="76">
        <v>0</v>
      </c>
      <c r="B56" s="30"/>
      <c r="C56" s="30"/>
      <c r="D56" s="30" t="s">
        <v>37</v>
      </c>
      <c r="E56" s="30"/>
      <c r="F56" s="30"/>
      <c r="G56" s="32"/>
      <c r="H56" s="32"/>
      <c r="I56" s="32"/>
      <c r="J56" s="31"/>
      <c r="K56" s="64"/>
      <c r="L56" s="64"/>
      <c r="M56" s="64"/>
      <c r="N56" s="31"/>
      <c r="O56" s="31">
        <f t="shared" ref="O56:O59" si="7">SUM(M56:N56)</f>
        <v>0</v>
      </c>
    </row>
    <row r="57" spans="1:16" ht="35.25" customHeight="1" thickBot="1" x14ac:dyDescent="0.3">
      <c r="A57" s="76"/>
      <c r="B57" s="45"/>
      <c r="C57" s="45"/>
      <c r="D57" s="30"/>
      <c r="E57" s="45"/>
      <c r="F57" s="45"/>
      <c r="G57" s="44"/>
      <c r="H57" s="44"/>
      <c r="I57" s="30"/>
      <c r="J57" s="46"/>
      <c r="K57" s="46"/>
      <c r="L57" s="46"/>
      <c r="M57" s="46"/>
      <c r="N57" s="46"/>
      <c r="O57" s="31">
        <f t="shared" si="7"/>
        <v>0</v>
      </c>
    </row>
    <row r="58" spans="1:16" ht="35.25" customHeight="1" thickBot="1" x14ac:dyDescent="0.3">
      <c r="A58" s="76"/>
      <c r="B58" s="45"/>
      <c r="C58" s="45"/>
      <c r="D58" s="30"/>
      <c r="E58" s="45"/>
      <c r="F58" s="45"/>
      <c r="G58" s="44"/>
      <c r="H58" s="44"/>
      <c r="I58" s="30"/>
      <c r="J58" s="46"/>
      <c r="K58" s="46"/>
      <c r="L58" s="46"/>
      <c r="M58" s="46"/>
      <c r="N58" s="46"/>
      <c r="O58" s="31">
        <f t="shared" si="7"/>
        <v>0</v>
      </c>
    </row>
    <row r="59" spans="1:16" ht="35.25" customHeight="1" thickBot="1" x14ac:dyDescent="0.3">
      <c r="A59" s="76"/>
      <c r="B59" s="45"/>
      <c r="C59" s="45"/>
      <c r="D59" s="30"/>
      <c r="E59" s="45"/>
      <c r="F59" s="45"/>
      <c r="G59" s="44"/>
      <c r="H59" s="44"/>
      <c r="I59" s="30"/>
      <c r="J59" s="46"/>
      <c r="K59" s="46"/>
      <c r="L59" s="46"/>
      <c r="M59" s="46"/>
      <c r="N59" s="46"/>
      <c r="O59" s="31">
        <f t="shared" si="7"/>
        <v>0</v>
      </c>
    </row>
    <row r="60" spans="1:16" ht="18.75" customHeight="1" thickBot="1" x14ac:dyDescent="0.3">
      <c r="A60" s="76">
        <f>SUM(A55:A59)</f>
        <v>1</v>
      </c>
      <c r="B60" s="200" t="s">
        <v>11</v>
      </c>
      <c r="C60" s="200"/>
      <c r="D60" s="200"/>
      <c r="E60" s="200"/>
      <c r="F60" s="200"/>
      <c r="G60" s="41">
        <f>SUM(G55:G59)</f>
        <v>8</v>
      </c>
      <c r="H60" s="41">
        <f t="shared" ref="H60:N60" si="8">SUM(H55:H59)</f>
        <v>0</v>
      </c>
      <c r="I60" s="41">
        <f t="shared" si="8"/>
        <v>0</v>
      </c>
      <c r="J60" s="65">
        <f t="shared" si="8"/>
        <v>0</v>
      </c>
      <c r="K60" s="65">
        <f t="shared" si="8"/>
        <v>3400</v>
      </c>
      <c r="L60" s="65">
        <f t="shared" si="8"/>
        <v>4805</v>
      </c>
      <c r="M60" s="65">
        <f t="shared" si="8"/>
        <v>0</v>
      </c>
      <c r="N60" s="65">
        <f t="shared" si="8"/>
        <v>0</v>
      </c>
      <c r="O60" s="66">
        <f t="shared" ref="O60" si="9">SUM(O55:O55)</f>
        <v>0</v>
      </c>
    </row>
    <row r="61" spans="1:16" ht="15" customHeight="1" thickBot="1" x14ac:dyDescent="0.3">
      <c r="A61" s="207" t="s">
        <v>12</v>
      </c>
      <c r="B61" s="208"/>
      <c r="C61" s="208"/>
      <c r="D61" s="208"/>
      <c r="E61" s="208"/>
      <c r="F61" s="208"/>
      <c r="G61" s="208"/>
      <c r="H61" s="26"/>
      <c r="I61" s="26"/>
      <c r="J61" s="27"/>
      <c r="K61" s="27"/>
      <c r="L61" s="27"/>
      <c r="M61" s="34">
        <v>0</v>
      </c>
      <c r="N61" s="34">
        <f>N60*-0.1</f>
        <v>0</v>
      </c>
      <c r="O61" s="34">
        <f>N61</f>
        <v>0</v>
      </c>
    </row>
    <row r="62" spans="1:16" ht="17.25" customHeight="1" thickBot="1" x14ac:dyDescent="0.3">
      <c r="A62" s="200" t="s">
        <v>13</v>
      </c>
      <c r="B62" s="200"/>
      <c r="C62" s="200"/>
      <c r="D62" s="200"/>
      <c r="E62" s="200"/>
      <c r="F62" s="200"/>
      <c r="G62" s="200"/>
      <c r="H62" s="28"/>
      <c r="I62" s="28"/>
      <c r="J62" s="29"/>
      <c r="K62" s="29"/>
      <c r="L62" s="29"/>
      <c r="M62" s="34">
        <f>SUM(M60:M61)</f>
        <v>0</v>
      </c>
      <c r="N62" s="34">
        <f>N60 +(N61)</f>
        <v>0</v>
      </c>
      <c r="O62" s="34">
        <f>O61+O60</f>
        <v>0</v>
      </c>
      <c r="P62" s="95"/>
    </row>
    <row r="63" spans="1:16" ht="17.25" customHeight="1" thickBot="1" x14ac:dyDescent="0.3">
      <c r="A63" s="5"/>
      <c r="B63" s="5"/>
      <c r="C63" s="5"/>
      <c r="D63" s="5"/>
      <c r="E63" s="5"/>
      <c r="F63" s="5"/>
      <c r="G63" s="5"/>
      <c r="H63" s="42"/>
      <c r="I63" s="42"/>
      <c r="J63" s="43"/>
      <c r="K63" s="43"/>
      <c r="L63" s="43"/>
      <c r="M63" s="24"/>
      <c r="N63" s="24"/>
      <c r="O63" s="24"/>
      <c r="P63" s="134"/>
    </row>
    <row r="64" spans="1:16" ht="27.75" customHeight="1" thickBot="1" x14ac:dyDescent="0.3">
      <c r="A64" s="209" t="s">
        <v>16</v>
      </c>
      <c r="B64" s="209"/>
      <c r="C64" s="209"/>
      <c r="D64" s="209" t="s">
        <v>157</v>
      </c>
      <c r="E64" s="209"/>
      <c r="F64" s="209" t="s">
        <v>99</v>
      </c>
      <c r="G64" s="209"/>
      <c r="H64" s="42"/>
      <c r="I64" s="42"/>
      <c r="J64" s="43"/>
      <c r="K64" s="43"/>
      <c r="L64" s="43"/>
      <c r="M64" s="24"/>
      <c r="N64" s="24"/>
      <c r="O64" s="24"/>
      <c r="P64" s="95">
        <f>SUM(P62:P63)</f>
        <v>0</v>
      </c>
    </row>
    <row r="65" spans="1:15" ht="27.75" customHeight="1" thickBot="1" x14ac:dyDescent="0.3">
      <c r="A65" s="197" t="s">
        <v>39</v>
      </c>
      <c r="B65" s="197"/>
      <c r="C65" s="197"/>
      <c r="D65" s="195">
        <v>8000000</v>
      </c>
      <c r="E65" s="195"/>
      <c r="F65" s="195">
        <f>F73</f>
        <v>334190</v>
      </c>
      <c r="G65" s="195"/>
      <c r="H65" s="42"/>
      <c r="I65" s="42"/>
      <c r="J65" s="43"/>
      <c r="K65" s="43"/>
      <c r="L65" s="43"/>
      <c r="M65" s="24"/>
      <c r="N65" s="24"/>
      <c r="O65" s="24"/>
    </row>
    <row r="66" spans="1:15" ht="20.100000000000001" customHeight="1" thickBot="1" x14ac:dyDescent="0.3">
      <c r="A66" s="197" t="s">
        <v>17</v>
      </c>
      <c r="B66" s="197"/>
      <c r="C66" s="197"/>
      <c r="D66" s="206">
        <v>30</v>
      </c>
      <c r="E66" s="206"/>
      <c r="F66" s="200">
        <v>0</v>
      </c>
      <c r="G66" s="200"/>
      <c r="H66" s="5"/>
      <c r="I66" s="5"/>
      <c r="J66" s="8"/>
      <c r="K66" s="8"/>
      <c r="L66" s="8"/>
      <c r="M66" s="8"/>
      <c r="N66" s="8"/>
      <c r="O66" s="9"/>
    </row>
    <row r="67" spans="1:15" ht="31.5" customHeight="1" thickBot="1" x14ac:dyDescent="0.3">
      <c r="A67" s="201" t="s">
        <v>44</v>
      </c>
      <c r="B67" s="202"/>
      <c r="C67" s="203"/>
      <c r="D67" s="204">
        <v>60</v>
      </c>
      <c r="E67" s="205"/>
      <c r="F67" s="200">
        <f>A60+A46+A35+A22</f>
        <v>13</v>
      </c>
      <c r="G67" s="200"/>
      <c r="H67" s="5"/>
      <c r="I67" s="5"/>
      <c r="J67" s="8"/>
      <c r="K67" s="8"/>
      <c r="L67" s="8"/>
      <c r="M67" s="8"/>
      <c r="N67" s="8"/>
      <c r="O67" s="9"/>
    </row>
    <row r="68" spans="1:15" ht="20.100000000000001" customHeight="1" thickBot="1" x14ac:dyDescent="0.3">
      <c r="A68" s="197" t="s">
        <v>18</v>
      </c>
      <c r="B68" s="197"/>
      <c r="C68" s="197"/>
      <c r="D68" s="198">
        <v>1223</v>
      </c>
      <c r="E68" s="198"/>
      <c r="F68" s="200">
        <f>(H22+I22)+(H35+I35)+(H46+I46)+(H60+I60)</f>
        <v>51</v>
      </c>
      <c r="G68" s="200"/>
      <c r="H68" s="5"/>
      <c r="I68" s="5"/>
      <c r="J68" s="8"/>
      <c r="K68" s="8"/>
      <c r="L68" s="8"/>
      <c r="M68" s="8"/>
      <c r="N68" s="8"/>
      <c r="O68" s="9"/>
    </row>
    <row r="69" spans="1:15" ht="20.100000000000001" customHeight="1" thickBot="1" x14ac:dyDescent="0.3">
      <c r="A69" s="197" t="s">
        <v>41</v>
      </c>
      <c r="B69" s="197"/>
      <c r="C69" s="197"/>
      <c r="D69" s="198">
        <v>320</v>
      </c>
      <c r="E69" s="198"/>
      <c r="F69" s="199">
        <f>G22+G35+G46+G60</f>
        <v>168</v>
      </c>
      <c r="G69" s="200"/>
      <c r="H69" s="5"/>
      <c r="I69" s="5"/>
      <c r="J69" s="8"/>
      <c r="K69" s="8"/>
      <c r="L69" s="8"/>
      <c r="M69" s="8"/>
      <c r="N69" s="8"/>
      <c r="O69" s="9"/>
    </row>
    <row r="70" spans="1:15" ht="20.100000000000001" customHeight="1" thickBot="1" x14ac:dyDescent="0.3">
      <c r="A70" s="194" t="s">
        <v>19</v>
      </c>
      <c r="B70" s="194"/>
      <c r="C70" s="194"/>
      <c r="D70" s="195">
        <v>0</v>
      </c>
      <c r="E70" s="195"/>
      <c r="F70" s="196">
        <f>M60+M46+M35+M22</f>
        <v>180710</v>
      </c>
      <c r="G70" s="196"/>
      <c r="H70" s="10"/>
      <c r="I70" s="5"/>
      <c r="J70" s="8"/>
      <c r="K70" s="8"/>
      <c r="L70" s="8"/>
      <c r="M70" s="25"/>
      <c r="N70" s="8"/>
      <c r="O70" s="9"/>
    </row>
    <row r="71" spans="1:15" ht="20.100000000000001" customHeight="1" thickBot="1" x14ac:dyDescent="0.3">
      <c r="A71" s="194" t="s">
        <v>20</v>
      </c>
      <c r="B71" s="194"/>
      <c r="C71" s="194"/>
      <c r="D71" s="195">
        <v>0</v>
      </c>
      <c r="E71" s="195"/>
      <c r="F71" s="196">
        <f>N62+N48+N37+N24</f>
        <v>138580</v>
      </c>
      <c r="G71" s="196"/>
      <c r="H71" s="148"/>
      <c r="I71" s="5"/>
      <c r="J71" s="8"/>
      <c r="K71" s="8"/>
      <c r="L71" s="8"/>
      <c r="M71" s="8"/>
      <c r="N71" s="8"/>
      <c r="O71" s="9"/>
    </row>
    <row r="72" spans="1:15" ht="20.100000000000001" customHeight="1" thickBot="1" x14ac:dyDescent="0.3">
      <c r="A72" s="194" t="s">
        <v>21</v>
      </c>
      <c r="B72" s="194"/>
      <c r="C72" s="194"/>
      <c r="D72" s="195">
        <v>0</v>
      </c>
      <c r="E72" s="195"/>
      <c r="F72" s="196">
        <f>-(N61+N47+N36+N23)</f>
        <v>14900</v>
      </c>
      <c r="G72" s="196"/>
      <c r="H72" s="10"/>
      <c r="I72" s="5"/>
      <c r="J72" s="8"/>
      <c r="K72" s="8"/>
      <c r="L72" s="8"/>
      <c r="M72" s="8"/>
      <c r="N72" s="8"/>
      <c r="O72" s="9"/>
    </row>
    <row r="73" spans="1:15" ht="20.100000000000001" customHeight="1" thickBot="1" x14ac:dyDescent="0.3">
      <c r="A73" s="191" t="s">
        <v>35</v>
      </c>
      <c r="B73" s="191"/>
      <c r="C73" s="191"/>
      <c r="D73" s="192">
        <f>+D70+D71+D72</f>
        <v>0</v>
      </c>
      <c r="E73" s="192"/>
      <c r="F73" s="192">
        <f>F70+F71+F72</f>
        <v>334190</v>
      </c>
      <c r="G73" s="192"/>
      <c r="H73" s="10" t="s">
        <v>14</v>
      </c>
      <c r="I73" s="10" t="s">
        <v>14</v>
      </c>
      <c r="J73" s="8"/>
      <c r="K73" s="8"/>
      <c r="L73" s="8"/>
      <c r="M73" s="8"/>
      <c r="N73" s="8"/>
      <c r="O73" s="9"/>
    </row>
    <row r="74" spans="1:15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57" t="s">
        <v>14</v>
      </c>
      <c r="J74" s="1"/>
      <c r="K74" s="1"/>
      <c r="L74" s="1"/>
      <c r="M74" s="1"/>
      <c r="N74" s="1"/>
      <c r="O74" s="1"/>
    </row>
    <row r="75" spans="1:15" x14ac:dyDescent="0.25">
      <c r="A75" s="1"/>
      <c r="G75" s="113"/>
      <c r="I75" s="1"/>
      <c r="J75" s="1"/>
      <c r="K75" s="1"/>
      <c r="L75" s="1"/>
      <c r="M75" s="1"/>
      <c r="N75" s="1"/>
      <c r="O75" s="1"/>
    </row>
    <row r="76" spans="1:15" x14ac:dyDescent="0.25">
      <c r="A76" s="1"/>
      <c r="B76" s="138" t="s">
        <v>102</v>
      </c>
      <c r="C76" s="138"/>
      <c r="D76" s="138"/>
      <c r="E76" s="140" t="s">
        <v>103</v>
      </c>
      <c r="F76" s="140"/>
      <c r="G76" s="49"/>
      <c r="I76" s="1"/>
      <c r="J76" s="1"/>
      <c r="K76" s="1"/>
      <c r="L76" s="1"/>
      <c r="M76" s="1"/>
      <c r="N76" s="1"/>
      <c r="O76" s="1"/>
    </row>
    <row r="77" spans="1:15" x14ac:dyDescent="0.25">
      <c r="A77" s="1"/>
      <c r="B77" s="139"/>
      <c r="C77" s="139"/>
      <c r="D77" s="139"/>
      <c r="E77" s="47"/>
      <c r="F77" s="139"/>
      <c r="G77" s="49"/>
      <c r="I77" s="1"/>
      <c r="J77" s="1"/>
      <c r="K77" s="1"/>
      <c r="L77" s="1"/>
      <c r="M77" s="1"/>
      <c r="N77" s="1"/>
      <c r="O77" s="1"/>
    </row>
    <row r="78" spans="1:15" x14ac:dyDescent="0.25">
      <c r="A78" s="1"/>
      <c r="B78" s="139"/>
      <c r="C78" s="139"/>
      <c r="D78" s="139"/>
      <c r="E78" s="47"/>
      <c r="F78" s="139"/>
      <c r="G78" s="49"/>
      <c r="I78" s="1"/>
      <c r="J78" s="1"/>
      <c r="K78" s="1"/>
      <c r="L78" s="1"/>
      <c r="M78" s="1"/>
      <c r="N78" s="1"/>
      <c r="O78" s="1"/>
    </row>
    <row r="79" spans="1:15" x14ac:dyDescent="0.25">
      <c r="A79" s="1"/>
      <c r="B79" s="139"/>
      <c r="C79" s="139"/>
      <c r="D79" s="139"/>
      <c r="E79" s="47"/>
      <c r="F79" s="139"/>
      <c r="G79" s="49"/>
      <c r="I79" s="1"/>
      <c r="J79" s="1"/>
      <c r="K79" s="1"/>
      <c r="L79" s="1"/>
      <c r="M79" s="1"/>
      <c r="N79" s="1"/>
      <c r="O79" s="1"/>
    </row>
    <row r="80" spans="1:15" x14ac:dyDescent="0.25">
      <c r="A80" s="1"/>
      <c r="B80" s="139"/>
      <c r="C80" s="139"/>
      <c r="D80" s="139"/>
      <c r="E80" s="47"/>
      <c r="F80" s="139"/>
      <c r="G80" s="116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41" t="s">
        <v>104</v>
      </c>
      <c r="C81" s="141"/>
      <c r="D81" s="141"/>
      <c r="E81" s="142" t="s">
        <v>105</v>
      </c>
      <c r="F81" s="142"/>
      <c r="G81" s="113"/>
      <c r="I81" s="1"/>
      <c r="J81" s="1"/>
      <c r="K81" s="1"/>
      <c r="L81" s="1"/>
      <c r="M81" s="1"/>
      <c r="N81" s="1"/>
      <c r="O81" s="1"/>
    </row>
    <row r="82" spans="1:15" x14ac:dyDescent="0.25">
      <c r="A82" s="1"/>
      <c r="B82" s="139" t="s">
        <v>106</v>
      </c>
      <c r="C82" s="139"/>
      <c r="D82" s="139"/>
      <c r="E82" s="140" t="s">
        <v>107</v>
      </c>
      <c r="F82" s="140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</sheetData>
  <mergeCells count="103">
    <mergeCell ref="A1:O1"/>
    <mergeCell ref="A3:O3"/>
    <mergeCell ref="A4:O4"/>
    <mergeCell ref="A6:O6"/>
    <mergeCell ref="A8:N9"/>
    <mergeCell ref="A11:N11"/>
    <mergeCell ref="N15:N17"/>
    <mergeCell ref="O15:O17"/>
    <mergeCell ref="I16:I17"/>
    <mergeCell ref="B22:F22"/>
    <mergeCell ref="A23:G23"/>
    <mergeCell ref="A24:G24"/>
    <mergeCell ref="A14:O14"/>
    <mergeCell ref="A15:A17"/>
    <mergeCell ref="B15:C16"/>
    <mergeCell ref="D15:D17"/>
    <mergeCell ref="E15:E17"/>
    <mergeCell ref="F15:F17"/>
    <mergeCell ref="G15:G17"/>
    <mergeCell ref="H15:I15"/>
    <mergeCell ref="J15:J17"/>
    <mergeCell ref="M15:M17"/>
    <mergeCell ref="N27:N29"/>
    <mergeCell ref="O27:O29"/>
    <mergeCell ref="H28:H29"/>
    <mergeCell ref="I28:I29"/>
    <mergeCell ref="B35:F35"/>
    <mergeCell ref="A36:G36"/>
    <mergeCell ref="A26:M26"/>
    <mergeCell ref="A27:A29"/>
    <mergeCell ref="B27:C28"/>
    <mergeCell ref="D27:D29"/>
    <mergeCell ref="E27:E29"/>
    <mergeCell ref="F27:F29"/>
    <mergeCell ref="G27:G29"/>
    <mergeCell ref="H27:I27"/>
    <mergeCell ref="J27:J29"/>
    <mergeCell ref="M27:M29"/>
    <mergeCell ref="M40:M42"/>
    <mergeCell ref="N40:N42"/>
    <mergeCell ref="O40:O42"/>
    <mergeCell ref="H41:H42"/>
    <mergeCell ref="I41:I42"/>
    <mergeCell ref="B46:F46"/>
    <mergeCell ref="A37:G37"/>
    <mergeCell ref="A39:M39"/>
    <mergeCell ref="A40:A42"/>
    <mergeCell ref="B40:C41"/>
    <mergeCell ref="D40:D42"/>
    <mergeCell ref="E40:E42"/>
    <mergeCell ref="F40:F42"/>
    <mergeCell ref="G40:G42"/>
    <mergeCell ref="H40:I40"/>
    <mergeCell ref="J40:J42"/>
    <mergeCell ref="J52:J54"/>
    <mergeCell ref="M52:M54"/>
    <mergeCell ref="N52:N54"/>
    <mergeCell ref="O52:O54"/>
    <mergeCell ref="H53:H54"/>
    <mergeCell ref="I53:I54"/>
    <mergeCell ref="A47:G47"/>
    <mergeCell ref="A48:G48"/>
    <mergeCell ref="A51:O51"/>
    <mergeCell ref="A52:A54"/>
    <mergeCell ref="B52:C53"/>
    <mergeCell ref="D52:D54"/>
    <mergeCell ref="E52:E54"/>
    <mergeCell ref="F52:F54"/>
    <mergeCell ref="G52:G54"/>
    <mergeCell ref="H52:I52"/>
    <mergeCell ref="A65:C65"/>
    <mergeCell ref="D65:E65"/>
    <mergeCell ref="F65:G65"/>
    <mergeCell ref="A66:C66"/>
    <mergeCell ref="D66:E66"/>
    <mergeCell ref="F66:G66"/>
    <mergeCell ref="B60:F60"/>
    <mergeCell ref="A61:G61"/>
    <mergeCell ref="A62:G62"/>
    <mergeCell ref="A64:C64"/>
    <mergeCell ref="D64:E64"/>
    <mergeCell ref="F64:G64"/>
    <mergeCell ref="A69:C69"/>
    <mergeCell ref="D69:E69"/>
    <mergeCell ref="F69:G69"/>
    <mergeCell ref="A70:C70"/>
    <mergeCell ref="D70:E70"/>
    <mergeCell ref="F70:G70"/>
    <mergeCell ref="A67:C67"/>
    <mergeCell ref="D67:E67"/>
    <mergeCell ref="F67:G67"/>
    <mergeCell ref="A68:C68"/>
    <mergeCell ref="D68:E68"/>
    <mergeCell ref="F68:G68"/>
    <mergeCell ref="A73:C73"/>
    <mergeCell ref="D73:E73"/>
    <mergeCell ref="F73:G73"/>
    <mergeCell ref="A71:C71"/>
    <mergeCell ref="D71:E71"/>
    <mergeCell ref="F71:G71"/>
    <mergeCell ref="A72:C72"/>
    <mergeCell ref="D72:E72"/>
    <mergeCell ref="F72:G72"/>
  </mergeCells>
  <pageMargins left="0.70866141732283472" right="0.70866141732283472" top="0.74803149606299213" bottom="0.74803149606299213" header="0.31496062992125984" footer="0.31496062992125984"/>
  <pageSetup scale="49" fitToHeight="0" orientation="landscape" r:id="rId1"/>
  <rowBreaks count="2" manualBreakCount="2">
    <brk id="25" max="16383" man="1"/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JULIO-SEPTIEMBRE (2)</vt:lpstr>
      <vt:lpstr>JULIO-SEPTIEMBRE</vt:lpstr>
      <vt:lpstr>JULIO</vt:lpstr>
      <vt:lpstr>AGOSTO</vt:lpstr>
      <vt:lpstr>SEPTIEMBRE</vt:lpstr>
      <vt:lpstr>JULIO!Área_de_impresión</vt:lpstr>
      <vt:lpstr>JULIO!Títulos_a_imprimir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Carlos Sanquintin</cp:lastModifiedBy>
  <cp:lastPrinted>2023-10-11T14:19:19Z</cp:lastPrinted>
  <dcterms:created xsi:type="dcterms:W3CDTF">2020-06-29T12:43:52Z</dcterms:created>
  <dcterms:modified xsi:type="dcterms:W3CDTF">2023-10-19T14:19:20Z</dcterms:modified>
</cp:coreProperties>
</file>