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iaf-my.sharepoint.com/personal/csanquintin_coniaf_gob_do/Documents/DEPARTAMENTO DE PLANIFICACION/INFORMES MENSUALES Y TRANSPARECIA/INFORMES MENSUALES TRANSPARENCIA/2023/OCTUBRE/"/>
    </mc:Choice>
  </mc:AlternateContent>
  <xr:revisionPtr revIDLastSave="10" documentId="8_{1ADAE9A3-25FD-4F94-83B6-19CFCEC03337}" xr6:coauthVersionLast="47" xr6:coauthVersionMax="47" xr10:uidLastSave="{1943089D-8205-4D3B-957F-F9918B4B1EF0}"/>
  <bookViews>
    <workbookView xWindow="-120" yWindow="-120" windowWidth="29040" windowHeight="15720" xr2:uid="{DA8F51F0-2C9E-42F1-BEB8-F7C81EB3F098}"/>
  </bookViews>
  <sheets>
    <sheet name="oct.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" i="1" l="1"/>
  <c r="L62" i="1" l="1"/>
  <c r="M62" i="1"/>
  <c r="M64" i="1" s="1"/>
  <c r="N62" i="1"/>
  <c r="O62" i="1"/>
  <c r="K62" i="1"/>
  <c r="D75" i="1"/>
  <c r="F68" i="1"/>
  <c r="I62" i="1"/>
  <c r="H62" i="1"/>
  <c r="G62" i="1"/>
  <c r="A62" i="1"/>
  <c r="O61" i="1"/>
  <c r="O60" i="1"/>
  <c r="O59" i="1"/>
  <c r="N58" i="1"/>
  <c r="K58" i="1"/>
  <c r="O57" i="1"/>
  <c r="O56" i="1"/>
  <c r="N48" i="1"/>
  <c r="N49" i="1" s="1"/>
  <c r="N47" i="1"/>
  <c r="M47" i="1"/>
  <c r="M49" i="1" s="1"/>
  <c r="L47" i="1"/>
  <c r="K47" i="1"/>
  <c r="J47" i="1"/>
  <c r="I47" i="1"/>
  <c r="H47" i="1"/>
  <c r="G47" i="1"/>
  <c r="A47" i="1"/>
  <c r="F69" i="1" s="1"/>
  <c r="O46" i="1"/>
  <c r="O45" i="1"/>
  <c r="O44" i="1"/>
  <c r="O47" i="1" s="1"/>
  <c r="N37" i="1"/>
  <c r="N38" i="1" s="1"/>
  <c r="N36" i="1"/>
  <c r="M36" i="1"/>
  <c r="M38" i="1" s="1"/>
  <c r="K36" i="1"/>
  <c r="J36" i="1"/>
  <c r="I36" i="1"/>
  <c r="H36" i="1"/>
  <c r="G36" i="1"/>
  <c r="A36" i="1"/>
  <c r="O35" i="1"/>
  <c r="O34" i="1"/>
  <c r="O33" i="1"/>
  <c r="L33" i="1"/>
  <c r="L36" i="1" s="1"/>
  <c r="O32" i="1"/>
  <c r="O31" i="1"/>
  <c r="O36" i="1" s="1"/>
  <c r="O30" i="1"/>
  <c r="N22" i="1"/>
  <c r="N23" i="1" s="1"/>
  <c r="M22" i="1"/>
  <c r="M24" i="1" s="1"/>
  <c r="L22" i="1"/>
  <c r="K22" i="1"/>
  <c r="J22" i="1"/>
  <c r="I22" i="1"/>
  <c r="H22" i="1"/>
  <c r="F70" i="1" s="1"/>
  <c r="G22" i="1"/>
  <c r="F71" i="1" s="1"/>
  <c r="A22" i="1"/>
  <c r="O21" i="1"/>
  <c r="O20" i="1"/>
  <c r="O19" i="1"/>
  <c r="O18" i="1"/>
  <c r="O22" i="1" s="1"/>
  <c r="N63" i="1" l="1"/>
  <c r="N64" i="1" s="1"/>
  <c r="F73" i="1" s="1"/>
  <c r="O23" i="1"/>
  <c r="O24" i="1" s="1"/>
  <c r="N24" i="1"/>
  <c r="O37" i="1"/>
  <c r="O38" i="1" s="1"/>
  <c r="O48" i="1"/>
  <c r="O49" i="1" s="1"/>
  <c r="O58" i="1"/>
  <c r="F72" i="1"/>
  <c r="F74" i="1" l="1"/>
  <c r="F75" i="1" s="1"/>
  <c r="F67" i="1" s="1"/>
  <c r="O63" i="1"/>
  <c r="O6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tc={AB6496F4-9FEA-4D37-8105-7580A5312CE8}</author>
  </authors>
  <commentList>
    <comment ref="C18" authorId="0" shapeId="0" xr:uid="{AB6496F4-9FEA-4D37-8105-7580A5312CE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</commentList>
</comments>
</file>

<file path=xl/sharedStrings.xml><?xml version="1.0" encoding="utf-8"?>
<sst xmlns="http://schemas.openxmlformats.org/spreadsheetml/2006/main" count="160" uniqueCount="89">
  <si>
    <t>CONSEJO NACIONAL DE INVESTIGACIONES AGROPECUARIAS Y FORESTALES (CONIAF)</t>
  </si>
  <si>
    <t>DIRECCIÓN EJECUTIVA</t>
  </si>
  <si>
    <t>DIVISIÓN DE PLANIFICACIÓN  Y  DESARROLLO</t>
  </si>
  <si>
    <t xml:space="preserve"> EJECUCION MESUAL DE ACTIVIDADES Y PROGRAMA DE TRANSFERENCIA  PROYECTOS DE INVERSIÓN PÚBLICA</t>
  </si>
  <si>
    <t>ACTUALIZACIÓN PARA LA INNOVACIÓN TECNOLÓGICA Y COMPETITIVIDAD AGROALIMENTARIA Y  DE FOMENTO A LA EXPORTACIÓN EN LA REPÚBLICA DOMINICANA</t>
  </si>
  <si>
    <t>MES: OCTUBRE 2023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</si>
  <si>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</si>
  <si>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</si>
  <si>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</si>
  <si>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</si>
  <si>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</si>
  <si>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</si>
  <si>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>HORAS de ACTIVIDADES</t>
  </si>
  <si>
    <t>TÉCNICOS BENEFICIADOS</t>
  </si>
  <si>
    <t>PRESUPUESTO TOTAL 2023 (RD$)</t>
  </si>
  <si>
    <t xml:space="preserve">COSTO LOGÍSTICO       </t>
  </si>
  <si>
    <t xml:space="preserve">COSTO FACILITADORES  </t>
  </si>
  <si>
    <t xml:space="preserve">COSTO TOTAL </t>
  </si>
  <si>
    <t xml:space="preserve"> </t>
  </si>
  <si>
    <t>MUJERES</t>
  </si>
  <si>
    <t xml:space="preserve"> FACILITADORES</t>
  </si>
  <si>
    <t>NOMBRE DE LA ACTIVIDAD</t>
  </si>
  <si>
    <t>HOMBRES</t>
  </si>
  <si>
    <t>COMBUSTIBLE</t>
  </si>
  <si>
    <t>VIATICOS</t>
  </si>
  <si>
    <t>Salom Sosa</t>
  </si>
  <si>
    <t>Visita de seguimiento y de realizacion de actividades varias para la siembra de la parcela de aguacate .</t>
  </si>
  <si>
    <t>Victor Payano y Maldané Cuello</t>
  </si>
  <si>
    <t>9-12 de octubre</t>
  </si>
  <si>
    <t xml:space="preserve"> Hondo Valle. </t>
  </si>
  <si>
    <t>24 Oct.</t>
  </si>
  <si>
    <t>SUB-TOTAL</t>
  </si>
  <si>
    <t>Legislación  ISR (10% sobre costo  facilitadores)</t>
  </si>
  <si>
    <t xml:space="preserve">TOTAL </t>
  </si>
  <si>
    <t xml:space="preserve">DEPARTAMENTO DE REDUCCIÓN DE LA POBREZA RURAL </t>
  </si>
  <si>
    <t xml:space="preserve">HORAS </t>
  </si>
  <si>
    <t>Compra de Planta Guazuma para parcelas De las Matas Farjan y Stigo Rodriguez</t>
  </si>
  <si>
    <t xml:space="preserve"> César Montero y Bienvenido Carvajal</t>
  </si>
  <si>
    <t>2 de Oct.</t>
  </si>
  <si>
    <t>-</t>
  </si>
  <si>
    <t>Visita a productor para selección de terreno para la instalación de parcela de pasto. Se visito al productor de ovino/caprino y coordino realizar un presupuesto para iniciar la parcela en enero parque en la misma se encuentra sembrado de maíz.</t>
  </si>
  <si>
    <t>11 de octubre</t>
  </si>
  <si>
    <t>Sabaneta, Santiago Rodríguez</t>
  </si>
  <si>
    <t>Juan Valdez</t>
  </si>
  <si>
    <t>Transferencia de tecnología en el cultivo de yuca. Se realizó una presentación de las actividad a los técnicos de la regional noroeste que hasta la fecha se han realizado en parcela yuca ( la cual tiene 5 meses</t>
  </si>
  <si>
    <t>12 de octubre</t>
  </si>
  <si>
    <t>Dajabón</t>
  </si>
  <si>
    <t>Atiles Peguero</t>
  </si>
  <si>
    <t>Transferencia de tecnologías de producción de pastos.productores de ovino caprino de la zona. Con esta actividad se deja concluida esta parcela</t>
  </si>
  <si>
    <t>19 de octubre</t>
  </si>
  <si>
    <t>Batey 4, Neyba</t>
  </si>
  <si>
    <t>Julio De Oleo</t>
  </si>
  <si>
    <t>Se realizó un segumiento a la poda.arcela de mango del manguito/colonia de Neyba.</t>
  </si>
  <si>
    <t>20 de octubre</t>
  </si>
  <si>
    <t>Neyba</t>
  </si>
  <si>
    <t>TOTAL</t>
  </si>
  <si>
    <t>DEPARTAMENTO DE ACCESO A LAS CIENCIAS MODERNAS</t>
  </si>
  <si>
    <t>Eddy Pacheco</t>
  </si>
  <si>
    <t>Visita seguimiento a parcela demostrativa de banano en Mao, control de malezas</t>
  </si>
  <si>
    <t>Jose Cepeda</t>
  </si>
  <si>
    <t>Oct.</t>
  </si>
  <si>
    <t>José Cepeda</t>
  </si>
  <si>
    <t xml:space="preserve">DEPARTAMENTO DE MEDIO AMBIENTE Y RECURSOS NATURALES         </t>
  </si>
  <si>
    <t>HORAS TRANSFE-RENCIA</t>
  </si>
  <si>
    <t>COSTO TOTAL</t>
  </si>
  <si>
    <t>Coordinacion para instalacion parcela de Batata</t>
  </si>
  <si>
    <t>José A. Nova</t>
  </si>
  <si>
    <t>2-3 Oct.</t>
  </si>
  <si>
    <t>San Rafael del Yuma</t>
  </si>
  <si>
    <t>Elpio Avilès</t>
  </si>
  <si>
    <t>Visita coordinaciòn  Instalacion Parcela de Arroz y  programar capacitacion en tecnologia en Batata</t>
  </si>
  <si>
    <t>11 -12 de Oct.</t>
  </si>
  <si>
    <t>Nisibon, Higuey y San Rafael del Yuma</t>
  </si>
  <si>
    <t>Visita y establecimiento Parcela demostrativa Batata, Viaje a Moca buscar esquejes</t>
  </si>
  <si>
    <t>19-20-21 oct.</t>
  </si>
  <si>
    <t>San Rafel del Yuma(Batey Baiguà), Higuey</t>
  </si>
  <si>
    <t xml:space="preserve">RESUMEN PROGRAMACIÓN </t>
  </si>
  <si>
    <t>PRESUPUESTO AÑO 2023</t>
  </si>
  <si>
    <t>EJECUCION OCT.</t>
  </si>
  <si>
    <t>PRESUPUESTO TOTAL</t>
  </si>
  <si>
    <t>TRANSFERENCIAS</t>
  </si>
  <si>
    <t>INSTALACIÓN Y VISITAS A PARCELAS DE VALIDACIÓN</t>
  </si>
  <si>
    <t>TECNICOS BENEFICIADOS</t>
  </si>
  <si>
    <t>HORAS DE ACTIVIDAD</t>
  </si>
  <si>
    <t xml:space="preserve">COSTO LOGÍSTICO         (RD$) </t>
  </si>
  <si>
    <t xml:space="preserve">COSTO FACILITADORES (RD$) </t>
  </si>
  <si>
    <t>OTROS COSTOS (Ley ISR)</t>
  </si>
  <si>
    <t xml:space="preserve">COSTO TOTAL      (RD$) </t>
  </si>
  <si>
    <t>Nomina actividades varias en aguacate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</si>
</sst>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sz val="11"/>
      <color rgb="FFFF000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1"/>
      <name val="Cambria"/>
      <family val="1"/>
    </font>
    <font>
      <b/>
      <sz val="11"/>
      <color rgb="FFFF0000"/>
      <name val="Cambria"/>
      <family val="1"/>
    </font>
    <font>
      <sz val="11"/>
      <color theme="1"/>
      <name val="Times New Roman"/>
      <family val="1"/>
    </font>
    <font>
      <b/>
      <u/>
      <sz val="11"/>
      <color rgb="FFFF0000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justify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4" fontId="10" fillId="0" borderId="2" xfId="0" quotePrefix="1" applyNumberFormat="1" applyFont="1" applyBorder="1" applyAlignment="1">
      <alignment horizontal="center" vertical="center"/>
    </xf>
    <xf numFmtId="4" fontId="10" fillId="0" borderId="13" xfId="0" quotePrefix="1" applyNumberFormat="1" applyFont="1" applyBorder="1" applyAlignment="1">
      <alignment horizontal="center" vertical="center"/>
    </xf>
    <xf numFmtId="4" fontId="10" fillId="3" borderId="1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3" fontId="8" fillId="3" borderId="2" xfId="1" applyFont="1" applyFill="1" applyBorder="1" applyAlignment="1">
      <alignment horizontal="center"/>
    </xf>
    <xf numFmtId="43" fontId="8" fillId="3" borderId="14" xfId="1" applyFont="1" applyFill="1" applyBorder="1" applyAlignment="1">
      <alignment horizontal="center"/>
    </xf>
    <xf numFmtId="0" fontId="11" fillId="0" borderId="2" xfId="0" applyFont="1" applyBorder="1" applyAlignment="1">
      <alignment vertical="center" wrapText="1"/>
    </xf>
    <xf numFmtId="43" fontId="11" fillId="0" borderId="2" xfId="1" applyFont="1" applyBorder="1" applyAlignment="1">
      <alignment horizontal="right" vertical="center" wrapText="1"/>
    </xf>
    <xf numFmtId="43" fontId="8" fillId="0" borderId="2" xfId="1" applyFont="1" applyBorder="1" applyAlignment="1">
      <alignment horizontal="right" wrapText="1"/>
    </xf>
    <xf numFmtId="43" fontId="9" fillId="0" borderId="2" xfId="1" applyFont="1" applyBorder="1" applyAlignment="1">
      <alignment horizontal="right" wrapText="1"/>
    </xf>
    <xf numFmtId="0" fontId="7" fillId="0" borderId="2" xfId="0" applyFont="1" applyBorder="1" applyAlignment="1">
      <alignment wrapText="1"/>
    </xf>
    <xf numFmtId="43" fontId="7" fillId="0" borderId="2" xfId="1" applyFont="1" applyBorder="1" applyAlignment="1">
      <alignment horizontal="right" wrapText="1"/>
    </xf>
    <xf numFmtId="0" fontId="12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4" fontId="12" fillId="3" borderId="0" xfId="0" applyNumberFormat="1" applyFont="1" applyFill="1" applyAlignment="1">
      <alignment horizontal="right" vertical="center" wrapText="1"/>
    </xf>
    <xf numFmtId="164" fontId="12" fillId="3" borderId="0" xfId="0" applyNumberFormat="1" applyFont="1" applyFill="1" applyAlignment="1">
      <alignment horizontal="right"/>
    </xf>
    <xf numFmtId="0" fontId="12" fillId="3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43" fontId="8" fillId="3" borderId="2" xfId="1" applyFont="1" applyFill="1" applyBorder="1" applyAlignment="1">
      <alignment horizontal="right" vertical="center" wrapText="1"/>
    </xf>
    <xf numFmtId="43" fontId="8" fillId="3" borderId="2" xfId="1" applyFont="1" applyFill="1" applyBorder="1" applyAlignment="1">
      <alignment horizontal="right"/>
    </xf>
    <xf numFmtId="0" fontId="7" fillId="3" borderId="2" xfId="0" applyFont="1" applyFill="1" applyBorder="1" applyAlignment="1">
      <alignment wrapText="1"/>
    </xf>
    <xf numFmtId="165" fontId="0" fillId="0" borderId="0" xfId="0" applyNumberFormat="1"/>
    <xf numFmtId="0" fontId="8" fillId="3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right" vertical="center" wrapText="1"/>
    </xf>
    <xf numFmtId="43" fontId="12" fillId="3" borderId="2" xfId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wrapText="1"/>
    </xf>
    <xf numFmtId="0" fontId="8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right" vertical="center" wrapText="1"/>
    </xf>
    <xf numFmtId="0" fontId="7" fillId="3" borderId="0" xfId="0" applyFont="1" applyFill="1" applyAlignment="1">
      <alignment wrapText="1"/>
    </xf>
    <xf numFmtId="164" fontId="8" fillId="3" borderId="0" xfId="0" applyNumberFormat="1" applyFont="1" applyFill="1" applyAlignment="1">
      <alignment horizontal="right"/>
    </xf>
    <xf numFmtId="4" fontId="10" fillId="3" borderId="2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4" fontId="8" fillId="0" borderId="0" xfId="0" applyNumberFormat="1" applyFont="1" applyAlignment="1">
      <alignment horizontal="right" wrapText="1"/>
    </xf>
    <xf numFmtId="4" fontId="7" fillId="3" borderId="0" xfId="0" applyNumberFormat="1" applyFont="1" applyFill="1" applyAlignment="1">
      <alignment wrapText="1"/>
    </xf>
    <xf numFmtId="165" fontId="7" fillId="3" borderId="0" xfId="0" applyNumberFormat="1" applyFont="1" applyFill="1" applyAlignment="1">
      <alignment wrapText="1"/>
    </xf>
    <xf numFmtId="4" fontId="8" fillId="3" borderId="0" xfId="0" applyNumberFormat="1" applyFont="1" applyFill="1" applyAlignment="1">
      <alignment horizontal="left" vertical="center" wrapText="1"/>
    </xf>
    <xf numFmtId="0" fontId="7" fillId="0" borderId="0" xfId="0" applyFont="1"/>
    <xf numFmtId="4" fontId="7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2" fillId="0" borderId="0" xfId="0" applyFont="1"/>
    <xf numFmtId="4" fontId="8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9" fontId="8" fillId="3" borderId="13" xfId="0" applyNumberFormat="1" applyFont="1" applyFill="1" applyBorder="1" applyAlignment="1">
      <alignment horizontal="center" vertical="center" wrapText="1"/>
    </xf>
    <xf numFmtId="9" fontId="8" fillId="3" borderId="17" xfId="0" applyNumberFormat="1" applyFont="1" applyFill="1" applyBorder="1" applyAlignment="1">
      <alignment horizontal="center" vertical="center" wrapText="1"/>
    </xf>
    <xf numFmtId="9" fontId="8" fillId="3" borderId="1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4" fontId="8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347C85A7-AA05-48AF-AC2F-437A08D0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los Sanquintin" id="{F1C4C08C-0688-457B-B5C7-27B6631CF5F8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8" dT="2022-12-27T13:28:24.76" personId="{F1C4C08C-0688-457B-B5C7-27B6631CF5F8}" id="{AB6496F4-9FEA-4D37-8105-7580A5312CE8}">
    <text>Debes dar el detalle, si fue una visita de seguimiento y si el técnico le compaño, sus recomendaciones de seguimiento, de acuerdo a la justificación de la solicitud del viatico y pago a facilitador.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12889-A45C-4A93-B366-FE55F88CF991}">
  <dimension ref="A1:Q141"/>
  <sheetViews>
    <sheetView tabSelected="1" zoomScale="80" zoomScaleNormal="80" workbookViewId="0">
      <selection activeCell="S18" sqref="S18"/>
    </sheetView>
  </sheetViews>
  <sheetFormatPr baseColWidth="10" defaultRowHeight="15" x14ac:dyDescent="0.25"/>
  <cols>
    <col min="1" max="1" width="4" customWidth="1"/>
    <col min="2" max="2" width="16" customWidth="1"/>
    <col min="3" max="3" width="40.85546875" customWidth="1"/>
    <col min="4" max="4" width="16.85546875" customWidth="1"/>
    <col min="5" max="5" width="15.140625" customWidth="1"/>
    <col min="6" max="7" width="13.140625" customWidth="1"/>
    <col min="8" max="8" width="10.5703125" customWidth="1"/>
    <col min="9" max="9" width="13.85546875" customWidth="1"/>
    <col min="10" max="12" width="16.140625" customWidth="1"/>
    <col min="13" max="13" width="15" customWidth="1"/>
    <col min="14" max="14" width="16.140625" customWidth="1"/>
    <col min="15" max="15" width="14.5703125" customWidth="1"/>
    <col min="16" max="16" width="12.7109375" bestFit="1" customWidth="1"/>
    <col min="17" max="17" width="13.85546875" bestFit="1" customWidth="1"/>
  </cols>
  <sheetData>
    <row r="1" spans="1:15" ht="18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6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5.75" x14ac:dyDescent="0.25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6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" x14ac:dyDescent="0.25">
      <c r="A6" s="103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8.2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 x14ac:dyDescent="0.25">
      <c r="A8" s="104" t="s">
        <v>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4"/>
    </row>
    <row r="9" spans="1:15" ht="18" customHeight="1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4"/>
    </row>
    <row r="10" spans="1:15" ht="18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" customHeight="1" x14ac:dyDescent="0.25">
      <c r="A11" s="105" t="s">
        <v>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5"/>
    </row>
    <row r="12" spans="1:1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6"/>
    </row>
    <row r="14" spans="1:15" ht="15.75" customHeight="1" thickBot="1" x14ac:dyDescent="0.3">
      <c r="A14" s="114" t="s">
        <v>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</row>
    <row r="15" spans="1:15" ht="27" customHeight="1" thickBot="1" x14ac:dyDescent="0.3">
      <c r="A15" s="115" t="s">
        <v>7</v>
      </c>
      <c r="B15" s="117" t="s">
        <v>8</v>
      </c>
      <c r="C15" s="118"/>
      <c r="D15" s="106" t="s">
        <v>9</v>
      </c>
      <c r="E15" s="106" t="s">
        <v>10</v>
      </c>
      <c r="F15" s="106" t="s">
        <v>11</v>
      </c>
      <c r="G15" s="106" t="s">
        <v>12</v>
      </c>
      <c r="H15" s="117" t="s">
        <v>13</v>
      </c>
      <c r="I15" s="118"/>
      <c r="J15" s="106" t="s">
        <v>14</v>
      </c>
      <c r="K15" s="8"/>
      <c r="L15" s="8"/>
      <c r="M15" s="106" t="s">
        <v>15</v>
      </c>
      <c r="N15" s="106" t="s">
        <v>16</v>
      </c>
      <c r="O15" s="108" t="s">
        <v>17</v>
      </c>
    </row>
    <row r="16" spans="1:15" ht="2.25" customHeight="1" thickBot="1" x14ac:dyDescent="0.3">
      <c r="A16" s="116"/>
      <c r="B16" s="119"/>
      <c r="C16" s="120"/>
      <c r="D16" s="107"/>
      <c r="E16" s="107"/>
      <c r="F16" s="107"/>
      <c r="G16" s="121"/>
      <c r="H16" s="9" t="s">
        <v>18</v>
      </c>
      <c r="I16" s="106" t="s">
        <v>19</v>
      </c>
      <c r="J16" s="122"/>
      <c r="K16" s="10"/>
      <c r="L16" s="10"/>
      <c r="M16" s="122"/>
      <c r="N16" s="107"/>
      <c r="O16" s="109"/>
    </row>
    <row r="17" spans="1:15" ht="26.25" customHeight="1" thickBot="1" x14ac:dyDescent="0.3">
      <c r="A17" s="116"/>
      <c r="B17" s="8" t="s">
        <v>20</v>
      </c>
      <c r="C17" s="11" t="s">
        <v>21</v>
      </c>
      <c r="D17" s="107"/>
      <c r="E17" s="107"/>
      <c r="F17" s="107"/>
      <c r="G17" s="121"/>
      <c r="H17" s="12" t="s">
        <v>22</v>
      </c>
      <c r="I17" s="107"/>
      <c r="J17" s="122"/>
      <c r="K17" s="13" t="s">
        <v>23</v>
      </c>
      <c r="L17" s="13" t="s">
        <v>24</v>
      </c>
      <c r="M17" s="122"/>
      <c r="N17" s="107"/>
      <c r="O17" s="110"/>
    </row>
    <row r="18" spans="1:15" ht="59.25" customHeight="1" thickBot="1" x14ac:dyDescent="0.3">
      <c r="A18" s="14">
        <v>1</v>
      </c>
      <c r="B18" s="15" t="s">
        <v>25</v>
      </c>
      <c r="C18" s="16" t="s">
        <v>26</v>
      </c>
      <c r="D18" s="15" t="s">
        <v>27</v>
      </c>
      <c r="E18" s="17" t="s">
        <v>28</v>
      </c>
      <c r="F18" s="15" t="s">
        <v>29</v>
      </c>
      <c r="G18" s="18">
        <v>32</v>
      </c>
      <c r="H18" s="18"/>
      <c r="I18" s="18"/>
      <c r="J18" s="19"/>
      <c r="K18" s="20">
        <v>5500</v>
      </c>
      <c r="L18" s="20">
        <v>20000</v>
      </c>
      <c r="M18" s="20">
        <v>0</v>
      </c>
      <c r="N18" s="19">
        <v>11200</v>
      </c>
      <c r="O18" s="19">
        <f>M18+N18</f>
        <v>11200</v>
      </c>
    </row>
    <row r="19" spans="1:15" ht="29.25" hidden="1" thickBot="1" x14ac:dyDescent="0.3">
      <c r="A19" s="14">
        <v>0</v>
      </c>
      <c r="B19" s="15"/>
      <c r="C19" s="16"/>
      <c r="D19" s="21" t="s">
        <v>27</v>
      </c>
      <c r="E19" s="17"/>
      <c r="F19" s="21"/>
      <c r="G19" s="22"/>
      <c r="H19" s="22"/>
      <c r="I19" s="22"/>
      <c r="J19" s="23"/>
      <c r="K19" s="20"/>
      <c r="L19" s="24"/>
      <c r="M19" s="20"/>
      <c r="N19" s="19"/>
      <c r="O19" s="19">
        <f t="shared" ref="O19:O21" si="0">M19+N19</f>
        <v>0</v>
      </c>
    </row>
    <row r="20" spans="1:15" ht="29.25" hidden="1" thickBot="1" x14ac:dyDescent="0.3">
      <c r="A20" s="14">
        <v>0</v>
      </c>
      <c r="B20" s="15"/>
      <c r="C20" s="16"/>
      <c r="D20" s="21" t="s">
        <v>27</v>
      </c>
      <c r="E20" s="17"/>
      <c r="F20" s="21"/>
      <c r="G20" s="22"/>
      <c r="H20" s="22"/>
      <c r="I20" s="22"/>
      <c r="J20" s="23"/>
      <c r="K20" s="24"/>
      <c r="L20" s="24"/>
      <c r="M20" s="20"/>
      <c r="N20" s="19"/>
      <c r="O20" s="19">
        <f t="shared" si="0"/>
        <v>0</v>
      </c>
    </row>
    <row r="21" spans="1:15" ht="44.25" customHeight="1" thickBot="1" x14ac:dyDescent="0.3">
      <c r="A21" s="14"/>
      <c r="B21" s="25"/>
      <c r="C21" s="25" t="s">
        <v>88</v>
      </c>
      <c r="D21" s="25" t="s">
        <v>27</v>
      </c>
      <c r="E21" s="25" t="s">
        <v>30</v>
      </c>
      <c r="F21" s="25"/>
      <c r="G21" s="26"/>
      <c r="H21" s="26"/>
      <c r="I21" s="26"/>
      <c r="J21" s="27"/>
      <c r="K21" s="28"/>
      <c r="L21" s="28"/>
      <c r="M21" s="29">
        <v>114450</v>
      </c>
      <c r="N21" s="29"/>
      <c r="O21" s="19">
        <f t="shared" si="0"/>
        <v>114450</v>
      </c>
    </row>
    <row r="22" spans="1:15" ht="15.75" customHeight="1" thickBot="1" x14ac:dyDescent="0.3">
      <c r="A22" s="30">
        <f>SUM(A18:A21)</f>
        <v>1</v>
      </c>
      <c r="B22" s="111" t="s">
        <v>31</v>
      </c>
      <c r="C22" s="111"/>
      <c r="D22" s="111"/>
      <c r="E22" s="111"/>
      <c r="F22" s="111"/>
      <c r="G22" s="31">
        <f t="shared" ref="G22:O22" si="1">SUM(G18:G21)</f>
        <v>32</v>
      </c>
      <c r="H22" s="31">
        <f t="shared" si="1"/>
        <v>0</v>
      </c>
      <c r="I22" s="31">
        <f t="shared" si="1"/>
        <v>0</v>
      </c>
      <c r="J22" s="32">
        <f t="shared" si="1"/>
        <v>0</v>
      </c>
      <c r="K22" s="32">
        <f t="shared" si="1"/>
        <v>5500</v>
      </c>
      <c r="L22" s="32">
        <f t="shared" si="1"/>
        <v>20000</v>
      </c>
      <c r="M22" s="32">
        <f t="shared" si="1"/>
        <v>114450</v>
      </c>
      <c r="N22" s="32">
        <f t="shared" si="1"/>
        <v>11200</v>
      </c>
      <c r="O22" s="33">
        <f t="shared" si="1"/>
        <v>125650</v>
      </c>
    </row>
    <row r="23" spans="1:15" ht="15.75" customHeight="1" thickBot="1" x14ac:dyDescent="0.3">
      <c r="A23" s="112" t="s">
        <v>32</v>
      </c>
      <c r="B23" s="113"/>
      <c r="C23" s="113"/>
      <c r="D23" s="113"/>
      <c r="E23" s="113"/>
      <c r="F23" s="113"/>
      <c r="G23" s="113"/>
      <c r="H23" s="34"/>
      <c r="I23" s="34"/>
      <c r="J23" s="35"/>
      <c r="K23" s="35"/>
      <c r="L23" s="35"/>
      <c r="M23" s="36">
        <v>0</v>
      </c>
      <c r="N23" s="36">
        <f>N22*-0.1</f>
        <v>-1120</v>
      </c>
      <c r="O23" s="37">
        <f>N23</f>
        <v>-1120</v>
      </c>
    </row>
    <row r="24" spans="1:15" ht="15.75" customHeight="1" thickBot="1" x14ac:dyDescent="0.3">
      <c r="A24" s="111" t="s">
        <v>33</v>
      </c>
      <c r="B24" s="111"/>
      <c r="C24" s="111"/>
      <c r="D24" s="111"/>
      <c r="E24" s="111"/>
      <c r="F24" s="111"/>
      <c r="G24" s="111"/>
      <c r="H24" s="38"/>
      <c r="I24" s="38"/>
      <c r="J24" s="39"/>
      <c r="K24" s="39"/>
      <c r="L24" s="39"/>
      <c r="M24" s="36">
        <f>+M22+M23</f>
        <v>114450</v>
      </c>
      <c r="N24" s="36">
        <f>+N22+N23</f>
        <v>10080</v>
      </c>
      <c r="O24" s="37">
        <f>+O22+O23</f>
        <v>124530</v>
      </c>
    </row>
    <row r="25" spans="1:15" x14ac:dyDescent="0.25">
      <c r="A25" s="40"/>
      <c r="B25" s="40"/>
      <c r="C25" s="40"/>
      <c r="D25" s="40"/>
      <c r="E25" s="40"/>
      <c r="F25" s="40"/>
      <c r="G25" s="40"/>
      <c r="H25" s="41"/>
      <c r="I25" s="41"/>
      <c r="J25" s="42"/>
      <c r="K25" s="42"/>
      <c r="L25" s="42"/>
      <c r="M25" s="42"/>
      <c r="N25" s="42"/>
      <c r="O25" s="43"/>
    </row>
    <row r="26" spans="1:15" ht="16.5" customHeight="1" thickBot="1" x14ac:dyDescent="0.3">
      <c r="A26" s="131" t="s">
        <v>34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44"/>
      <c r="O26" s="44"/>
    </row>
    <row r="27" spans="1:15" ht="23.25" customHeight="1" thickBot="1" x14ac:dyDescent="0.3">
      <c r="A27" s="115" t="s">
        <v>7</v>
      </c>
      <c r="B27" s="117" t="s">
        <v>8</v>
      </c>
      <c r="C27" s="118"/>
      <c r="D27" s="106" t="s">
        <v>9</v>
      </c>
      <c r="E27" s="106" t="s">
        <v>10</v>
      </c>
      <c r="F27" s="106" t="s">
        <v>11</v>
      </c>
      <c r="G27" s="106" t="s">
        <v>35</v>
      </c>
      <c r="H27" s="117" t="s">
        <v>13</v>
      </c>
      <c r="I27" s="118"/>
      <c r="J27" s="106" t="s">
        <v>14</v>
      </c>
      <c r="K27" s="8"/>
      <c r="L27" s="8"/>
      <c r="M27" s="106" t="s">
        <v>15</v>
      </c>
      <c r="N27" s="106" t="s">
        <v>16</v>
      </c>
      <c r="O27" s="108" t="s">
        <v>17</v>
      </c>
    </row>
    <row r="28" spans="1:15" ht="0.75" customHeight="1" thickBot="1" x14ac:dyDescent="0.3">
      <c r="A28" s="116"/>
      <c r="B28" s="119"/>
      <c r="C28" s="120"/>
      <c r="D28" s="107"/>
      <c r="E28" s="107"/>
      <c r="F28" s="107"/>
      <c r="G28" s="121"/>
      <c r="H28" s="106" t="s">
        <v>22</v>
      </c>
      <c r="I28" s="106" t="s">
        <v>19</v>
      </c>
      <c r="J28" s="122"/>
      <c r="K28" s="10"/>
      <c r="L28" s="10"/>
      <c r="M28" s="122"/>
      <c r="N28" s="107"/>
      <c r="O28" s="109"/>
    </row>
    <row r="29" spans="1:15" ht="28.5" customHeight="1" thickBot="1" x14ac:dyDescent="0.3">
      <c r="A29" s="116"/>
      <c r="B29" s="45" t="s">
        <v>20</v>
      </c>
      <c r="C29" s="11" t="s">
        <v>21</v>
      </c>
      <c r="D29" s="107"/>
      <c r="E29" s="107"/>
      <c r="F29" s="107"/>
      <c r="G29" s="132"/>
      <c r="H29" s="123"/>
      <c r="I29" s="123"/>
      <c r="J29" s="122"/>
      <c r="K29" s="13" t="s">
        <v>23</v>
      </c>
      <c r="L29" s="13" t="s">
        <v>24</v>
      </c>
      <c r="M29" s="122"/>
      <c r="N29" s="123"/>
      <c r="O29" s="124"/>
    </row>
    <row r="30" spans="1:15" ht="45" customHeight="1" thickBot="1" x14ac:dyDescent="0.3">
      <c r="A30" s="46">
        <v>0</v>
      </c>
      <c r="B30" s="47"/>
      <c r="C30" s="47" t="s">
        <v>36</v>
      </c>
      <c r="D30" s="25" t="s">
        <v>37</v>
      </c>
      <c r="E30" s="25" t="s">
        <v>38</v>
      </c>
      <c r="F30" s="25"/>
      <c r="G30" s="26"/>
      <c r="H30" s="26"/>
      <c r="I30" s="26"/>
      <c r="J30" s="48">
        <v>0</v>
      </c>
      <c r="K30" s="29"/>
      <c r="L30" s="29"/>
      <c r="M30" s="29">
        <v>322500</v>
      </c>
      <c r="N30" s="48"/>
      <c r="O30" s="49">
        <f>SUM(M30:N30)</f>
        <v>322500</v>
      </c>
    </row>
    <row r="31" spans="1:15" ht="110.25" customHeight="1" thickBot="1" x14ac:dyDescent="0.3">
      <c r="A31" s="50">
        <v>1</v>
      </c>
      <c r="B31" s="15" t="s">
        <v>39</v>
      </c>
      <c r="C31" s="47" t="s">
        <v>40</v>
      </c>
      <c r="D31" s="25" t="s">
        <v>37</v>
      </c>
      <c r="E31" s="15" t="s">
        <v>41</v>
      </c>
      <c r="F31" s="15" t="s">
        <v>42</v>
      </c>
      <c r="G31" s="51">
        <v>8</v>
      </c>
      <c r="H31" s="18"/>
      <c r="I31" s="18"/>
      <c r="J31" s="48"/>
      <c r="K31" s="29">
        <v>3000</v>
      </c>
      <c r="L31" s="29">
        <v>10500</v>
      </c>
      <c r="M31" s="29">
        <v>0</v>
      </c>
      <c r="N31" s="48"/>
      <c r="O31" s="49">
        <f t="shared" ref="O31:O33" si="2">SUM(M31:N31)</f>
        <v>0</v>
      </c>
    </row>
    <row r="32" spans="1:15" ht="83.25" customHeight="1" thickBot="1" x14ac:dyDescent="0.3">
      <c r="A32" s="50">
        <v>1</v>
      </c>
      <c r="B32" s="15" t="s">
        <v>43</v>
      </c>
      <c r="C32" s="47" t="s">
        <v>44</v>
      </c>
      <c r="D32" s="25" t="s">
        <v>37</v>
      </c>
      <c r="E32" s="15" t="s">
        <v>45</v>
      </c>
      <c r="F32" s="15" t="s">
        <v>46</v>
      </c>
      <c r="G32" s="51">
        <v>8</v>
      </c>
      <c r="H32" s="18">
        <v>29</v>
      </c>
      <c r="I32" s="18">
        <v>4</v>
      </c>
      <c r="J32" s="48"/>
      <c r="K32" s="29">
        <v>3000</v>
      </c>
      <c r="L32" s="29">
        <v>15400</v>
      </c>
      <c r="M32" s="29">
        <v>14890</v>
      </c>
      <c r="N32" s="48">
        <v>14000</v>
      </c>
      <c r="O32" s="49">
        <f t="shared" si="2"/>
        <v>28890</v>
      </c>
    </row>
    <row r="33" spans="1:17" ht="76.5" customHeight="1" thickBot="1" x14ac:dyDescent="0.3">
      <c r="A33" s="50">
        <v>1</v>
      </c>
      <c r="B33" s="15" t="s">
        <v>47</v>
      </c>
      <c r="C33" s="47" t="s">
        <v>48</v>
      </c>
      <c r="D33" s="25" t="s">
        <v>37</v>
      </c>
      <c r="E33" s="15" t="s">
        <v>49</v>
      </c>
      <c r="F33" s="15" t="s">
        <v>50</v>
      </c>
      <c r="G33" s="51">
        <v>8</v>
      </c>
      <c r="H33" s="18">
        <v>14</v>
      </c>
      <c r="I33" s="18">
        <v>1</v>
      </c>
      <c r="J33" s="48"/>
      <c r="K33" s="20">
        <v>2750</v>
      </c>
      <c r="L33" s="20">
        <f>5750+2750+4750+2150</f>
        <v>15400</v>
      </c>
      <c r="M33" s="20">
        <v>13700</v>
      </c>
      <c r="N33" s="19">
        <v>14000</v>
      </c>
      <c r="O33" s="49">
        <f t="shared" si="2"/>
        <v>27700</v>
      </c>
    </row>
    <row r="34" spans="1:17" ht="41.25" customHeight="1" thickBot="1" x14ac:dyDescent="0.3">
      <c r="A34" s="50">
        <v>1</v>
      </c>
      <c r="B34" s="15" t="s">
        <v>51</v>
      </c>
      <c r="C34" s="25" t="s">
        <v>52</v>
      </c>
      <c r="D34" s="25" t="s">
        <v>37</v>
      </c>
      <c r="E34" s="15" t="s">
        <v>53</v>
      </c>
      <c r="F34" s="15" t="s">
        <v>54</v>
      </c>
      <c r="G34" s="51"/>
      <c r="H34" s="18"/>
      <c r="I34" s="18"/>
      <c r="J34" s="48"/>
      <c r="K34" s="20">
        <v>2750</v>
      </c>
      <c r="L34" s="20">
        <v>10500</v>
      </c>
      <c r="M34" s="20">
        <v>11200</v>
      </c>
      <c r="N34" s="19">
        <v>13000</v>
      </c>
      <c r="O34" s="52">
        <f t="shared" ref="O34:O35" si="3">M34+N34</f>
        <v>24200</v>
      </c>
    </row>
    <row r="35" spans="1:17" ht="15.75" thickBot="1" x14ac:dyDescent="0.3">
      <c r="A35" s="50">
        <v>0</v>
      </c>
      <c r="B35" s="25"/>
      <c r="C35" s="47">
        <v>0</v>
      </c>
      <c r="D35" s="25">
        <v>0</v>
      </c>
      <c r="E35" s="25">
        <v>0</v>
      </c>
      <c r="F35" s="25"/>
      <c r="G35" s="26"/>
      <c r="H35" s="26"/>
      <c r="I35" s="26"/>
      <c r="J35" s="48">
        <v>0</v>
      </c>
      <c r="K35" s="29"/>
      <c r="L35" s="29"/>
      <c r="M35" s="29">
        <v>0</v>
      </c>
      <c r="N35" s="48"/>
      <c r="O35" s="52">
        <f t="shared" si="3"/>
        <v>0</v>
      </c>
    </row>
    <row r="36" spans="1:17" ht="15.75" thickBot="1" x14ac:dyDescent="0.3">
      <c r="A36" s="50">
        <f>SUM(A31:A35)</f>
        <v>4</v>
      </c>
      <c r="B36" s="125" t="s">
        <v>31</v>
      </c>
      <c r="C36" s="126"/>
      <c r="D36" s="126"/>
      <c r="E36" s="126"/>
      <c r="F36" s="127"/>
      <c r="G36" s="53">
        <f>SUM(G30:G35)</f>
        <v>24</v>
      </c>
      <c r="H36" s="53">
        <f t="shared" ref="H36:O36" si="4">SUM(H30:H35)</f>
        <v>43</v>
      </c>
      <c r="I36" s="53">
        <f t="shared" si="4"/>
        <v>5</v>
      </c>
      <c r="J36" s="53">
        <f t="shared" si="4"/>
        <v>0</v>
      </c>
      <c r="K36" s="54">
        <f t="shared" si="4"/>
        <v>11500</v>
      </c>
      <c r="L36" s="54">
        <f t="shared" si="4"/>
        <v>51800</v>
      </c>
      <c r="M36" s="54">
        <f t="shared" si="4"/>
        <v>362290</v>
      </c>
      <c r="N36" s="54">
        <f t="shared" si="4"/>
        <v>41000</v>
      </c>
      <c r="O36" s="54">
        <f t="shared" si="4"/>
        <v>403290</v>
      </c>
    </row>
    <row r="37" spans="1:17" ht="15.75" thickBot="1" x14ac:dyDescent="0.3">
      <c r="A37" s="128" t="s">
        <v>32</v>
      </c>
      <c r="B37" s="129"/>
      <c r="C37" s="129"/>
      <c r="D37" s="129"/>
      <c r="E37" s="129"/>
      <c r="F37" s="129"/>
      <c r="G37" s="130"/>
      <c r="H37" s="55"/>
      <c r="I37" s="55"/>
      <c r="J37" s="56"/>
      <c r="K37" s="57"/>
      <c r="L37" s="57"/>
      <c r="M37" s="57">
        <v>0</v>
      </c>
      <c r="N37" s="57">
        <f>0.1*-N36</f>
        <v>-4100</v>
      </c>
      <c r="O37" s="58">
        <f>SUM(N37:N37)</f>
        <v>-4100</v>
      </c>
    </row>
    <row r="38" spans="1:17" ht="15.75" thickBot="1" x14ac:dyDescent="0.3">
      <c r="A38" s="125" t="s">
        <v>55</v>
      </c>
      <c r="B38" s="126"/>
      <c r="C38" s="126"/>
      <c r="D38" s="126"/>
      <c r="E38" s="126"/>
      <c r="F38" s="126"/>
      <c r="G38" s="127"/>
      <c r="H38" s="59"/>
      <c r="I38" s="59"/>
      <c r="J38" s="56"/>
      <c r="K38" s="57"/>
      <c r="L38" s="57"/>
      <c r="M38" s="57">
        <f>SUM(M36:M37)</f>
        <v>362290</v>
      </c>
      <c r="N38" s="36">
        <f>+N36+N37</f>
        <v>36900</v>
      </c>
      <c r="O38" s="36">
        <f>+O36+O37</f>
        <v>399190</v>
      </c>
      <c r="Q38" s="60"/>
    </row>
    <row r="39" spans="1:17" x14ac:dyDescent="0.25">
      <c r="A39" s="40"/>
      <c r="B39" s="40"/>
      <c r="C39" s="40"/>
      <c r="D39" s="40"/>
      <c r="E39" s="40"/>
      <c r="F39" s="40"/>
      <c r="G39" s="40"/>
      <c r="H39" s="41"/>
      <c r="I39" s="41"/>
      <c r="J39" s="42"/>
      <c r="K39" s="42"/>
      <c r="L39" s="42"/>
      <c r="M39" s="42"/>
      <c r="N39" s="42"/>
      <c r="O39" s="43"/>
    </row>
    <row r="40" spans="1:17" ht="15.75" customHeight="1" thickBot="1" x14ac:dyDescent="0.3">
      <c r="A40" s="131" t="s">
        <v>56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61"/>
      <c r="O40" s="61"/>
    </row>
    <row r="41" spans="1:17" ht="23.25" customHeight="1" thickBot="1" x14ac:dyDescent="0.3">
      <c r="A41" s="115" t="s">
        <v>7</v>
      </c>
      <c r="B41" s="117" t="s">
        <v>8</v>
      </c>
      <c r="C41" s="118"/>
      <c r="D41" s="106" t="s">
        <v>9</v>
      </c>
      <c r="E41" s="106" t="s">
        <v>10</v>
      </c>
      <c r="F41" s="106" t="s">
        <v>11</v>
      </c>
      <c r="G41" s="106" t="s">
        <v>35</v>
      </c>
      <c r="H41" s="117" t="s">
        <v>13</v>
      </c>
      <c r="I41" s="118"/>
      <c r="J41" s="106" t="s">
        <v>14</v>
      </c>
      <c r="K41" s="8"/>
      <c r="L41" s="8"/>
      <c r="M41" s="106" t="s">
        <v>15</v>
      </c>
      <c r="N41" s="106" t="s">
        <v>16</v>
      </c>
      <c r="O41" s="108" t="s">
        <v>17</v>
      </c>
    </row>
    <row r="42" spans="1:17" ht="2.25" customHeight="1" thickBot="1" x14ac:dyDescent="0.3">
      <c r="A42" s="116"/>
      <c r="B42" s="119"/>
      <c r="C42" s="120"/>
      <c r="D42" s="121"/>
      <c r="E42" s="121"/>
      <c r="F42" s="121"/>
      <c r="G42" s="121"/>
      <c r="H42" s="106" t="s">
        <v>22</v>
      </c>
      <c r="I42" s="106" t="s">
        <v>19</v>
      </c>
      <c r="J42" s="122"/>
      <c r="K42" s="10"/>
      <c r="L42" s="10"/>
      <c r="M42" s="122"/>
      <c r="N42" s="107"/>
      <c r="O42" s="109"/>
    </row>
    <row r="43" spans="1:17" ht="28.5" customHeight="1" thickBot="1" x14ac:dyDescent="0.3">
      <c r="A43" s="116"/>
      <c r="B43" s="8" t="s">
        <v>20</v>
      </c>
      <c r="C43" s="11" t="s">
        <v>21</v>
      </c>
      <c r="D43" s="132"/>
      <c r="E43" s="132"/>
      <c r="F43" s="132"/>
      <c r="G43" s="132"/>
      <c r="H43" s="123"/>
      <c r="I43" s="123"/>
      <c r="J43" s="133"/>
      <c r="K43" s="13" t="s">
        <v>23</v>
      </c>
      <c r="L43" s="13" t="s">
        <v>24</v>
      </c>
      <c r="M43" s="122"/>
      <c r="N43" s="123"/>
      <c r="O43" s="124"/>
    </row>
    <row r="44" spans="1:17" ht="69.75" customHeight="1" thickBot="1" x14ac:dyDescent="0.3">
      <c r="A44" s="62">
        <v>1</v>
      </c>
      <c r="B44" s="63" t="s">
        <v>57</v>
      </c>
      <c r="C44" s="64" t="s">
        <v>58</v>
      </c>
      <c r="D44" s="65" t="s">
        <v>59</v>
      </c>
      <c r="E44" s="66" t="s">
        <v>60</v>
      </c>
      <c r="F44" s="63"/>
      <c r="G44" s="63"/>
      <c r="H44" s="63"/>
      <c r="I44" s="63"/>
      <c r="J44" s="63"/>
      <c r="K44" s="67">
        <v>0</v>
      </c>
      <c r="L44" s="67">
        <v>0</v>
      </c>
      <c r="M44" s="67">
        <v>8500</v>
      </c>
      <c r="N44" s="68"/>
      <c r="O44" s="52">
        <f t="shared" ref="O44:O46" si="5">M44+N44</f>
        <v>8500</v>
      </c>
    </row>
    <row r="45" spans="1:17" ht="41.25" hidden="1" customHeight="1" x14ac:dyDescent="0.25">
      <c r="A45" s="62">
        <v>0</v>
      </c>
      <c r="B45" s="63"/>
      <c r="C45" s="64"/>
      <c r="D45" s="25" t="s">
        <v>59</v>
      </c>
      <c r="E45" s="63"/>
      <c r="F45" s="63"/>
      <c r="G45" s="69"/>
      <c r="H45" s="69"/>
      <c r="I45" s="69"/>
      <c r="J45" s="48"/>
      <c r="K45" s="67"/>
      <c r="L45" s="67"/>
      <c r="M45" s="67"/>
      <c r="N45" s="68"/>
      <c r="O45" s="52">
        <f t="shared" si="5"/>
        <v>0</v>
      </c>
    </row>
    <row r="46" spans="1:17" ht="39.75" hidden="1" customHeight="1" x14ac:dyDescent="0.25">
      <c r="A46" s="62"/>
      <c r="B46" s="63"/>
      <c r="C46" s="63"/>
      <c r="D46" s="25" t="s">
        <v>61</v>
      </c>
      <c r="E46" s="63"/>
      <c r="F46" s="63"/>
      <c r="G46" s="69"/>
      <c r="H46" s="69"/>
      <c r="I46" s="69"/>
      <c r="J46" s="48"/>
      <c r="K46" s="29"/>
      <c r="L46" s="29"/>
      <c r="M46" s="70"/>
      <c r="N46" s="70"/>
      <c r="O46" s="52">
        <f t="shared" si="5"/>
        <v>0</v>
      </c>
    </row>
    <row r="47" spans="1:17" ht="13.5" customHeight="1" thickBot="1" x14ac:dyDescent="0.3">
      <c r="A47" s="50">
        <f>SUM(A44:A46)</f>
        <v>1</v>
      </c>
      <c r="B47" s="125" t="s">
        <v>31</v>
      </c>
      <c r="C47" s="126"/>
      <c r="D47" s="126"/>
      <c r="E47" s="126"/>
      <c r="F47" s="127"/>
      <c r="G47" s="53">
        <f t="shared" ref="G47:O47" si="6">SUM(G44:G46)</f>
        <v>0</v>
      </c>
      <c r="H47" s="53">
        <f t="shared" si="6"/>
        <v>0</v>
      </c>
      <c r="I47" s="53">
        <f t="shared" si="6"/>
        <v>0</v>
      </c>
      <c r="J47" s="53">
        <f t="shared" si="6"/>
        <v>0</v>
      </c>
      <c r="K47" s="54">
        <f t="shared" si="6"/>
        <v>0</v>
      </c>
      <c r="L47" s="54">
        <f t="shared" si="6"/>
        <v>0</v>
      </c>
      <c r="M47" s="54">
        <f t="shared" si="6"/>
        <v>8500</v>
      </c>
      <c r="N47" s="54">
        <f t="shared" si="6"/>
        <v>0</v>
      </c>
      <c r="O47" s="54">
        <f t="shared" si="6"/>
        <v>8500</v>
      </c>
    </row>
    <row r="48" spans="1:17" ht="13.5" customHeight="1" thickBot="1" x14ac:dyDescent="0.3">
      <c r="A48" s="128" t="s">
        <v>32</v>
      </c>
      <c r="B48" s="129"/>
      <c r="C48" s="129"/>
      <c r="D48" s="129"/>
      <c r="E48" s="129"/>
      <c r="F48" s="129"/>
      <c r="G48" s="130"/>
      <c r="H48" s="71"/>
      <c r="I48" s="71"/>
      <c r="J48" s="72"/>
      <c r="K48" s="73"/>
      <c r="L48" s="73"/>
      <c r="M48" s="57">
        <v>0</v>
      </c>
      <c r="N48" s="57">
        <f>-0.1*N47</f>
        <v>0</v>
      </c>
      <c r="O48" s="58">
        <f>SUM(N48:N48)</f>
        <v>0</v>
      </c>
    </row>
    <row r="49" spans="1:16" ht="14.25" customHeight="1" thickBot="1" x14ac:dyDescent="0.3">
      <c r="A49" s="125" t="s">
        <v>55</v>
      </c>
      <c r="B49" s="126"/>
      <c r="C49" s="126"/>
      <c r="D49" s="126"/>
      <c r="E49" s="126"/>
      <c r="F49" s="126"/>
      <c r="G49" s="127"/>
      <c r="H49" s="74"/>
      <c r="I49" s="74"/>
      <c r="J49" s="72"/>
      <c r="K49" s="73"/>
      <c r="L49" s="73"/>
      <c r="M49" s="57">
        <f>SUM(M47:M48)</f>
        <v>8500</v>
      </c>
      <c r="N49" s="36">
        <f>+N47+N48</f>
        <v>0</v>
      </c>
      <c r="O49" s="36">
        <f>+O47+O48</f>
        <v>8500</v>
      </c>
    </row>
    <row r="50" spans="1:16" ht="14.25" customHeight="1" x14ac:dyDescent="0.25">
      <c r="A50" s="75"/>
      <c r="B50" s="75"/>
      <c r="C50" s="75"/>
      <c r="D50" s="75"/>
      <c r="E50" s="75"/>
      <c r="F50" s="75"/>
      <c r="G50" s="75"/>
      <c r="H50" s="41"/>
      <c r="I50" s="41"/>
      <c r="J50" s="42"/>
      <c r="K50" s="42"/>
      <c r="L50" s="42"/>
      <c r="M50" s="76"/>
      <c r="N50" s="76"/>
      <c r="O50" s="76"/>
    </row>
    <row r="51" spans="1:16" x14ac:dyDescent="0.25">
      <c r="A51" s="75"/>
      <c r="B51" s="75"/>
      <c r="C51" s="75"/>
      <c r="D51" s="75"/>
      <c r="E51" s="75"/>
      <c r="F51" s="75"/>
      <c r="G51" s="75"/>
      <c r="H51" s="77"/>
      <c r="I51" s="77"/>
      <c r="J51" s="76"/>
      <c r="K51" s="76"/>
      <c r="L51" s="76"/>
      <c r="M51" s="76"/>
      <c r="N51" s="76"/>
      <c r="O51" s="78"/>
    </row>
    <row r="52" spans="1:16" ht="15.75" thickBot="1" x14ac:dyDescent="0.3">
      <c r="A52" s="114" t="s">
        <v>62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1:16" ht="24.75" customHeight="1" thickBot="1" x14ac:dyDescent="0.3">
      <c r="A53" s="115" t="s">
        <v>7</v>
      </c>
      <c r="B53" s="117" t="s">
        <v>8</v>
      </c>
      <c r="C53" s="118"/>
      <c r="D53" s="106" t="s">
        <v>9</v>
      </c>
      <c r="E53" s="106" t="s">
        <v>10</v>
      </c>
      <c r="F53" s="106" t="s">
        <v>11</v>
      </c>
      <c r="G53" s="106" t="s">
        <v>63</v>
      </c>
      <c r="H53" s="117" t="s">
        <v>13</v>
      </c>
      <c r="I53" s="118"/>
      <c r="J53" s="106" t="s">
        <v>14</v>
      </c>
      <c r="K53" s="8"/>
      <c r="L53" s="8"/>
      <c r="M53" s="106" t="s">
        <v>15</v>
      </c>
      <c r="N53" s="106" t="s">
        <v>16</v>
      </c>
      <c r="O53" s="108" t="s">
        <v>64</v>
      </c>
    </row>
    <row r="54" spans="1:16" ht="15.75" thickBot="1" x14ac:dyDescent="0.3">
      <c r="A54" s="116"/>
      <c r="B54" s="119"/>
      <c r="C54" s="120"/>
      <c r="D54" s="107"/>
      <c r="E54" s="107"/>
      <c r="F54" s="107"/>
      <c r="G54" s="121"/>
      <c r="H54" s="106" t="s">
        <v>22</v>
      </c>
      <c r="I54" s="106" t="s">
        <v>19</v>
      </c>
      <c r="J54" s="122"/>
      <c r="K54" s="10"/>
      <c r="L54" s="10"/>
      <c r="M54" s="122"/>
      <c r="N54" s="107"/>
      <c r="O54" s="109"/>
    </row>
    <row r="55" spans="1:16" ht="27.75" customHeight="1" thickBot="1" x14ac:dyDescent="0.3">
      <c r="A55" s="116"/>
      <c r="B55" s="8" t="s">
        <v>20</v>
      </c>
      <c r="C55" s="11" t="s">
        <v>21</v>
      </c>
      <c r="D55" s="107"/>
      <c r="E55" s="107"/>
      <c r="F55" s="107"/>
      <c r="G55" s="132"/>
      <c r="H55" s="123"/>
      <c r="I55" s="123"/>
      <c r="J55" s="122"/>
      <c r="K55" s="13" t="s">
        <v>23</v>
      </c>
      <c r="L55" s="13" t="s">
        <v>24</v>
      </c>
      <c r="M55" s="122"/>
      <c r="N55" s="123"/>
      <c r="O55" s="124"/>
    </row>
    <row r="56" spans="1:16" ht="29.25" thickBot="1" x14ac:dyDescent="0.3">
      <c r="A56" s="30">
        <v>1</v>
      </c>
      <c r="B56" s="15" t="s">
        <v>43</v>
      </c>
      <c r="C56" s="15" t="s">
        <v>65</v>
      </c>
      <c r="D56" s="15" t="s">
        <v>66</v>
      </c>
      <c r="E56" s="21" t="s">
        <v>67</v>
      </c>
      <c r="F56" s="15" t="s">
        <v>68</v>
      </c>
      <c r="G56" s="18">
        <v>16</v>
      </c>
      <c r="H56" s="18"/>
      <c r="I56" s="18"/>
      <c r="J56" s="19"/>
      <c r="K56" s="20">
        <v>3600</v>
      </c>
      <c r="L56" s="20">
        <v>14805</v>
      </c>
      <c r="M56" s="20">
        <v>13639.03</v>
      </c>
      <c r="N56" s="19">
        <v>25200</v>
      </c>
      <c r="O56" s="19">
        <f t="shared" ref="O56:O61" si="7">SUM(M56:N56)</f>
        <v>38839.03</v>
      </c>
    </row>
    <row r="57" spans="1:16" ht="57.75" thickBot="1" x14ac:dyDescent="0.3">
      <c r="A57" s="30">
        <v>2</v>
      </c>
      <c r="B57" s="15" t="s">
        <v>69</v>
      </c>
      <c r="C57" s="15" t="s">
        <v>70</v>
      </c>
      <c r="D57" s="15" t="s">
        <v>66</v>
      </c>
      <c r="E57" s="21" t="s">
        <v>71</v>
      </c>
      <c r="F57" s="15" t="s">
        <v>72</v>
      </c>
      <c r="G57" s="18">
        <v>16</v>
      </c>
      <c r="H57" s="18"/>
      <c r="I57" s="18"/>
      <c r="J57" s="19"/>
      <c r="K57" s="20">
        <v>3800</v>
      </c>
      <c r="L57" s="20">
        <v>19477.5</v>
      </c>
      <c r="M57" s="20"/>
      <c r="N57" s="19">
        <v>25200</v>
      </c>
      <c r="O57" s="19">
        <f t="shared" si="7"/>
        <v>25200</v>
      </c>
    </row>
    <row r="58" spans="1:16" ht="57.75" thickBot="1" x14ac:dyDescent="0.3">
      <c r="A58" s="30">
        <v>1</v>
      </c>
      <c r="B58" s="15" t="s">
        <v>43</v>
      </c>
      <c r="C58" s="15" t="s">
        <v>73</v>
      </c>
      <c r="D58" s="15" t="s">
        <v>66</v>
      </c>
      <c r="E58" s="15" t="s">
        <v>74</v>
      </c>
      <c r="F58" s="15" t="s">
        <v>75</v>
      </c>
      <c r="G58" s="18">
        <v>24</v>
      </c>
      <c r="H58" s="18"/>
      <c r="I58" s="18"/>
      <c r="J58" s="19"/>
      <c r="K58" s="20">
        <f>3600+3200</f>
        <v>6800</v>
      </c>
      <c r="L58" s="20">
        <f>26104.09+900</f>
        <v>27004.09</v>
      </c>
      <c r="M58" s="20"/>
      <c r="N58" s="19">
        <f>35000+13600</f>
        <v>48600</v>
      </c>
      <c r="O58" s="19">
        <f t="shared" si="7"/>
        <v>48600</v>
      </c>
    </row>
    <row r="59" spans="1:16" ht="35.25" hidden="1" customHeight="1" x14ac:dyDescent="0.25">
      <c r="A59" s="30"/>
      <c r="B59" s="21"/>
      <c r="C59" s="21"/>
      <c r="D59" s="15"/>
      <c r="E59" s="21"/>
      <c r="F59" s="21"/>
      <c r="G59" s="25"/>
      <c r="H59" s="25"/>
      <c r="I59" s="15"/>
      <c r="J59" s="79"/>
      <c r="K59" s="79"/>
      <c r="L59" s="79"/>
      <c r="M59" s="79"/>
      <c r="N59" s="79"/>
      <c r="O59" s="19">
        <f t="shared" si="7"/>
        <v>0</v>
      </c>
    </row>
    <row r="60" spans="1:16" ht="35.25" hidden="1" customHeight="1" x14ac:dyDescent="0.25">
      <c r="A60" s="30"/>
      <c r="B60" s="21"/>
      <c r="C60" s="21"/>
      <c r="D60" s="15"/>
      <c r="E60" s="21"/>
      <c r="F60" s="21"/>
      <c r="G60" s="25"/>
      <c r="H60" s="25"/>
      <c r="I60" s="15"/>
      <c r="J60" s="79"/>
      <c r="K60" s="79"/>
      <c r="L60" s="79"/>
      <c r="M60" s="79"/>
      <c r="N60" s="79"/>
      <c r="O60" s="19">
        <f t="shared" si="7"/>
        <v>0</v>
      </c>
    </row>
    <row r="61" spans="1:16" ht="35.25" hidden="1" customHeight="1" x14ac:dyDescent="0.25">
      <c r="A61" s="30"/>
      <c r="B61" s="21"/>
      <c r="C61" s="21"/>
      <c r="D61" s="15"/>
      <c r="E61" s="21"/>
      <c r="F61" s="21"/>
      <c r="G61" s="25"/>
      <c r="H61" s="25"/>
      <c r="I61" s="15"/>
      <c r="J61" s="79"/>
      <c r="K61" s="79"/>
      <c r="L61" s="79"/>
      <c r="M61" s="79"/>
      <c r="N61" s="79"/>
      <c r="O61" s="19">
        <f t="shared" si="7"/>
        <v>0</v>
      </c>
    </row>
    <row r="62" spans="1:16" ht="18.75" customHeight="1" thickBot="1" x14ac:dyDescent="0.3">
      <c r="A62" s="30">
        <f>SUM(A57:A61)</f>
        <v>3</v>
      </c>
      <c r="B62" s="111" t="s">
        <v>31</v>
      </c>
      <c r="C62" s="111"/>
      <c r="D62" s="111"/>
      <c r="E62" s="111"/>
      <c r="F62" s="111"/>
      <c r="G62" s="80">
        <f>SUM(G57:G61)</f>
        <v>40</v>
      </c>
      <c r="H62" s="80">
        <f t="shared" ref="H62:I62" si="8">SUM(H57:H61)</f>
        <v>0</v>
      </c>
      <c r="I62" s="80">
        <f t="shared" si="8"/>
        <v>0</v>
      </c>
      <c r="J62" s="80"/>
      <c r="K62" s="100">
        <f>SUM(K56:K58)</f>
        <v>14200</v>
      </c>
      <c r="L62" s="100">
        <f t="shared" ref="L62:O62" si="9">SUM(L56:L58)</f>
        <v>61286.59</v>
      </c>
      <c r="M62" s="100">
        <f t="shared" si="9"/>
        <v>13639.03</v>
      </c>
      <c r="N62" s="100">
        <f t="shared" si="9"/>
        <v>99000</v>
      </c>
      <c r="O62" s="100">
        <f t="shared" si="9"/>
        <v>112639.03</v>
      </c>
    </row>
    <row r="63" spans="1:16" ht="15" customHeight="1" thickBot="1" x14ac:dyDescent="0.3">
      <c r="A63" s="112" t="s">
        <v>32</v>
      </c>
      <c r="B63" s="113"/>
      <c r="C63" s="113"/>
      <c r="D63" s="113"/>
      <c r="E63" s="113"/>
      <c r="F63" s="113"/>
      <c r="G63" s="113"/>
      <c r="H63" s="81"/>
      <c r="I63" s="81"/>
      <c r="J63" s="82"/>
      <c r="K63" s="82"/>
      <c r="L63" s="82"/>
      <c r="M63" s="83">
        <v>0</v>
      </c>
      <c r="N63" s="83">
        <f>N62*-0.1</f>
        <v>-9900</v>
      </c>
      <c r="O63" s="83">
        <f>N63</f>
        <v>-9900</v>
      </c>
    </row>
    <row r="64" spans="1:16" ht="17.25" customHeight="1" thickBot="1" x14ac:dyDescent="0.3">
      <c r="A64" s="111" t="s">
        <v>33</v>
      </c>
      <c r="B64" s="111"/>
      <c r="C64" s="111"/>
      <c r="D64" s="111"/>
      <c r="E64" s="111"/>
      <c r="F64" s="111"/>
      <c r="G64" s="111"/>
      <c r="H64" s="84"/>
      <c r="I64" s="84"/>
      <c r="J64" s="85"/>
      <c r="K64" s="85"/>
      <c r="L64" s="85"/>
      <c r="M64" s="83">
        <f>SUM(M62:M63)</f>
        <v>13639.03</v>
      </c>
      <c r="N64" s="83">
        <f>N62 +(N63)</f>
        <v>89100</v>
      </c>
      <c r="O64" s="83">
        <f>O63+O62</f>
        <v>102739.03</v>
      </c>
      <c r="P64" s="60"/>
    </row>
    <row r="65" spans="1:15" ht="17.25" customHeight="1" thickBot="1" x14ac:dyDescent="0.3">
      <c r="A65" s="77"/>
      <c r="B65" s="77"/>
      <c r="C65" s="77"/>
      <c r="D65" s="77"/>
      <c r="E65" s="77"/>
      <c r="F65" s="77"/>
      <c r="G65" s="77"/>
      <c r="H65" s="86"/>
      <c r="I65" s="86"/>
      <c r="J65" s="87"/>
      <c r="K65" s="87"/>
      <c r="L65" s="87"/>
      <c r="M65" s="88"/>
      <c r="N65" s="88"/>
      <c r="O65" s="88"/>
    </row>
    <row r="66" spans="1:15" ht="27.75" customHeight="1" thickBot="1" x14ac:dyDescent="0.3">
      <c r="A66" s="137" t="s">
        <v>76</v>
      </c>
      <c r="B66" s="137"/>
      <c r="C66" s="137"/>
      <c r="D66" s="137" t="s">
        <v>77</v>
      </c>
      <c r="E66" s="137"/>
      <c r="F66" s="137" t="s">
        <v>78</v>
      </c>
      <c r="G66" s="137"/>
      <c r="H66" s="86"/>
      <c r="I66" s="86"/>
      <c r="J66" s="87"/>
      <c r="K66" s="87"/>
      <c r="L66" s="87"/>
      <c r="M66" s="88"/>
      <c r="N66" s="88"/>
      <c r="O66" s="88"/>
    </row>
    <row r="67" spans="1:15" ht="27.75" customHeight="1" thickBot="1" x14ac:dyDescent="0.3">
      <c r="A67" s="134" t="s">
        <v>79</v>
      </c>
      <c r="B67" s="134"/>
      <c r="C67" s="134"/>
      <c r="D67" s="135">
        <v>8000000</v>
      </c>
      <c r="E67" s="135"/>
      <c r="F67" s="135">
        <f>F75</f>
        <v>636440</v>
      </c>
      <c r="G67" s="135"/>
      <c r="H67" s="86"/>
      <c r="I67" s="86"/>
      <c r="J67" s="87"/>
      <c r="K67" s="87"/>
      <c r="L67" s="87"/>
      <c r="M67" s="88"/>
      <c r="N67" s="88"/>
      <c r="O67" s="88"/>
    </row>
    <row r="68" spans="1:15" ht="20.100000000000001" customHeight="1" thickBot="1" x14ac:dyDescent="0.3">
      <c r="A68" s="134" t="s">
        <v>80</v>
      </c>
      <c r="B68" s="134"/>
      <c r="C68" s="134"/>
      <c r="D68" s="136">
        <v>30</v>
      </c>
      <c r="E68" s="136"/>
      <c r="F68" s="111">
        <f>A45+A44+A18</f>
        <v>2</v>
      </c>
      <c r="G68" s="111"/>
      <c r="H68" s="77"/>
      <c r="I68" s="77"/>
      <c r="J68" s="76"/>
      <c r="K68" s="76"/>
      <c r="L68" s="76"/>
      <c r="M68" s="76"/>
      <c r="N68" s="76"/>
      <c r="O68" s="78"/>
    </row>
    <row r="69" spans="1:15" ht="31.5" customHeight="1" thickBot="1" x14ac:dyDescent="0.3">
      <c r="A69" s="142" t="s">
        <v>81</v>
      </c>
      <c r="B69" s="143"/>
      <c r="C69" s="144"/>
      <c r="D69" s="145">
        <v>60</v>
      </c>
      <c r="E69" s="146"/>
      <c r="F69" s="111">
        <f>A62+A47+A36+A22</f>
        <v>9</v>
      </c>
      <c r="G69" s="111"/>
      <c r="H69" s="77"/>
      <c r="I69" s="77"/>
      <c r="J69" s="76"/>
      <c r="K69" s="76"/>
      <c r="L69" s="76"/>
      <c r="M69" s="76"/>
      <c r="N69" s="76"/>
      <c r="O69" s="78"/>
    </row>
    <row r="70" spans="1:15" ht="20.100000000000001" customHeight="1" thickBot="1" x14ac:dyDescent="0.3">
      <c r="A70" s="134" t="s">
        <v>82</v>
      </c>
      <c r="B70" s="134"/>
      <c r="C70" s="134"/>
      <c r="D70" s="138">
        <v>1223</v>
      </c>
      <c r="E70" s="138"/>
      <c r="F70" s="111">
        <f>(H22+I22)+(H36+I36)+(H47+I47)+(H62+I62)</f>
        <v>48</v>
      </c>
      <c r="G70" s="111"/>
      <c r="H70" s="77"/>
      <c r="I70" s="77"/>
      <c r="J70" s="76"/>
      <c r="K70" s="76"/>
      <c r="L70" s="76"/>
      <c r="M70" s="76"/>
      <c r="N70" s="76"/>
      <c r="O70" s="78"/>
    </row>
    <row r="71" spans="1:15" ht="20.100000000000001" customHeight="1" thickBot="1" x14ac:dyDescent="0.3">
      <c r="A71" s="134" t="s">
        <v>83</v>
      </c>
      <c r="B71" s="134"/>
      <c r="C71" s="134"/>
      <c r="D71" s="138">
        <v>320</v>
      </c>
      <c r="E71" s="138"/>
      <c r="F71" s="139">
        <f>G22+G36+G47+G62</f>
        <v>96</v>
      </c>
      <c r="G71" s="111"/>
      <c r="H71" s="77"/>
      <c r="I71" s="77"/>
      <c r="J71" s="76"/>
      <c r="K71" s="76"/>
      <c r="L71" s="76"/>
      <c r="M71" s="76"/>
      <c r="N71" s="76"/>
      <c r="O71" s="78"/>
    </row>
    <row r="72" spans="1:15" ht="20.100000000000001" customHeight="1" thickBot="1" x14ac:dyDescent="0.3">
      <c r="A72" s="140" t="s">
        <v>84</v>
      </c>
      <c r="B72" s="140"/>
      <c r="C72" s="140"/>
      <c r="D72" s="135">
        <v>0</v>
      </c>
      <c r="E72" s="135"/>
      <c r="F72" s="141">
        <f>M63+M47+M36+M22</f>
        <v>485240</v>
      </c>
      <c r="G72" s="141"/>
      <c r="H72" s="89" t="s">
        <v>18</v>
      </c>
      <c r="I72" s="90"/>
      <c r="J72" s="76"/>
      <c r="K72" s="76"/>
      <c r="L72" s="76"/>
      <c r="M72" s="91"/>
      <c r="N72" s="76"/>
      <c r="O72" s="78"/>
    </row>
    <row r="73" spans="1:15" ht="20.100000000000001" customHeight="1" thickBot="1" x14ac:dyDescent="0.3">
      <c r="A73" s="140" t="s">
        <v>85</v>
      </c>
      <c r="B73" s="140"/>
      <c r="C73" s="140"/>
      <c r="D73" s="135">
        <v>0</v>
      </c>
      <c r="E73" s="135"/>
      <c r="F73" s="141">
        <f>N64+N49+N38+N24</f>
        <v>136080</v>
      </c>
      <c r="G73" s="141"/>
      <c r="H73" s="77"/>
      <c r="I73" s="90"/>
      <c r="J73" s="76"/>
      <c r="K73" s="76"/>
      <c r="L73" s="76"/>
      <c r="M73" s="76"/>
      <c r="N73" s="76"/>
      <c r="O73" s="78"/>
    </row>
    <row r="74" spans="1:15" ht="20.100000000000001" customHeight="1" thickBot="1" x14ac:dyDescent="0.3">
      <c r="A74" s="140" t="s">
        <v>86</v>
      </c>
      <c r="B74" s="140"/>
      <c r="C74" s="140"/>
      <c r="D74" s="135">
        <v>0</v>
      </c>
      <c r="E74" s="135"/>
      <c r="F74" s="141">
        <f>-(N63+N48+N37+N23)</f>
        <v>15120</v>
      </c>
      <c r="G74" s="141"/>
      <c r="H74" s="89" t="s">
        <v>18</v>
      </c>
      <c r="I74" s="90"/>
      <c r="J74" s="76"/>
      <c r="K74" s="76"/>
      <c r="L74" s="76"/>
      <c r="M74" s="76"/>
      <c r="N74" s="76"/>
      <c r="O74" s="78"/>
    </row>
    <row r="75" spans="1:15" ht="20.100000000000001" customHeight="1" thickBot="1" x14ac:dyDescent="0.3">
      <c r="A75" s="149" t="s">
        <v>87</v>
      </c>
      <c r="B75" s="149"/>
      <c r="C75" s="149"/>
      <c r="D75" s="150">
        <f>+D72+D73+D74</f>
        <v>0</v>
      </c>
      <c r="E75" s="150"/>
      <c r="F75" s="150">
        <f>F72+F73+F74</f>
        <v>636440</v>
      </c>
      <c r="G75" s="150"/>
      <c r="H75" s="89" t="s">
        <v>18</v>
      </c>
      <c r="I75" s="89"/>
      <c r="J75" s="76"/>
      <c r="K75" s="76"/>
      <c r="L75" s="76"/>
      <c r="M75" s="76"/>
      <c r="N75" s="76"/>
      <c r="O75" s="78"/>
    </row>
    <row r="76" spans="1:15" ht="20.100000000000001" customHeight="1" x14ac:dyDescent="0.25">
      <c r="A76" s="92"/>
      <c r="B76" s="92"/>
      <c r="C76" s="92"/>
      <c r="D76" s="92"/>
      <c r="E76" s="92"/>
      <c r="F76" s="92"/>
      <c r="G76" s="92"/>
      <c r="H76" s="92"/>
      <c r="I76" s="93"/>
      <c r="J76" s="92"/>
      <c r="K76" s="92"/>
      <c r="L76" s="92"/>
      <c r="M76" s="92"/>
      <c r="N76" s="92"/>
      <c r="O76" s="92"/>
    </row>
    <row r="77" spans="1:15" x14ac:dyDescent="0.25">
      <c r="A77" s="92"/>
      <c r="B77" s="151"/>
      <c r="C77" s="151"/>
      <c r="D77" s="151"/>
      <c r="E77" s="94"/>
      <c r="F77" s="94"/>
      <c r="G77" s="94"/>
      <c r="I77" s="92"/>
      <c r="J77" s="92"/>
      <c r="K77" s="92"/>
      <c r="L77" s="92"/>
      <c r="M77" s="92"/>
      <c r="N77" s="92"/>
      <c r="O77" s="92"/>
    </row>
    <row r="78" spans="1:15" x14ac:dyDescent="0.25">
      <c r="A78" s="92"/>
      <c r="B78" s="95"/>
      <c r="C78" s="95"/>
      <c r="D78" s="95"/>
      <c r="E78" s="96"/>
      <c r="F78" s="95"/>
      <c r="G78" s="97"/>
      <c r="H78" s="95"/>
      <c r="I78" s="92"/>
      <c r="J78" s="92"/>
      <c r="K78" s="92"/>
      <c r="L78" s="92"/>
      <c r="M78" s="92"/>
      <c r="N78" s="92"/>
      <c r="O78" s="92"/>
    </row>
    <row r="79" spans="1:15" x14ac:dyDescent="0.25">
      <c r="A79" s="92"/>
      <c r="B79" s="95"/>
      <c r="C79" s="95"/>
      <c r="D79" s="95"/>
      <c r="E79" s="96"/>
      <c r="F79" s="95"/>
      <c r="G79" s="97"/>
      <c r="H79" s="95"/>
      <c r="I79" s="92"/>
      <c r="J79" s="92"/>
      <c r="K79" s="92"/>
      <c r="L79" s="92"/>
      <c r="M79" s="92"/>
      <c r="N79" s="92"/>
      <c r="O79" s="92"/>
    </row>
    <row r="80" spans="1:15" x14ac:dyDescent="0.25">
      <c r="A80" s="92"/>
      <c r="B80" s="152"/>
      <c r="C80" s="152"/>
      <c r="D80" s="152"/>
      <c r="E80" s="153"/>
      <c r="F80" s="153"/>
      <c r="G80" s="153"/>
      <c r="H80" s="98"/>
      <c r="I80" s="92"/>
      <c r="J80" s="92"/>
      <c r="K80" s="92"/>
      <c r="L80" s="92"/>
      <c r="M80" s="92"/>
      <c r="N80" s="92"/>
      <c r="O80" s="92"/>
    </row>
    <row r="81" spans="1:15" x14ac:dyDescent="0.25">
      <c r="A81" s="92"/>
      <c r="B81" s="147"/>
      <c r="C81" s="147"/>
      <c r="D81" s="147"/>
      <c r="E81" s="148"/>
      <c r="F81" s="148"/>
      <c r="G81" s="148"/>
      <c r="H81" s="95"/>
      <c r="I81" s="92"/>
      <c r="J81" s="92"/>
      <c r="K81" s="92"/>
      <c r="L81" s="92"/>
      <c r="M81" s="92"/>
      <c r="N81" s="92"/>
      <c r="O81" s="92"/>
    </row>
    <row r="82" spans="1:15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</row>
    <row r="83" spans="1:15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</row>
    <row r="84" spans="1:15" x14ac:dyDescent="0.2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</row>
    <row r="85" spans="1:15" x14ac:dyDescent="0.2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</row>
    <row r="86" spans="1:15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</row>
    <row r="87" spans="1:15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</row>
    <row r="88" spans="1:15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</row>
    <row r="89" spans="1:15" x14ac:dyDescent="0.2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1:15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</row>
    <row r="91" spans="1:15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</row>
    <row r="92" spans="1:15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</row>
    <row r="93" spans="1:15" x14ac:dyDescent="0.2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</row>
    <row r="94" spans="1:15" x14ac:dyDescent="0.2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</row>
    <row r="95" spans="1:15" x14ac:dyDescent="0.2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</row>
    <row r="96" spans="1:15" x14ac:dyDescent="0.2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</row>
    <row r="97" spans="1: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x14ac:dyDescent="0.2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</row>
    <row r="139" spans="1:15" x14ac:dyDescent="0.2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</row>
    <row r="140" spans="1:15" x14ac:dyDescent="0.2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</row>
    <row r="141" spans="1:15" x14ac:dyDescent="0.2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</row>
  </sheetData>
  <mergeCells count="108">
    <mergeCell ref="B81:D81"/>
    <mergeCell ref="E81:G81"/>
    <mergeCell ref="A75:C75"/>
    <mergeCell ref="D75:E75"/>
    <mergeCell ref="F75:G75"/>
    <mergeCell ref="B77:D77"/>
    <mergeCell ref="B80:D80"/>
    <mergeCell ref="E80:G80"/>
    <mergeCell ref="A73:C73"/>
    <mergeCell ref="D73:E73"/>
    <mergeCell ref="F73:G73"/>
    <mergeCell ref="A74:C74"/>
    <mergeCell ref="D74:E74"/>
    <mergeCell ref="F74:G74"/>
    <mergeCell ref="A71:C71"/>
    <mergeCell ref="D71:E71"/>
    <mergeCell ref="F71:G71"/>
    <mergeCell ref="A72:C72"/>
    <mergeCell ref="D72:E72"/>
    <mergeCell ref="F72:G72"/>
    <mergeCell ref="A69:C69"/>
    <mergeCell ref="D69:E69"/>
    <mergeCell ref="F69:G69"/>
    <mergeCell ref="A70:C70"/>
    <mergeCell ref="D70:E70"/>
    <mergeCell ref="F70:G70"/>
    <mergeCell ref="A67:C67"/>
    <mergeCell ref="D67:E67"/>
    <mergeCell ref="F67:G67"/>
    <mergeCell ref="A68:C68"/>
    <mergeCell ref="D68:E68"/>
    <mergeCell ref="F68:G68"/>
    <mergeCell ref="B62:F62"/>
    <mergeCell ref="A63:G63"/>
    <mergeCell ref="A64:G64"/>
    <mergeCell ref="A66:C66"/>
    <mergeCell ref="D66:E66"/>
    <mergeCell ref="F66:G66"/>
    <mergeCell ref="J53:J55"/>
    <mergeCell ref="M53:M55"/>
    <mergeCell ref="N53:N55"/>
    <mergeCell ref="O53:O55"/>
    <mergeCell ref="H54:H55"/>
    <mergeCell ref="I54:I55"/>
    <mergeCell ref="A48:G48"/>
    <mergeCell ref="A49:G49"/>
    <mergeCell ref="A52:O52"/>
    <mergeCell ref="A53:A55"/>
    <mergeCell ref="B53:C54"/>
    <mergeCell ref="D53:D55"/>
    <mergeCell ref="E53:E55"/>
    <mergeCell ref="F53:F55"/>
    <mergeCell ref="G53:G55"/>
    <mergeCell ref="H53:I53"/>
    <mergeCell ref="M41:M43"/>
    <mergeCell ref="N41:N43"/>
    <mergeCell ref="O41:O43"/>
    <mergeCell ref="H42:H43"/>
    <mergeCell ref="I42:I43"/>
    <mergeCell ref="B47:F47"/>
    <mergeCell ref="A38:G38"/>
    <mergeCell ref="A40:M40"/>
    <mergeCell ref="A41:A43"/>
    <mergeCell ref="B41:C42"/>
    <mergeCell ref="D41:D43"/>
    <mergeCell ref="E41:E43"/>
    <mergeCell ref="F41:F43"/>
    <mergeCell ref="G41:G43"/>
    <mergeCell ref="H41:I41"/>
    <mergeCell ref="J41:J43"/>
    <mergeCell ref="N27:N29"/>
    <mergeCell ref="O27:O29"/>
    <mergeCell ref="H28:H29"/>
    <mergeCell ref="I28:I29"/>
    <mergeCell ref="B36:F36"/>
    <mergeCell ref="A37:G37"/>
    <mergeCell ref="A26:M26"/>
    <mergeCell ref="A27:A29"/>
    <mergeCell ref="B27:C28"/>
    <mergeCell ref="D27:D29"/>
    <mergeCell ref="E27:E29"/>
    <mergeCell ref="F27:F29"/>
    <mergeCell ref="G27:G29"/>
    <mergeCell ref="H27:I27"/>
    <mergeCell ref="J27:J29"/>
    <mergeCell ref="M27:M29"/>
    <mergeCell ref="B22:F22"/>
    <mergeCell ref="A23:G23"/>
    <mergeCell ref="A24:G24"/>
    <mergeCell ref="A14:O14"/>
    <mergeCell ref="A15:A17"/>
    <mergeCell ref="B15:C16"/>
    <mergeCell ref="D15:D17"/>
    <mergeCell ref="E15:E17"/>
    <mergeCell ref="F15:F17"/>
    <mergeCell ref="G15:G17"/>
    <mergeCell ref="H15:I15"/>
    <mergeCell ref="J15:J17"/>
    <mergeCell ref="M15:M17"/>
    <mergeCell ref="A1:O1"/>
    <mergeCell ref="A3:O3"/>
    <mergeCell ref="A4:O4"/>
    <mergeCell ref="A6:O6"/>
    <mergeCell ref="A8:N9"/>
    <mergeCell ref="A11:N11"/>
    <mergeCell ref="N15:N17"/>
    <mergeCell ref="O15:O17"/>
    <mergeCell ref="I16:I1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Sanquintin</dc:creator>
  <cp:lastModifiedBy>Carlos Sanquintin</cp:lastModifiedBy>
  <dcterms:created xsi:type="dcterms:W3CDTF">2023-11-08T18:06:10Z</dcterms:created>
  <dcterms:modified xsi:type="dcterms:W3CDTF">2023-11-09T13:48:36Z</dcterms:modified>
</cp:coreProperties>
</file>