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niaf-my.sharepoint.com/personal/csanquintin_coniaf_gob_do/Documents/DEPARTAMENTO DE PLANIFICACION/INFORMES MENSUALES Y TRANSPARECIA/INFORMES MENSUALES TRANSPARENCIA/2023/AGOSTO/"/>
    </mc:Choice>
  </mc:AlternateContent>
  <xr:revisionPtr revIDLastSave="134" documentId="8_{626EA932-2D4D-4D39-A653-9D8D89E44AD2}" xr6:coauthVersionLast="47" xr6:coauthVersionMax="47" xr10:uidLastSave="{87D40B18-D044-4942-9181-F6FBD6553EDC}"/>
  <bookViews>
    <workbookView xWindow="-120" yWindow="-120" windowWidth="29040" windowHeight="15720" xr2:uid="{00000000-000D-0000-FFFF-FFFF00000000}"/>
  </bookViews>
  <sheets>
    <sheet name="AGOSTO" sheetId="6" r:id="rId1"/>
  </sheets>
  <definedNames>
    <definedName name="_xlnm.Print_Area" localSheetId="0">AGOSTO!$A$1:$O$81</definedName>
    <definedName name="_xlnm.Print_Titles" localSheetId="0">AGOSTO!$1:$11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6" l="1"/>
  <c r="F73" i="6"/>
  <c r="F70" i="6"/>
  <c r="O33" i="6"/>
  <c r="N18" i="6" l="1"/>
  <c r="L18" i="6"/>
  <c r="K18" i="6"/>
  <c r="O19" i="6" l="1"/>
  <c r="O44" i="6" l="1"/>
  <c r="O43" i="6"/>
  <c r="O20" i="6" l="1"/>
  <c r="O18" i="6"/>
  <c r="A60" i="6" l="1"/>
  <c r="O21" i="6" l="1"/>
  <c r="H35" i="6"/>
  <c r="I35" i="6"/>
  <c r="J35" i="6"/>
  <c r="K35" i="6"/>
  <c r="L35" i="6"/>
  <c r="M35" i="6"/>
  <c r="N35" i="6"/>
  <c r="H22" i="6"/>
  <c r="I22" i="6"/>
  <c r="J22" i="6"/>
  <c r="K22" i="6"/>
  <c r="L22" i="6"/>
  <c r="M22" i="6"/>
  <c r="N22" i="6"/>
  <c r="K46" i="6"/>
  <c r="L46" i="6"/>
  <c r="K60" i="6"/>
  <c r="L60" i="6"/>
  <c r="O31" i="6"/>
  <c r="O32" i="6"/>
  <c r="O34" i="6"/>
  <c r="O30" i="6"/>
  <c r="O45" i="6"/>
  <c r="J46" i="6"/>
  <c r="M46" i="6"/>
  <c r="N46" i="6"/>
  <c r="O56" i="6"/>
  <c r="O57" i="6"/>
  <c r="O58" i="6"/>
  <c r="O59" i="6"/>
  <c r="N60" i="6"/>
  <c r="M60" i="6"/>
  <c r="H60" i="6"/>
  <c r="I60" i="6"/>
  <c r="J60" i="6"/>
  <c r="G60" i="6"/>
  <c r="O35" i="6" l="1"/>
  <c r="O22" i="6"/>
  <c r="O46" i="6"/>
  <c r="D72" i="6"/>
  <c r="D71" i="6" s="1"/>
  <c r="D73" i="6" s="1"/>
  <c r="N61" i="6"/>
  <c r="N62" i="6" s="1"/>
  <c r="M62" i="6"/>
  <c r="O55" i="6"/>
  <c r="O60" i="6" s="1"/>
  <c r="N47" i="6"/>
  <c r="O47" i="6" s="1"/>
  <c r="M48" i="6"/>
  <c r="I46" i="6"/>
  <c r="H46" i="6"/>
  <c r="F68" i="6" s="1"/>
  <c r="G46" i="6"/>
  <c r="A46" i="6"/>
  <c r="N36" i="6"/>
  <c r="O36" i="6" s="1"/>
  <c r="M37" i="6"/>
  <c r="G35" i="6"/>
  <c r="A35" i="6"/>
  <c r="M24" i="6"/>
  <c r="N23" i="6"/>
  <c r="O23" i="6" s="1"/>
  <c r="G22" i="6"/>
  <c r="A22" i="6"/>
  <c r="F67" i="6" s="1"/>
  <c r="F69" i="6" l="1"/>
  <c r="N48" i="6"/>
  <c r="N37" i="6"/>
  <c r="O24" i="6"/>
  <c r="O37" i="6"/>
  <c r="O61" i="6"/>
  <c r="O48" i="6"/>
  <c r="N24" i="6"/>
  <c r="F72" i="6" l="1"/>
  <c r="O6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tc={3A9F7452-30DB-44DB-9CAE-308AE7CDFD75}</author>
  </authors>
  <commentList>
    <comment ref="C18" authorId="0" shapeId="0" xr:uid="{3A9F7452-30DB-44DB-9CAE-308AE7CDFD7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</commentList>
</comments>
</file>

<file path=xl/sharedStrings.xml><?xml version="1.0" encoding="utf-8"?>
<sst xmlns="http://schemas.openxmlformats.org/spreadsheetml/2006/main" count="153" uniqueCount="83">
  <si>
    <t>CONSEJO NACIONAL DE INVESTIGACIONES AGROPECUARIAS Y FORESTALES (CONIAF)</t>
  </si>
  <si>
    <t>DIRECCIÓN EJECUTIVA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</si>
  <si>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</si>
  <si>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</si>
  <si>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</si>
  <si>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</si>
  <si>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</si>
  <si>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</si>
  <si>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 xml:space="preserve">COSTO LOGÍSTICO       </t>
  </si>
  <si>
    <t xml:space="preserve"> FACILITADORES</t>
  </si>
  <si>
    <t>NOMBRE DE LA ACTIVIDAD</t>
  </si>
  <si>
    <t>SUB-TOTAL</t>
  </si>
  <si>
    <t>Legislación  ISR (10% sobre costo  facilitadores)</t>
  </si>
  <si>
    <t xml:space="preserve">TOTAL </t>
  </si>
  <si>
    <t xml:space="preserve"> </t>
  </si>
  <si>
    <t>TOTAL</t>
  </si>
  <si>
    <t xml:space="preserve">RESUMEN PROGRAMACIÓN </t>
  </si>
  <si>
    <t>TRANSFERENCIAS</t>
  </si>
  <si>
    <t>TECNICOS BENEFICIADOS</t>
  </si>
  <si>
    <t xml:space="preserve">COSTO LOGÍSTICO         (RD$) </t>
  </si>
  <si>
    <t xml:space="preserve">COSTO FACILITADORES (RD$) </t>
  </si>
  <si>
    <t>OTROS COSTOS (Ley ISR)</t>
  </si>
  <si>
    <t>José Cepeda</t>
  </si>
  <si>
    <t>TÉCNICOS BENEFICIADOS</t>
  </si>
  <si>
    <t>HOMBRES</t>
  </si>
  <si>
    <t>MUJERES</t>
  </si>
  <si>
    <t xml:space="preserve">COSTO FACILITADORES  </t>
  </si>
  <si>
    <t>HORAS TRANSFE-RENCIA</t>
  </si>
  <si>
    <t xml:space="preserve"> César Montero y Bienvenido Carvajal</t>
  </si>
  <si>
    <t xml:space="preserve">DEPARTAMENTO DE REDUCCIÓN DE LA POBREZA RURAL </t>
  </si>
  <si>
    <t>ACTUALIZACIÓN PARA LA INNOVACIÓN TECNOLÓGICA Y COMPETITIVIDAD AGROALIMENTARIA Y  DE FOMENTO A LA EXPORTACIÓN EN LA REPÚBLICA DOMINICANA</t>
  </si>
  <si>
    <t>DIVISIÓN DE PLANIFICACIÓN  Y  DESARROLLO</t>
  </si>
  <si>
    <t xml:space="preserve">HORAS </t>
  </si>
  <si>
    <t xml:space="preserve">COSTO TOTAL </t>
  </si>
  <si>
    <t>DEPARTAMENTO DE ACCESO A LAS CIENCIAS MODERNAS</t>
  </si>
  <si>
    <t xml:space="preserve">COSTO TOTAL      (RD$) </t>
  </si>
  <si>
    <t>COSTO TOTAL</t>
  </si>
  <si>
    <t>José A. Nova</t>
  </si>
  <si>
    <t xml:space="preserve">DEPARTAMENTO DE MEDIO AMBIENTE Y RECURSOS NATURALES         </t>
  </si>
  <si>
    <t>PRESUPUESTO TOTAL</t>
  </si>
  <si>
    <t xml:space="preserve"> ---</t>
  </si>
  <si>
    <t>HORAS DE ACTIVIDAD</t>
  </si>
  <si>
    <t>PRESUPUESTO TOTAL 2023 (RD$)</t>
  </si>
  <si>
    <t>META AÑO 2023</t>
  </si>
  <si>
    <t>Victor Payano y Maldané Cuello</t>
  </si>
  <si>
    <t>INSTALACIÓN Y VISITAS A PARCELAS DE VALIDACIÓN</t>
  </si>
  <si>
    <t>COMBUSTIBLE</t>
  </si>
  <si>
    <t>VIATICOS</t>
  </si>
  <si>
    <t xml:space="preserve"> EJECUCION MESUAL DE ACTIVIDADES Y PROGRAMA DE TRANSFERENCIA  PROYECTOS DE INVERSIÓN PÚBLICA</t>
  </si>
  <si>
    <t>HORAS de ACTIVIDADES</t>
  </si>
  <si>
    <t>Eddy Pacheco</t>
  </si>
  <si>
    <t>Visita seguimiento a parcela demostrativa de banano en Mao</t>
  </si>
  <si>
    <t>Jose Cepeda</t>
  </si>
  <si>
    <t>Mao</t>
  </si>
  <si>
    <t>EJECUCION JULIO</t>
  </si>
  <si>
    <t>MES: AGOSTO 2023</t>
  </si>
  <si>
    <t>Johuan Santos</t>
  </si>
  <si>
    <t>Visita coordinacion parcela vegetales orientales (berenjena)</t>
  </si>
  <si>
    <t>La Vega</t>
  </si>
  <si>
    <t>17 Y 18 DE AGOSTO</t>
  </si>
  <si>
    <t>9 -11 de Agosto</t>
  </si>
  <si>
    <t>Benjamin Toral, Miguel Rodriguez.</t>
  </si>
  <si>
    <t>Barahona(Palo alto),Neyba(Tamayo, Galvan) y Hondo Valle de Elias Piña</t>
  </si>
  <si>
    <t>Benjamin Toral.</t>
  </si>
  <si>
    <t>Visita tecnica a las parcelas de aguacate y café ubicadas en Hondo Valle, Elias Pina.</t>
  </si>
  <si>
    <t>29-31 Agosto</t>
  </si>
  <si>
    <t>Hondo Valle(Elias Piña)</t>
  </si>
  <si>
    <t>1-2 de agosto</t>
  </si>
  <si>
    <t>Instalación de sistema de riego en 10 tareas, en parcela de aguacate .</t>
  </si>
  <si>
    <t>Barahona(Paraiso)</t>
  </si>
  <si>
    <t>7-8 de agosto</t>
  </si>
  <si>
    <t>Visita de seguimiento a las parcelas demostrativas de yuca en Dajabón</t>
  </si>
  <si>
    <t>Dajabon</t>
  </si>
  <si>
    <t>11-12 de agosto</t>
  </si>
  <si>
    <t>Paraiso</t>
  </si>
  <si>
    <t>Visita de seguimiento y instalación de sistema de riego</t>
  </si>
  <si>
    <t>22-23 de agosto</t>
  </si>
  <si>
    <t>Neyba</t>
  </si>
  <si>
    <t>Visita a parcela demostrativa de pasto, Neyba</t>
  </si>
  <si>
    <t>28-29 de agosto</t>
  </si>
  <si>
    <t>Visita de seguimiento a las parcelas demostrativas de aguacate en Paraíso, Barahona</t>
  </si>
  <si>
    <t>Barahona (Paraiso)</t>
  </si>
  <si>
    <t>Visita de seguimiento a  Parcelas de Platano , Café y Aguacate y reunion con investigadores en Café en Barahona.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</si>
</sst>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1"/>
      <color rgb="FFFF0000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/>
    <xf numFmtId="0" fontId="7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wrapText="1"/>
    </xf>
    <xf numFmtId="0" fontId="6" fillId="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4" fontId="3" fillId="0" borderId="0" xfId="1" applyFont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4" fontId="10" fillId="2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horizontal="right"/>
    </xf>
    <xf numFmtId="0" fontId="10" fillId="2" borderId="14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4" fontId="6" fillId="0" borderId="0" xfId="0" applyNumberFormat="1" applyFont="1" applyAlignment="1">
      <alignment horizontal="right" wrapText="1"/>
    </xf>
    <xf numFmtId="4" fontId="6" fillId="2" borderId="0" xfId="0" applyNumberFormat="1" applyFont="1" applyFill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" fontId="4" fillId="0" borderId="0" xfId="0" applyNumberFormat="1" applyFont="1"/>
    <xf numFmtId="0" fontId="16" fillId="0" borderId="0" xfId="0" applyFont="1"/>
    <xf numFmtId="0" fontId="12" fillId="2" borderId="1" xfId="0" applyFont="1" applyFill="1" applyBorder="1" applyAlignment="1">
      <alignment horizontal="center" vertical="center"/>
    </xf>
    <xf numFmtId="4" fontId="12" fillId="0" borderId="1" xfId="0" quotePrefix="1" applyNumberFormat="1" applyFont="1" applyBorder="1" applyAlignment="1">
      <alignment horizontal="center" vertical="center"/>
    </xf>
    <xf numFmtId="4" fontId="12" fillId="0" borderId="12" xfId="0" quotePrefix="1" applyNumberFormat="1" applyFont="1" applyBorder="1" applyAlignment="1">
      <alignment horizontal="center" vertical="center"/>
    </xf>
    <xf numFmtId="4" fontId="0" fillId="0" borderId="1" xfId="0" applyNumberFormat="1" applyBorder="1"/>
    <xf numFmtId="4" fontId="4" fillId="2" borderId="12" xfId="0" applyNumberFormat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/>
    </xf>
    <xf numFmtId="164" fontId="6" fillId="0" borderId="1" xfId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justify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/>
    </xf>
    <xf numFmtId="164" fontId="6" fillId="2" borderId="16" xfId="1" applyFont="1" applyFill="1" applyBorder="1" applyAlignment="1">
      <alignment horizontal="center"/>
    </xf>
    <xf numFmtId="164" fontId="5" fillId="0" borderId="1" xfId="1" applyFont="1" applyBorder="1" applyAlignment="1">
      <alignment horizontal="right" vertical="center" wrapText="1"/>
    </xf>
    <xf numFmtId="164" fontId="11" fillId="0" borderId="1" xfId="1" applyFont="1" applyBorder="1" applyAlignment="1">
      <alignment horizontal="right" wrapText="1"/>
    </xf>
    <xf numFmtId="164" fontId="4" fillId="0" borderId="1" xfId="1" applyFont="1" applyBorder="1" applyAlignment="1">
      <alignment horizontal="right" wrapText="1"/>
    </xf>
    <xf numFmtId="0" fontId="17" fillId="2" borderId="18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right" vertical="center" wrapText="1"/>
    </xf>
    <xf numFmtId="164" fontId="6" fillId="2" borderId="1" xfId="1" applyFont="1" applyFill="1" applyBorder="1" applyAlignment="1">
      <alignment horizontal="right"/>
    </xf>
    <xf numFmtId="165" fontId="0" fillId="0" borderId="0" xfId="0" applyNumberFormat="1"/>
    <xf numFmtId="0" fontId="12" fillId="0" borderId="12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10" fillId="2" borderId="1" xfId="1" applyFont="1" applyFill="1" applyBorder="1" applyAlignment="1">
      <alignment horizontal="right" vertical="center" wrapText="1"/>
    </xf>
    <xf numFmtId="3" fontId="12" fillId="2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9" fontId="6" fillId="2" borderId="12" xfId="0" applyNumberFormat="1" applyFont="1" applyFill="1" applyBorder="1" applyAlignment="1">
      <alignment horizontal="center" vertical="center" wrapText="1"/>
    </xf>
    <xf numFmtId="9" fontId="6" fillId="2" borderId="13" xfId="0" applyNumberFormat="1" applyFont="1" applyFill="1" applyBorder="1" applyAlignment="1">
      <alignment horizontal="center" vertical="center" wrapText="1"/>
    </xf>
    <xf numFmtId="9" fontId="6" fillId="2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1" applyFont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2" fillId="4" borderId="17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58414813-C47D-4E7C-855E-9109F78E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los Sanquintin" id="{AF7B4839-550B-4C6B-AE9C-B955B455D87B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8" dT="2022-12-27T13:28:24.76" personId="{AF7B4839-550B-4C6B-AE9C-B955B455D87B}" id="{3A9F7452-30DB-44DB-9CAE-308AE7CDFD75}">
    <text>Debes dar el detalle, si fue una visita de seguimiento y si el técnico le compaño, sus recomendaciones de seguimiento, de acuerdo a la justificación de la solicitud del viatico y pago a facilitador.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52C89-3F8E-44A5-8239-DCCF491B9098}">
  <sheetPr codeName="Hoja6"/>
  <dimension ref="A1:Q139"/>
  <sheetViews>
    <sheetView tabSelected="1" topLeftCell="A54" zoomScale="90" zoomScaleNormal="90" zoomScaleSheetLayoutView="80" workbookViewId="0">
      <selection activeCell="L70" sqref="L70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5.140625" customWidth="1"/>
    <col min="6" max="6" width="19.42578125" customWidth="1"/>
    <col min="7" max="7" width="13.140625" customWidth="1"/>
    <col min="8" max="8" width="10.5703125" customWidth="1"/>
    <col min="9" max="9" width="11.140625" customWidth="1"/>
    <col min="10" max="12" width="16.140625" customWidth="1"/>
    <col min="13" max="13" width="15" customWidth="1"/>
    <col min="14" max="14" width="16.140625" customWidth="1"/>
    <col min="15" max="15" width="13.140625" customWidth="1"/>
    <col min="17" max="17" width="13.85546875" bestFit="1" customWidth="1"/>
  </cols>
  <sheetData>
    <row r="1" spans="1:15" ht="18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6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.75" x14ac:dyDescent="0.25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5.75" x14ac:dyDescent="0.25">
      <c r="A4" s="149" t="s">
        <v>31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6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8" x14ac:dyDescent="0.25">
      <c r="A6" s="150" t="s">
        <v>48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8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8" customHeight="1" x14ac:dyDescent="0.25">
      <c r="A8" s="151" t="s">
        <v>30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4"/>
    </row>
    <row r="9" spans="1:15" ht="18" customHeigh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4"/>
    </row>
    <row r="10" spans="1:15" ht="18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8" customHeight="1" x14ac:dyDescent="0.25">
      <c r="A11" s="152" t="s">
        <v>55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23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"/>
    </row>
    <row r="14" spans="1:15" ht="15.75" customHeight="1" thickBot="1" x14ac:dyDescent="0.3">
      <c r="A14" s="139" t="s">
        <v>2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</row>
    <row r="15" spans="1:15" ht="27" customHeight="1" thickBot="1" x14ac:dyDescent="0.3">
      <c r="A15" s="140" t="s">
        <v>3</v>
      </c>
      <c r="B15" s="124" t="s">
        <v>4</v>
      </c>
      <c r="C15" s="125"/>
      <c r="D15" s="126" t="s">
        <v>5</v>
      </c>
      <c r="E15" s="126" t="s">
        <v>6</v>
      </c>
      <c r="F15" s="126" t="s">
        <v>7</v>
      </c>
      <c r="G15" s="126" t="s">
        <v>49</v>
      </c>
      <c r="H15" s="124" t="s">
        <v>23</v>
      </c>
      <c r="I15" s="125"/>
      <c r="J15" s="126" t="s">
        <v>42</v>
      </c>
      <c r="K15" s="68"/>
      <c r="L15" s="68"/>
      <c r="M15" s="126" t="s">
        <v>8</v>
      </c>
      <c r="N15" s="126" t="s">
        <v>26</v>
      </c>
      <c r="O15" s="130" t="s">
        <v>33</v>
      </c>
    </row>
    <row r="16" spans="1:15" ht="2.25" customHeight="1" thickBot="1" x14ac:dyDescent="0.3">
      <c r="A16" s="141"/>
      <c r="B16" s="142"/>
      <c r="C16" s="143"/>
      <c r="D16" s="128"/>
      <c r="E16" s="128"/>
      <c r="F16" s="128"/>
      <c r="G16" s="144"/>
      <c r="H16" s="70" t="s">
        <v>14</v>
      </c>
      <c r="I16" s="126" t="s">
        <v>25</v>
      </c>
      <c r="J16" s="127"/>
      <c r="K16" s="71"/>
      <c r="L16" s="71"/>
      <c r="M16" s="127"/>
      <c r="N16" s="128"/>
      <c r="O16" s="131"/>
    </row>
    <row r="17" spans="1:15" ht="26.25" customHeight="1" thickBot="1" x14ac:dyDescent="0.3">
      <c r="A17" s="141"/>
      <c r="B17" s="68" t="s">
        <v>9</v>
      </c>
      <c r="C17" s="67" t="s">
        <v>10</v>
      </c>
      <c r="D17" s="128"/>
      <c r="E17" s="129"/>
      <c r="F17" s="128"/>
      <c r="G17" s="144"/>
      <c r="H17" s="72" t="s">
        <v>24</v>
      </c>
      <c r="I17" s="128"/>
      <c r="J17" s="127"/>
      <c r="K17" s="69" t="s">
        <v>46</v>
      </c>
      <c r="L17" s="69" t="s">
        <v>47</v>
      </c>
      <c r="M17" s="127"/>
      <c r="N17" s="128"/>
      <c r="O17" s="153"/>
    </row>
    <row r="18" spans="1:15" ht="128.25" customHeight="1" thickBot="1" x14ac:dyDescent="0.3">
      <c r="A18" s="74">
        <v>4</v>
      </c>
      <c r="B18" s="30" t="s">
        <v>61</v>
      </c>
      <c r="C18" s="155" t="s">
        <v>82</v>
      </c>
      <c r="D18" s="30" t="s">
        <v>44</v>
      </c>
      <c r="E18" s="154" t="s">
        <v>60</v>
      </c>
      <c r="F18" s="156" t="s">
        <v>62</v>
      </c>
      <c r="G18" s="32">
        <v>24</v>
      </c>
      <c r="H18" s="32"/>
      <c r="I18" s="32"/>
      <c r="J18" s="31">
        <v>328300</v>
      </c>
      <c r="K18" s="63">
        <f>1467*3</f>
        <v>4401</v>
      </c>
      <c r="L18" s="63">
        <f>10850+4750+4750</f>
        <v>20350</v>
      </c>
      <c r="M18" s="63"/>
      <c r="N18" s="31">
        <f>11200+10400</f>
        <v>21600</v>
      </c>
      <c r="O18" s="31">
        <f>M18+N18</f>
        <v>21600</v>
      </c>
    </row>
    <row r="19" spans="1:15" ht="63" customHeight="1" thickBot="1" x14ac:dyDescent="0.3">
      <c r="A19" s="74">
        <v>3</v>
      </c>
      <c r="B19" s="30" t="s">
        <v>63</v>
      </c>
      <c r="C19" s="78" t="s">
        <v>64</v>
      </c>
      <c r="D19" s="45" t="s">
        <v>44</v>
      </c>
      <c r="E19" s="79" t="s">
        <v>65</v>
      </c>
      <c r="F19" s="45" t="s">
        <v>66</v>
      </c>
      <c r="G19" s="80">
        <v>24</v>
      </c>
      <c r="H19" s="80"/>
      <c r="I19" s="80">
        <v>0</v>
      </c>
      <c r="J19" s="81">
        <v>239250</v>
      </c>
      <c r="K19" s="63">
        <v>5500</v>
      </c>
      <c r="L19" s="82">
        <v>14250</v>
      </c>
      <c r="M19" s="63"/>
      <c r="N19" s="31">
        <v>11200</v>
      </c>
      <c r="O19" s="31">
        <f>M19+N19</f>
        <v>11200</v>
      </c>
    </row>
    <row r="20" spans="1:15" ht="29.25" thickBot="1" x14ac:dyDescent="0.3">
      <c r="A20" s="74">
        <v>0</v>
      </c>
      <c r="B20" s="30"/>
      <c r="C20" s="78"/>
      <c r="D20" s="45" t="s">
        <v>44</v>
      </c>
      <c r="E20" s="79"/>
      <c r="F20" s="45"/>
      <c r="G20" s="80"/>
      <c r="H20" s="80"/>
      <c r="I20" s="80"/>
      <c r="J20" s="81"/>
      <c r="K20" s="82"/>
      <c r="L20" s="82"/>
      <c r="M20" s="63"/>
      <c r="N20" s="31"/>
      <c r="O20" s="31">
        <f t="shared" ref="O20" si="0">M20+N20</f>
        <v>0</v>
      </c>
    </row>
    <row r="21" spans="1:15" ht="44.25" customHeight="1" thickBot="1" x14ac:dyDescent="0.3">
      <c r="A21" s="74"/>
      <c r="B21" s="44"/>
      <c r="C21" s="44"/>
      <c r="D21" s="44" t="s">
        <v>44</v>
      </c>
      <c r="E21" s="44"/>
      <c r="F21" s="44"/>
      <c r="G21" s="59"/>
      <c r="H21" s="59"/>
      <c r="I21" s="59"/>
      <c r="J21" s="60"/>
      <c r="K21" s="61"/>
      <c r="L21" s="61"/>
      <c r="M21" s="53"/>
      <c r="N21" s="53"/>
      <c r="O21" s="62">
        <f t="shared" ref="O21" si="1">M21+N21</f>
        <v>0</v>
      </c>
    </row>
    <row r="22" spans="1:15" ht="15.75" customHeight="1" thickBot="1" x14ac:dyDescent="0.3">
      <c r="A22" s="75">
        <f>SUM(A18:A21)</f>
        <v>7</v>
      </c>
      <c r="B22" s="114" t="s">
        <v>11</v>
      </c>
      <c r="C22" s="114"/>
      <c r="D22" s="114"/>
      <c r="E22" s="114"/>
      <c r="F22" s="114"/>
      <c r="G22" s="33">
        <f t="shared" ref="G22:O22" si="2">SUM(G18:G21)</f>
        <v>48</v>
      </c>
      <c r="H22" s="33">
        <f t="shared" si="2"/>
        <v>0</v>
      </c>
      <c r="I22" s="33">
        <f t="shared" si="2"/>
        <v>0</v>
      </c>
      <c r="J22" s="83">
        <f t="shared" si="2"/>
        <v>567550</v>
      </c>
      <c r="K22" s="83">
        <f t="shared" si="2"/>
        <v>9901</v>
      </c>
      <c r="L22" s="83">
        <f t="shared" si="2"/>
        <v>34600</v>
      </c>
      <c r="M22" s="83">
        <f t="shared" si="2"/>
        <v>0</v>
      </c>
      <c r="N22" s="83">
        <f t="shared" si="2"/>
        <v>32800</v>
      </c>
      <c r="O22" s="84">
        <f t="shared" si="2"/>
        <v>32800</v>
      </c>
    </row>
    <row r="23" spans="1:15" ht="15.75" customHeight="1" thickBot="1" x14ac:dyDescent="0.3">
      <c r="A23" s="121" t="s">
        <v>12</v>
      </c>
      <c r="B23" s="122"/>
      <c r="C23" s="122"/>
      <c r="D23" s="122"/>
      <c r="E23" s="122"/>
      <c r="F23" s="122"/>
      <c r="G23" s="122"/>
      <c r="H23" s="35"/>
      <c r="I23" s="35"/>
      <c r="J23" s="85"/>
      <c r="K23" s="85"/>
      <c r="L23" s="85"/>
      <c r="M23" s="65">
        <v>0</v>
      </c>
      <c r="N23" s="65">
        <f>N22*-0.1</f>
        <v>-3280</v>
      </c>
      <c r="O23" s="86">
        <f>N23</f>
        <v>-3280</v>
      </c>
    </row>
    <row r="24" spans="1:15" ht="15.75" customHeight="1" thickBot="1" x14ac:dyDescent="0.3">
      <c r="A24" s="114" t="s">
        <v>13</v>
      </c>
      <c r="B24" s="114"/>
      <c r="C24" s="114"/>
      <c r="D24" s="114"/>
      <c r="E24" s="114"/>
      <c r="F24" s="114"/>
      <c r="G24" s="114"/>
      <c r="H24" s="36"/>
      <c r="I24" s="36"/>
      <c r="J24" s="87"/>
      <c r="K24" s="87"/>
      <c r="L24" s="87"/>
      <c r="M24" s="65">
        <f>+M22+M23</f>
        <v>0</v>
      </c>
      <c r="N24" s="65">
        <f>+N22-N23</f>
        <v>36080</v>
      </c>
      <c r="O24" s="86">
        <f>+O22-O23</f>
        <v>36080</v>
      </c>
    </row>
    <row r="25" spans="1:15" x14ac:dyDescent="0.25">
      <c r="A25" s="15"/>
      <c r="B25" s="15"/>
      <c r="C25" s="15"/>
      <c r="D25" s="15"/>
      <c r="E25" s="15"/>
      <c r="F25" s="15"/>
      <c r="G25" s="15"/>
      <c r="H25" s="16"/>
      <c r="I25" s="16"/>
      <c r="J25" s="17"/>
      <c r="K25" s="17"/>
      <c r="L25" s="17"/>
      <c r="M25" s="17"/>
      <c r="N25" s="17"/>
      <c r="O25" s="18"/>
    </row>
    <row r="26" spans="1:15" ht="16.5" customHeight="1" thickBot="1" x14ac:dyDescent="0.3">
      <c r="A26" s="147" t="s">
        <v>29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9"/>
      <c r="O26" s="19"/>
    </row>
    <row r="27" spans="1:15" ht="23.25" customHeight="1" thickBot="1" x14ac:dyDescent="0.3">
      <c r="A27" s="140" t="s">
        <v>3</v>
      </c>
      <c r="B27" s="124" t="s">
        <v>4</v>
      </c>
      <c r="C27" s="125"/>
      <c r="D27" s="126" t="s">
        <v>5</v>
      </c>
      <c r="E27" s="126" t="s">
        <v>6</v>
      </c>
      <c r="F27" s="126" t="s">
        <v>7</v>
      </c>
      <c r="G27" s="126" t="s">
        <v>32</v>
      </c>
      <c r="H27" s="124" t="s">
        <v>23</v>
      </c>
      <c r="I27" s="125"/>
      <c r="J27" s="126" t="s">
        <v>42</v>
      </c>
      <c r="K27" s="68"/>
      <c r="L27" s="68"/>
      <c r="M27" s="126" t="s">
        <v>8</v>
      </c>
      <c r="N27" s="126" t="s">
        <v>26</v>
      </c>
      <c r="O27" s="130" t="s">
        <v>33</v>
      </c>
    </row>
    <row r="28" spans="1:15" ht="0.75" customHeight="1" thickBot="1" x14ac:dyDescent="0.3">
      <c r="A28" s="141"/>
      <c r="B28" s="142"/>
      <c r="C28" s="143"/>
      <c r="D28" s="128"/>
      <c r="E28" s="128"/>
      <c r="F28" s="128"/>
      <c r="G28" s="144"/>
      <c r="H28" s="126" t="s">
        <v>24</v>
      </c>
      <c r="I28" s="126" t="s">
        <v>25</v>
      </c>
      <c r="J28" s="127"/>
      <c r="K28" s="71"/>
      <c r="L28" s="71"/>
      <c r="M28" s="127"/>
      <c r="N28" s="128"/>
      <c r="O28" s="131"/>
    </row>
    <row r="29" spans="1:15" ht="28.5" customHeight="1" thickBot="1" x14ac:dyDescent="0.3">
      <c r="A29" s="157"/>
      <c r="B29" s="77" t="s">
        <v>9</v>
      </c>
      <c r="C29" s="67" t="s">
        <v>10</v>
      </c>
      <c r="D29" s="128"/>
      <c r="E29" s="128"/>
      <c r="F29" s="128"/>
      <c r="G29" s="144"/>
      <c r="H29" s="128"/>
      <c r="I29" s="128"/>
      <c r="J29" s="127"/>
      <c r="K29" s="69" t="s">
        <v>46</v>
      </c>
      <c r="L29" s="69" t="s">
        <v>47</v>
      </c>
      <c r="M29" s="127"/>
      <c r="N29" s="128"/>
      <c r="O29" s="153"/>
    </row>
    <row r="30" spans="1:15" ht="44.25" customHeight="1" thickBot="1" x14ac:dyDescent="0.3">
      <c r="A30" s="76">
        <v>1</v>
      </c>
      <c r="B30" s="159"/>
      <c r="C30" s="161" t="s">
        <v>68</v>
      </c>
      <c r="D30" s="44" t="s">
        <v>28</v>
      </c>
      <c r="E30" s="158" t="s">
        <v>67</v>
      </c>
      <c r="F30" s="44" t="s">
        <v>69</v>
      </c>
      <c r="G30" s="50">
        <v>16</v>
      </c>
      <c r="H30" s="32"/>
      <c r="I30" s="32"/>
      <c r="J30" s="52">
        <v>500000</v>
      </c>
      <c r="K30" s="53">
        <v>5200</v>
      </c>
      <c r="L30" s="53">
        <v>6900</v>
      </c>
      <c r="M30" s="53"/>
      <c r="N30" s="52">
        <v>31200</v>
      </c>
      <c r="O30" s="51">
        <f>M30+N30</f>
        <v>31200</v>
      </c>
    </row>
    <row r="31" spans="1:15" ht="66" customHeight="1" thickBot="1" x14ac:dyDescent="0.3">
      <c r="A31" s="76">
        <v>1</v>
      </c>
      <c r="B31" s="44"/>
      <c r="C31" s="160" t="s">
        <v>71</v>
      </c>
      <c r="D31" s="44" t="s">
        <v>28</v>
      </c>
      <c r="E31" s="88" t="s">
        <v>70</v>
      </c>
      <c r="F31" s="44" t="s">
        <v>72</v>
      </c>
      <c r="G31" s="50">
        <v>16</v>
      </c>
      <c r="H31" s="32"/>
      <c r="I31" s="32"/>
      <c r="J31" s="52">
        <v>285000</v>
      </c>
      <c r="K31" s="53">
        <v>7200</v>
      </c>
      <c r="L31" s="53">
        <v>6900</v>
      </c>
      <c r="M31" s="53"/>
      <c r="N31" s="52"/>
      <c r="O31" s="51">
        <f t="shared" ref="O31:O34" si="3">M31+N31</f>
        <v>0</v>
      </c>
    </row>
    <row r="32" spans="1:15" ht="66.75" customHeight="1" thickBot="1" x14ac:dyDescent="0.3">
      <c r="A32" s="76">
        <v>1</v>
      </c>
      <c r="B32" s="44"/>
      <c r="C32" s="89" t="s">
        <v>75</v>
      </c>
      <c r="D32" s="44" t="s">
        <v>28</v>
      </c>
      <c r="E32" s="44" t="s">
        <v>73</v>
      </c>
      <c r="F32" s="44" t="s">
        <v>74</v>
      </c>
      <c r="G32" s="50">
        <v>16</v>
      </c>
      <c r="H32" s="32"/>
      <c r="I32" s="32"/>
      <c r="J32" s="52">
        <v>570000</v>
      </c>
      <c r="K32" s="53">
        <v>5600</v>
      </c>
      <c r="L32" s="53">
        <v>9013.9599999999991</v>
      </c>
      <c r="M32" s="53"/>
      <c r="N32" s="52">
        <v>23600</v>
      </c>
      <c r="O32" s="51">
        <f t="shared" si="3"/>
        <v>23600</v>
      </c>
    </row>
    <row r="33" spans="1:17" ht="66.75" customHeight="1" thickBot="1" x14ac:dyDescent="0.3">
      <c r="A33" s="76">
        <v>1</v>
      </c>
      <c r="B33" s="44"/>
      <c r="C33" s="89" t="s">
        <v>78</v>
      </c>
      <c r="D33" s="44" t="s">
        <v>28</v>
      </c>
      <c r="E33" s="44" t="s">
        <v>76</v>
      </c>
      <c r="F33" s="44" t="s">
        <v>77</v>
      </c>
      <c r="G33" s="50">
        <v>8</v>
      </c>
      <c r="H33" s="32"/>
      <c r="I33" s="32"/>
      <c r="J33" s="52"/>
      <c r="K33" s="53">
        <v>4900</v>
      </c>
      <c r="L33" s="53">
        <v>2150</v>
      </c>
      <c r="M33" s="53"/>
      <c r="N33" s="52">
        <v>11200</v>
      </c>
      <c r="O33" s="51">
        <f t="shared" si="3"/>
        <v>11200</v>
      </c>
    </row>
    <row r="34" spans="1:17" ht="60.75" thickBot="1" x14ac:dyDescent="0.3">
      <c r="A34" s="76">
        <v>1</v>
      </c>
      <c r="B34" s="44"/>
      <c r="C34" s="89" t="s">
        <v>80</v>
      </c>
      <c r="D34" s="44" t="s">
        <v>28</v>
      </c>
      <c r="E34" s="44" t="s">
        <v>79</v>
      </c>
      <c r="F34" s="44" t="s">
        <v>81</v>
      </c>
      <c r="G34" s="59">
        <v>16</v>
      </c>
      <c r="H34" s="59"/>
      <c r="I34" s="59"/>
      <c r="J34" s="52">
        <v>0</v>
      </c>
      <c r="K34" s="53">
        <v>5600</v>
      </c>
      <c r="L34" s="53">
        <v>6450</v>
      </c>
      <c r="M34" s="53"/>
      <c r="N34" s="52">
        <v>17400</v>
      </c>
      <c r="O34" s="51">
        <f t="shared" si="3"/>
        <v>17400</v>
      </c>
    </row>
    <row r="35" spans="1:17" ht="15.75" thickBot="1" x14ac:dyDescent="0.3">
      <c r="A35" s="76">
        <f>SUM(A30:A34)</f>
        <v>5</v>
      </c>
      <c r="B35" s="133" t="s">
        <v>11</v>
      </c>
      <c r="C35" s="134"/>
      <c r="D35" s="134"/>
      <c r="E35" s="134"/>
      <c r="F35" s="135"/>
      <c r="G35" s="37">
        <f>SUM(G30:G34)</f>
        <v>72</v>
      </c>
      <c r="H35" s="37">
        <f>SUM(H30:H34)</f>
        <v>0</v>
      </c>
      <c r="I35" s="37">
        <f>SUM(I30:I34)</f>
        <v>0</v>
      </c>
      <c r="J35" s="90">
        <f>SUM(J30:J34)</f>
        <v>1355000</v>
      </c>
      <c r="K35" s="90">
        <f>SUM(K30:K34)</f>
        <v>28500</v>
      </c>
      <c r="L35" s="90">
        <f>SUM(L30:L34)</f>
        <v>31413.96</v>
      </c>
      <c r="M35" s="90">
        <f>SUM(M30:M34)</f>
        <v>0</v>
      </c>
      <c r="N35" s="90">
        <f>SUM(N30:N34)</f>
        <v>83400</v>
      </c>
      <c r="O35" s="90">
        <f>SUM(O30:O34)</f>
        <v>83400</v>
      </c>
    </row>
    <row r="36" spans="1:17" ht="15.75" thickBot="1" x14ac:dyDescent="0.3">
      <c r="A36" s="136" t="s">
        <v>12</v>
      </c>
      <c r="B36" s="137"/>
      <c r="C36" s="137"/>
      <c r="D36" s="137"/>
      <c r="E36" s="137"/>
      <c r="F36" s="137"/>
      <c r="G36" s="138"/>
      <c r="H36" s="38"/>
      <c r="I36" s="38"/>
      <c r="J36" s="39"/>
      <c r="K36" s="91"/>
      <c r="L36" s="91"/>
      <c r="M36" s="91">
        <v>0</v>
      </c>
      <c r="N36" s="91">
        <f>0.1*-N35</f>
        <v>-8340</v>
      </c>
      <c r="O36" s="92">
        <f>SUM(N36:N36)</f>
        <v>-8340</v>
      </c>
    </row>
    <row r="37" spans="1:17" ht="15.75" thickBot="1" x14ac:dyDescent="0.3">
      <c r="A37" s="133" t="s">
        <v>15</v>
      </c>
      <c r="B37" s="134"/>
      <c r="C37" s="134"/>
      <c r="D37" s="134"/>
      <c r="E37" s="134"/>
      <c r="F37" s="134"/>
      <c r="G37" s="135"/>
      <c r="H37" s="40"/>
      <c r="I37" s="40"/>
      <c r="J37" s="39"/>
      <c r="K37" s="91"/>
      <c r="L37" s="91"/>
      <c r="M37" s="91">
        <f>SUM(M35:M36)</f>
        <v>0</v>
      </c>
      <c r="N37" s="65">
        <f>+N35-N36</f>
        <v>91740</v>
      </c>
      <c r="O37" s="65">
        <f>+O35-O36</f>
        <v>91740</v>
      </c>
      <c r="Q37" s="93"/>
    </row>
    <row r="38" spans="1:17" x14ac:dyDescent="0.25">
      <c r="A38" s="15"/>
      <c r="B38" s="15"/>
      <c r="C38" s="15"/>
      <c r="D38" s="15"/>
      <c r="E38" s="15"/>
      <c r="F38" s="15"/>
      <c r="G38" s="15"/>
      <c r="H38" s="16"/>
      <c r="I38" s="16"/>
      <c r="J38" s="17"/>
      <c r="K38" s="17"/>
      <c r="L38" s="17"/>
      <c r="M38" s="17"/>
      <c r="N38" s="17"/>
      <c r="O38" s="18"/>
    </row>
    <row r="39" spans="1:17" ht="15.75" customHeight="1" thickBot="1" x14ac:dyDescent="0.3">
      <c r="A39" s="147" t="s">
        <v>34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1"/>
      <c r="O39" s="11"/>
    </row>
    <row r="40" spans="1:17" ht="23.25" customHeight="1" thickBot="1" x14ac:dyDescent="0.3">
      <c r="A40" s="140" t="s">
        <v>3</v>
      </c>
      <c r="B40" s="124" t="s">
        <v>4</v>
      </c>
      <c r="C40" s="125"/>
      <c r="D40" s="126" t="s">
        <v>5</v>
      </c>
      <c r="E40" s="126" t="s">
        <v>6</v>
      </c>
      <c r="F40" s="126" t="s">
        <v>7</v>
      </c>
      <c r="G40" s="126" t="s">
        <v>32</v>
      </c>
      <c r="H40" s="124" t="s">
        <v>23</v>
      </c>
      <c r="I40" s="125"/>
      <c r="J40" s="126" t="s">
        <v>42</v>
      </c>
      <c r="K40" s="68"/>
      <c r="L40" s="68"/>
      <c r="M40" s="126" t="s">
        <v>8</v>
      </c>
      <c r="N40" s="126" t="s">
        <v>26</v>
      </c>
      <c r="O40" s="130" t="s">
        <v>33</v>
      </c>
    </row>
    <row r="41" spans="1:17" ht="2.25" customHeight="1" thickBot="1" x14ac:dyDescent="0.3">
      <c r="A41" s="141"/>
      <c r="B41" s="142"/>
      <c r="C41" s="143"/>
      <c r="D41" s="144"/>
      <c r="E41" s="144"/>
      <c r="F41" s="144"/>
      <c r="G41" s="144"/>
      <c r="H41" s="126" t="s">
        <v>24</v>
      </c>
      <c r="I41" s="126" t="s">
        <v>25</v>
      </c>
      <c r="J41" s="127"/>
      <c r="K41" s="71"/>
      <c r="L41" s="71"/>
      <c r="M41" s="127"/>
      <c r="N41" s="128"/>
      <c r="O41" s="131"/>
    </row>
    <row r="42" spans="1:17" ht="28.5" customHeight="1" thickBot="1" x14ac:dyDescent="0.3">
      <c r="A42" s="141"/>
      <c r="B42" s="68" t="s">
        <v>9</v>
      </c>
      <c r="C42" s="67" t="s">
        <v>10</v>
      </c>
      <c r="D42" s="145"/>
      <c r="E42" s="145"/>
      <c r="F42" s="145"/>
      <c r="G42" s="145"/>
      <c r="H42" s="129"/>
      <c r="I42" s="129"/>
      <c r="J42" s="146"/>
      <c r="K42" s="69" t="s">
        <v>46</v>
      </c>
      <c r="L42" s="69" t="s">
        <v>47</v>
      </c>
      <c r="M42" s="127"/>
      <c r="N42" s="129"/>
      <c r="O42" s="132"/>
    </row>
    <row r="43" spans="1:17" ht="69.75" customHeight="1" thickBot="1" x14ac:dyDescent="0.3">
      <c r="A43" s="73">
        <v>1</v>
      </c>
      <c r="B43" s="54" t="s">
        <v>56</v>
      </c>
      <c r="C43" s="54" t="s">
        <v>57</v>
      </c>
      <c r="D43" s="66" t="s">
        <v>52</v>
      </c>
      <c r="E43" s="95">
        <v>45149</v>
      </c>
      <c r="F43" s="54" t="s">
        <v>58</v>
      </c>
      <c r="G43" s="55">
        <v>8</v>
      </c>
      <c r="H43" s="55">
        <v>3</v>
      </c>
      <c r="I43" s="54">
        <v>0</v>
      </c>
      <c r="J43" s="54"/>
      <c r="K43" s="99">
        <v>3000</v>
      </c>
      <c r="L43" s="99">
        <v>1750</v>
      </c>
      <c r="M43" s="100">
        <v>0</v>
      </c>
      <c r="N43" s="100">
        <v>0</v>
      </c>
      <c r="O43" s="51">
        <f t="shared" ref="O43:O44" si="4">M43+N43</f>
        <v>0</v>
      </c>
    </row>
    <row r="44" spans="1:17" ht="41.25" customHeight="1" thickBot="1" x14ac:dyDescent="0.3">
      <c r="A44" s="73">
        <v>0</v>
      </c>
      <c r="B44" s="54"/>
      <c r="C44" s="54"/>
      <c r="D44" s="44" t="s">
        <v>52</v>
      </c>
      <c r="E44" s="54"/>
      <c r="F44" s="54"/>
      <c r="G44" s="55"/>
      <c r="H44" s="55"/>
      <c r="I44" s="55">
        <v>0</v>
      </c>
      <c r="J44" s="52"/>
      <c r="K44" s="96"/>
      <c r="L44" s="96"/>
      <c r="M44" s="96"/>
      <c r="N44" s="97"/>
      <c r="O44" s="51">
        <f t="shared" si="4"/>
        <v>0</v>
      </c>
    </row>
    <row r="45" spans="1:17" ht="39.75" customHeight="1" thickBot="1" x14ac:dyDescent="0.3">
      <c r="A45" s="73">
        <v>1</v>
      </c>
      <c r="B45" s="54" t="s">
        <v>50</v>
      </c>
      <c r="C45" s="94" t="s">
        <v>51</v>
      </c>
      <c r="D45" s="44" t="s">
        <v>22</v>
      </c>
      <c r="E45" s="95" t="s">
        <v>59</v>
      </c>
      <c r="F45" s="54" t="s">
        <v>53</v>
      </c>
      <c r="G45" s="54">
        <v>8</v>
      </c>
      <c r="H45" s="54">
        <v>2</v>
      </c>
      <c r="I45" s="54">
        <v>0</v>
      </c>
      <c r="J45" s="54"/>
      <c r="K45" s="96">
        <v>5300</v>
      </c>
      <c r="L45" s="96">
        <v>8500</v>
      </c>
      <c r="M45" s="96">
        <v>0</v>
      </c>
      <c r="N45" s="97">
        <v>10400</v>
      </c>
      <c r="O45" s="52">
        <f t="shared" ref="O45" si="5">M45+N45</f>
        <v>10400</v>
      </c>
    </row>
    <row r="46" spans="1:17" ht="13.5" customHeight="1" thickBot="1" x14ac:dyDescent="0.3">
      <c r="A46" s="76">
        <f>SUM(A43:A45)</f>
        <v>2</v>
      </c>
      <c r="B46" s="133" t="s">
        <v>11</v>
      </c>
      <c r="C46" s="134"/>
      <c r="D46" s="134"/>
      <c r="E46" s="134"/>
      <c r="F46" s="135"/>
      <c r="G46" s="37">
        <f t="shared" ref="G46:O46" si="6">SUM(G43:G45)</f>
        <v>16</v>
      </c>
      <c r="H46" s="37">
        <f t="shared" si="6"/>
        <v>5</v>
      </c>
      <c r="I46" s="37">
        <f t="shared" si="6"/>
        <v>0</v>
      </c>
      <c r="J46" s="37">
        <f t="shared" si="6"/>
        <v>0</v>
      </c>
      <c r="K46" s="90">
        <f t="shared" si="6"/>
        <v>8300</v>
      </c>
      <c r="L46" s="90">
        <f t="shared" si="6"/>
        <v>10250</v>
      </c>
      <c r="M46" s="90">
        <f t="shared" si="6"/>
        <v>0</v>
      </c>
      <c r="N46" s="90">
        <f t="shared" si="6"/>
        <v>10400</v>
      </c>
      <c r="O46" s="90">
        <f t="shared" si="6"/>
        <v>10400</v>
      </c>
    </row>
    <row r="47" spans="1:17" ht="13.5" customHeight="1" thickBot="1" x14ac:dyDescent="0.3">
      <c r="A47" s="136" t="s">
        <v>12</v>
      </c>
      <c r="B47" s="137"/>
      <c r="C47" s="137"/>
      <c r="D47" s="137"/>
      <c r="E47" s="137"/>
      <c r="F47" s="137"/>
      <c r="G47" s="138"/>
      <c r="H47" s="21"/>
      <c r="I47" s="21"/>
      <c r="J47" s="20"/>
      <c r="K47" s="98"/>
      <c r="L47" s="98"/>
      <c r="M47" s="91">
        <v>0</v>
      </c>
      <c r="N47" s="91">
        <f>-0.1*N46</f>
        <v>-1040</v>
      </c>
      <c r="O47" s="92">
        <f>SUM(N47:N47)</f>
        <v>-1040</v>
      </c>
    </row>
    <row r="48" spans="1:17" ht="14.25" customHeight="1" thickBot="1" x14ac:dyDescent="0.3">
      <c r="A48" s="133" t="s">
        <v>15</v>
      </c>
      <c r="B48" s="134"/>
      <c r="C48" s="134"/>
      <c r="D48" s="134"/>
      <c r="E48" s="134"/>
      <c r="F48" s="134"/>
      <c r="G48" s="135"/>
      <c r="H48" s="22"/>
      <c r="I48" s="22"/>
      <c r="J48" s="20"/>
      <c r="K48" s="98"/>
      <c r="L48" s="98"/>
      <c r="M48" s="91">
        <f>SUM(M46:M47)</f>
        <v>0</v>
      </c>
      <c r="N48" s="65">
        <f>+N46-N47</f>
        <v>11440</v>
      </c>
      <c r="O48" s="65">
        <f>+O46-O47</f>
        <v>11440</v>
      </c>
    </row>
    <row r="49" spans="1:15" ht="14.25" customHeight="1" x14ac:dyDescent="0.25">
      <c r="A49" s="7"/>
      <c r="B49" s="7"/>
      <c r="C49" s="7"/>
      <c r="D49" s="7"/>
      <c r="E49" s="7"/>
      <c r="F49" s="7"/>
      <c r="G49" s="7"/>
      <c r="H49" s="16"/>
      <c r="I49" s="16"/>
      <c r="J49" s="17"/>
      <c r="K49" s="17"/>
      <c r="L49" s="17"/>
      <c r="M49" s="8"/>
      <c r="N49" s="8"/>
      <c r="O49" s="8"/>
    </row>
    <row r="50" spans="1:15" x14ac:dyDescent="0.25">
      <c r="A50" s="7"/>
      <c r="B50" s="7"/>
      <c r="C50" s="7"/>
      <c r="D50" s="7"/>
      <c r="E50" s="7"/>
      <c r="F50" s="7"/>
      <c r="G50" s="7"/>
      <c r="H50" s="5"/>
      <c r="I50" s="5"/>
      <c r="J50" s="8"/>
      <c r="K50" s="8"/>
      <c r="L50" s="8"/>
      <c r="M50" s="8"/>
      <c r="N50" s="8"/>
      <c r="O50" s="9"/>
    </row>
    <row r="51" spans="1:15" ht="15.75" thickBot="1" x14ac:dyDescent="0.3">
      <c r="A51" s="139" t="s">
        <v>38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</row>
    <row r="52" spans="1:15" ht="24.75" customHeight="1" thickBot="1" x14ac:dyDescent="0.3">
      <c r="A52" s="140" t="s">
        <v>3</v>
      </c>
      <c r="B52" s="124" t="s">
        <v>4</v>
      </c>
      <c r="C52" s="125"/>
      <c r="D52" s="126" t="s">
        <v>5</v>
      </c>
      <c r="E52" s="126" t="s">
        <v>6</v>
      </c>
      <c r="F52" s="126" t="s">
        <v>7</v>
      </c>
      <c r="G52" s="126" t="s">
        <v>27</v>
      </c>
      <c r="H52" s="124" t="s">
        <v>23</v>
      </c>
      <c r="I52" s="125"/>
      <c r="J52" s="126" t="s">
        <v>42</v>
      </c>
      <c r="K52" s="68"/>
      <c r="L52" s="68"/>
      <c r="M52" s="126" t="s">
        <v>8</v>
      </c>
      <c r="N52" s="126" t="s">
        <v>26</v>
      </c>
      <c r="O52" s="130" t="s">
        <v>36</v>
      </c>
    </row>
    <row r="53" spans="1:15" ht="15.75" thickBot="1" x14ac:dyDescent="0.3">
      <c r="A53" s="141"/>
      <c r="B53" s="142"/>
      <c r="C53" s="143"/>
      <c r="D53" s="128"/>
      <c r="E53" s="128"/>
      <c r="F53" s="128"/>
      <c r="G53" s="144"/>
      <c r="H53" s="126" t="s">
        <v>24</v>
      </c>
      <c r="I53" s="126" t="s">
        <v>25</v>
      </c>
      <c r="J53" s="127"/>
      <c r="K53" s="71"/>
      <c r="L53" s="71"/>
      <c r="M53" s="127"/>
      <c r="N53" s="128"/>
      <c r="O53" s="131"/>
    </row>
    <row r="54" spans="1:15" ht="27.75" customHeight="1" thickBot="1" x14ac:dyDescent="0.3">
      <c r="A54" s="141"/>
      <c r="B54" s="68" t="s">
        <v>9</v>
      </c>
      <c r="C54" s="67" t="s">
        <v>10</v>
      </c>
      <c r="D54" s="128"/>
      <c r="E54" s="128"/>
      <c r="F54" s="128"/>
      <c r="G54" s="145"/>
      <c r="H54" s="129"/>
      <c r="I54" s="129"/>
      <c r="J54" s="127"/>
      <c r="K54" s="69" t="s">
        <v>46</v>
      </c>
      <c r="L54" s="69" t="s">
        <v>47</v>
      </c>
      <c r="M54" s="127"/>
      <c r="N54" s="129"/>
      <c r="O54" s="132"/>
    </row>
    <row r="55" spans="1:15" ht="35.25" customHeight="1" thickBot="1" x14ac:dyDescent="0.3">
      <c r="A55" s="75">
        <v>0</v>
      </c>
      <c r="B55" s="30"/>
      <c r="C55" s="30"/>
      <c r="D55" s="30" t="s">
        <v>37</v>
      </c>
      <c r="E55" s="45" t="s">
        <v>40</v>
      </c>
      <c r="F55" s="30"/>
      <c r="G55" s="32"/>
      <c r="H55" s="32"/>
      <c r="I55" s="32"/>
      <c r="J55" s="31"/>
      <c r="K55" s="63"/>
      <c r="L55" s="63"/>
      <c r="M55" s="63"/>
      <c r="N55" s="31"/>
      <c r="O55" s="31">
        <f t="shared" ref="O55:O59" si="7">SUM(M55:N55)</f>
        <v>0</v>
      </c>
    </row>
    <row r="56" spans="1:15" ht="35.25" customHeight="1" thickBot="1" x14ac:dyDescent="0.3">
      <c r="A56" s="75">
        <v>0</v>
      </c>
      <c r="B56" s="30"/>
      <c r="C56" s="30"/>
      <c r="D56" s="30" t="s">
        <v>37</v>
      </c>
      <c r="E56" s="30"/>
      <c r="F56" s="30"/>
      <c r="G56" s="32"/>
      <c r="H56" s="32"/>
      <c r="I56" s="32"/>
      <c r="J56" s="31"/>
      <c r="K56" s="63"/>
      <c r="L56" s="63"/>
      <c r="M56" s="63"/>
      <c r="N56" s="31"/>
      <c r="O56" s="31">
        <f t="shared" si="7"/>
        <v>0</v>
      </c>
    </row>
    <row r="57" spans="1:15" ht="35.25" customHeight="1" thickBot="1" x14ac:dyDescent="0.3">
      <c r="A57" s="75"/>
      <c r="B57" s="45"/>
      <c r="C57" s="45"/>
      <c r="D57" s="30"/>
      <c r="E57" s="45"/>
      <c r="F57" s="45"/>
      <c r="G57" s="44"/>
      <c r="H57" s="44"/>
      <c r="I57" s="30"/>
      <c r="J57" s="46"/>
      <c r="K57" s="46"/>
      <c r="L57" s="46"/>
      <c r="M57" s="46"/>
      <c r="N57" s="46"/>
      <c r="O57" s="31">
        <f t="shared" si="7"/>
        <v>0</v>
      </c>
    </row>
    <row r="58" spans="1:15" ht="35.25" customHeight="1" thickBot="1" x14ac:dyDescent="0.3">
      <c r="A58" s="75"/>
      <c r="B58" s="45"/>
      <c r="C58" s="45"/>
      <c r="D58" s="30"/>
      <c r="E58" s="45"/>
      <c r="F58" s="45"/>
      <c r="G58" s="44"/>
      <c r="H58" s="44"/>
      <c r="I58" s="30"/>
      <c r="J58" s="46"/>
      <c r="K58" s="46"/>
      <c r="L58" s="46"/>
      <c r="M58" s="46"/>
      <c r="N58" s="46"/>
      <c r="O58" s="31">
        <f t="shared" si="7"/>
        <v>0</v>
      </c>
    </row>
    <row r="59" spans="1:15" ht="35.25" customHeight="1" thickBot="1" x14ac:dyDescent="0.3">
      <c r="A59" s="75"/>
      <c r="B59" s="45"/>
      <c r="C59" s="45"/>
      <c r="D59" s="30"/>
      <c r="E59" s="45"/>
      <c r="F59" s="45"/>
      <c r="G59" s="44"/>
      <c r="H59" s="44"/>
      <c r="I59" s="30"/>
      <c r="J59" s="46"/>
      <c r="K59" s="46"/>
      <c r="L59" s="46"/>
      <c r="M59" s="46"/>
      <c r="N59" s="46"/>
      <c r="O59" s="31">
        <f t="shared" si="7"/>
        <v>0</v>
      </c>
    </row>
    <row r="60" spans="1:15" ht="18.75" customHeight="1" thickBot="1" x14ac:dyDescent="0.3">
      <c r="A60" s="75">
        <f>SUM(A55:A59)</f>
        <v>0</v>
      </c>
      <c r="B60" s="114" t="s">
        <v>11</v>
      </c>
      <c r="C60" s="114"/>
      <c r="D60" s="114"/>
      <c r="E60" s="114"/>
      <c r="F60" s="114"/>
      <c r="G60" s="41">
        <f>SUM(G55:G59)</f>
        <v>0</v>
      </c>
      <c r="H60" s="41">
        <f t="shared" ref="H60:N60" si="8">SUM(H55:H59)</f>
        <v>0</v>
      </c>
      <c r="I60" s="41">
        <f t="shared" si="8"/>
        <v>0</v>
      </c>
      <c r="J60" s="64">
        <f t="shared" si="8"/>
        <v>0</v>
      </c>
      <c r="K60" s="64">
        <f t="shared" si="8"/>
        <v>0</v>
      </c>
      <c r="L60" s="64">
        <f t="shared" si="8"/>
        <v>0</v>
      </c>
      <c r="M60" s="64">
        <f t="shared" si="8"/>
        <v>0</v>
      </c>
      <c r="N60" s="64">
        <f t="shared" si="8"/>
        <v>0</v>
      </c>
      <c r="O60" s="65">
        <f t="shared" ref="O60" si="9">SUM(O55:O55)</f>
        <v>0</v>
      </c>
    </row>
    <row r="61" spans="1:15" ht="15" customHeight="1" thickBot="1" x14ac:dyDescent="0.3">
      <c r="A61" s="121" t="s">
        <v>12</v>
      </c>
      <c r="B61" s="122"/>
      <c r="C61" s="122"/>
      <c r="D61" s="122"/>
      <c r="E61" s="122"/>
      <c r="F61" s="122"/>
      <c r="G61" s="122"/>
      <c r="H61" s="26"/>
      <c r="I61" s="26"/>
      <c r="J61" s="27"/>
      <c r="K61" s="27"/>
      <c r="L61" s="27"/>
      <c r="M61" s="34">
        <v>0</v>
      </c>
      <c r="N61" s="34">
        <f>N60*-0.1</f>
        <v>0</v>
      </c>
      <c r="O61" s="34">
        <f>N61</f>
        <v>0</v>
      </c>
    </row>
    <row r="62" spans="1:15" ht="17.25" customHeight="1" thickBot="1" x14ac:dyDescent="0.3">
      <c r="A62" s="114" t="s">
        <v>13</v>
      </c>
      <c r="B62" s="114"/>
      <c r="C62" s="114"/>
      <c r="D62" s="114"/>
      <c r="E62" s="114"/>
      <c r="F62" s="114"/>
      <c r="G62" s="114"/>
      <c r="H62" s="28"/>
      <c r="I62" s="28"/>
      <c r="J62" s="29"/>
      <c r="K62" s="29"/>
      <c r="L62" s="29"/>
      <c r="M62" s="34">
        <f>SUM(M60:M61)</f>
        <v>0</v>
      </c>
      <c r="N62" s="34">
        <f>N60 +(N61)</f>
        <v>0</v>
      </c>
      <c r="O62" s="34">
        <f>O61+O60</f>
        <v>0</v>
      </c>
    </row>
    <row r="63" spans="1:15" ht="17.25" customHeight="1" thickBot="1" x14ac:dyDescent="0.3">
      <c r="A63" s="5"/>
      <c r="B63" s="5"/>
      <c r="C63" s="5"/>
      <c r="D63" s="5"/>
      <c r="E63" s="5"/>
      <c r="F63" s="5"/>
      <c r="G63" s="5"/>
      <c r="H63" s="42"/>
      <c r="I63" s="42"/>
      <c r="J63" s="43"/>
      <c r="K63" s="43"/>
      <c r="L63" s="43"/>
      <c r="M63" s="24"/>
      <c r="N63" s="24"/>
      <c r="O63" s="24"/>
    </row>
    <row r="64" spans="1:15" ht="27.75" customHeight="1" thickBot="1" x14ac:dyDescent="0.3">
      <c r="A64" s="123" t="s">
        <v>16</v>
      </c>
      <c r="B64" s="123"/>
      <c r="C64" s="123"/>
      <c r="D64" s="123" t="s">
        <v>43</v>
      </c>
      <c r="E64" s="123"/>
      <c r="F64" s="123" t="s">
        <v>54</v>
      </c>
      <c r="G64" s="123"/>
      <c r="H64" s="42"/>
      <c r="I64" s="42"/>
      <c r="J64" s="43"/>
      <c r="K64" s="43"/>
      <c r="L64" s="43"/>
      <c r="M64" s="24"/>
      <c r="N64" s="24"/>
      <c r="O64" s="24"/>
    </row>
    <row r="65" spans="1:15" ht="27.75" customHeight="1" thickBot="1" x14ac:dyDescent="0.3">
      <c r="A65" s="111" t="s">
        <v>39</v>
      </c>
      <c r="B65" s="111"/>
      <c r="C65" s="111"/>
      <c r="D65" s="109">
        <v>8000000</v>
      </c>
      <c r="E65" s="109"/>
      <c r="F65" s="109">
        <v>0</v>
      </c>
      <c r="G65" s="109"/>
      <c r="H65" s="42"/>
      <c r="I65" s="42"/>
      <c r="J65" s="43"/>
      <c r="K65" s="43"/>
      <c r="L65" s="43"/>
      <c r="M65" s="24"/>
      <c r="N65" s="24"/>
      <c r="O65" s="24"/>
    </row>
    <row r="66" spans="1:15" ht="20.100000000000001" customHeight="1" thickBot="1" x14ac:dyDescent="0.3">
      <c r="A66" s="111" t="s">
        <v>17</v>
      </c>
      <c r="B66" s="111"/>
      <c r="C66" s="111"/>
      <c r="D66" s="120">
        <v>30</v>
      </c>
      <c r="E66" s="120"/>
      <c r="F66" s="114">
        <v>0</v>
      </c>
      <c r="G66" s="114"/>
      <c r="H66" s="5"/>
      <c r="I66" s="5"/>
      <c r="J66" s="8"/>
      <c r="K66" s="8"/>
      <c r="L66" s="8"/>
      <c r="M66" s="8"/>
      <c r="N66" s="8"/>
      <c r="O66" s="9"/>
    </row>
    <row r="67" spans="1:15" ht="31.5" customHeight="1" thickBot="1" x14ac:dyDescent="0.3">
      <c r="A67" s="115" t="s">
        <v>45</v>
      </c>
      <c r="B67" s="116"/>
      <c r="C67" s="117"/>
      <c r="D67" s="118">
        <v>60</v>
      </c>
      <c r="E67" s="119"/>
      <c r="F67" s="114">
        <f>A60+A46+A35+A22</f>
        <v>14</v>
      </c>
      <c r="G67" s="114"/>
      <c r="H67" s="5"/>
      <c r="I67" s="5"/>
      <c r="J67" s="8"/>
      <c r="K67" s="8"/>
      <c r="L67" s="8"/>
      <c r="M67" s="8"/>
      <c r="N67" s="8"/>
      <c r="O67" s="9"/>
    </row>
    <row r="68" spans="1:15" ht="20.100000000000001" customHeight="1" thickBot="1" x14ac:dyDescent="0.3">
      <c r="A68" s="111" t="s">
        <v>18</v>
      </c>
      <c r="B68" s="111"/>
      <c r="C68" s="111"/>
      <c r="D68" s="112">
        <v>1223</v>
      </c>
      <c r="E68" s="112"/>
      <c r="F68" s="114">
        <f>(H22+I22)+(H35+I35)+(H46+I46)+(H60+I60)</f>
        <v>5</v>
      </c>
      <c r="G68" s="114"/>
      <c r="H68" s="5"/>
      <c r="I68" s="5"/>
      <c r="J68" s="8"/>
      <c r="K68" s="8"/>
      <c r="L68" s="8"/>
      <c r="M68" s="8"/>
      <c r="N68" s="8"/>
      <c r="O68" s="9"/>
    </row>
    <row r="69" spans="1:15" ht="20.100000000000001" customHeight="1" thickBot="1" x14ac:dyDescent="0.3">
      <c r="A69" s="111" t="s">
        <v>41</v>
      </c>
      <c r="B69" s="111"/>
      <c r="C69" s="111"/>
      <c r="D69" s="112">
        <v>320</v>
      </c>
      <c r="E69" s="112"/>
      <c r="F69" s="113">
        <f>G22+G35+G46+G60</f>
        <v>136</v>
      </c>
      <c r="G69" s="114"/>
      <c r="H69" s="5"/>
      <c r="I69" s="5"/>
      <c r="J69" s="8"/>
      <c r="K69" s="8"/>
      <c r="L69" s="8"/>
      <c r="M69" s="8"/>
      <c r="N69" s="8"/>
      <c r="O69" s="9"/>
    </row>
    <row r="70" spans="1:15" ht="20.100000000000001" customHeight="1" thickBot="1" x14ac:dyDescent="0.3">
      <c r="A70" s="108" t="s">
        <v>19</v>
      </c>
      <c r="B70" s="108"/>
      <c r="C70" s="108"/>
      <c r="D70" s="109">
        <v>2000000</v>
      </c>
      <c r="E70" s="109"/>
      <c r="F70" s="110">
        <f>M62+M48+M37+M24</f>
        <v>0</v>
      </c>
      <c r="G70" s="110"/>
      <c r="H70" s="10" t="s">
        <v>14</v>
      </c>
      <c r="I70" s="5"/>
      <c r="J70" s="8"/>
      <c r="K70" s="8"/>
      <c r="L70" s="8"/>
      <c r="M70" s="25"/>
      <c r="N70" s="8"/>
      <c r="O70" s="9"/>
    </row>
    <row r="71" spans="1:15" ht="20.100000000000001" customHeight="1" thickBot="1" x14ac:dyDescent="0.3">
      <c r="A71" s="108" t="s">
        <v>20</v>
      </c>
      <c r="B71" s="108"/>
      <c r="C71" s="108"/>
      <c r="D71" s="109">
        <f>6000000-D72</f>
        <v>4000000</v>
      </c>
      <c r="E71" s="109"/>
      <c r="F71" s="110">
        <f>N62+N48+N37+N24-F72</f>
        <v>126600</v>
      </c>
      <c r="G71" s="110"/>
      <c r="H71" s="5"/>
      <c r="I71" s="5"/>
      <c r="J71" s="8"/>
      <c r="K71" s="8"/>
      <c r="L71" s="8"/>
      <c r="M71" s="8"/>
      <c r="N71" s="8"/>
      <c r="O71" s="9"/>
    </row>
    <row r="72" spans="1:15" ht="20.100000000000001" customHeight="1" thickBot="1" x14ac:dyDescent="0.3">
      <c r="A72" s="108" t="s">
        <v>21</v>
      </c>
      <c r="B72" s="108"/>
      <c r="C72" s="108"/>
      <c r="D72" s="109">
        <f>D65*0.25</f>
        <v>2000000</v>
      </c>
      <c r="E72" s="109"/>
      <c r="F72" s="110">
        <f>-(O61+O47+O36+O23)</f>
        <v>12660</v>
      </c>
      <c r="G72" s="110"/>
      <c r="H72" s="10" t="s">
        <v>14</v>
      </c>
      <c r="I72" s="5"/>
      <c r="J72" s="8"/>
      <c r="K72" s="8"/>
      <c r="L72" s="8"/>
      <c r="M72" s="8"/>
      <c r="N72" s="8"/>
      <c r="O72" s="9"/>
    </row>
    <row r="73" spans="1:15" ht="20.100000000000001" customHeight="1" thickBot="1" x14ac:dyDescent="0.3">
      <c r="A73" s="103" t="s">
        <v>35</v>
      </c>
      <c r="B73" s="103"/>
      <c r="C73" s="103"/>
      <c r="D73" s="104">
        <f>+D70+D71+D72</f>
        <v>8000000</v>
      </c>
      <c r="E73" s="104"/>
      <c r="F73" s="104">
        <f>O62+O48+O37+O24</f>
        <v>139260</v>
      </c>
      <c r="G73" s="104"/>
      <c r="H73" s="10" t="s">
        <v>14</v>
      </c>
      <c r="I73" s="10" t="s">
        <v>14</v>
      </c>
      <c r="J73" s="8"/>
      <c r="K73" s="8"/>
      <c r="L73" s="8"/>
      <c r="M73" s="8"/>
      <c r="N73" s="8"/>
      <c r="O73" s="9"/>
    </row>
    <row r="74" spans="1:1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57" t="s">
        <v>14</v>
      </c>
      <c r="J74" s="1"/>
      <c r="K74" s="1"/>
      <c r="L74" s="1"/>
      <c r="M74" s="1"/>
      <c r="N74" s="1"/>
      <c r="O74" s="1"/>
    </row>
    <row r="75" spans="1:15" x14ac:dyDescent="0.25">
      <c r="A75" s="1"/>
      <c r="B75" s="105"/>
      <c r="C75" s="105"/>
      <c r="D75" s="105"/>
      <c r="E75" s="56"/>
      <c r="F75" s="56"/>
      <c r="G75" s="56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48"/>
      <c r="C76" s="48"/>
      <c r="D76" s="48"/>
      <c r="E76" s="47"/>
      <c r="F76" s="48"/>
      <c r="G76" s="49"/>
      <c r="H76" s="48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48"/>
      <c r="C77" s="48"/>
      <c r="D77" s="48"/>
      <c r="E77" s="47"/>
      <c r="F77" s="48"/>
      <c r="G77" s="49"/>
      <c r="H77" s="48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06"/>
      <c r="C78" s="106"/>
      <c r="D78" s="106"/>
      <c r="E78" s="107"/>
      <c r="F78" s="107"/>
      <c r="G78" s="107"/>
      <c r="H78" s="58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01"/>
      <c r="C79" s="101"/>
      <c r="D79" s="101"/>
      <c r="E79" s="102"/>
      <c r="F79" s="102"/>
      <c r="G79" s="102"/>
      <c r="H79" s="48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</sheetData>
  <mergeCells count="108">
    <mergeCell ref="A1:O1"/>
    <mergeCell ref="A3:O3"/>
    <mergeCell ref="A4:O4"/>
    <mergeCell ref="A6:O6"/>
    <mergeCell ref="A8:N9"/>
    <mergeCell ref="A11:N11"/>
    <mergeCell ref="H15:I15"/>
    <mergeCell ref="J15:J17"/>
    <mergeCell ref="M15:M17"/>
    <mergeCell ref="N15:N17"/>
    <mergeCell ref="O15:O17"/>
    <mergeCell ref="I16:I17"/>
    <mergeCell ref="A14:O14"/>
    <mergeCell ref="A15:A17"/>
    <mergeCell ref="B15:C16"/>
    <mergeCell ref="D15:D17"/>
    <mergeCell ref="E15:E17"/>
    <mergeCell ref="F15:F17"/>
    <mergeCell ref="G15:G17"/>
    <mergeCell ref="H27:I27"/>
    <mergeCell ref="J27:J29"/>
    <mergeCell ref="M27:M29"/>
    <mergeCell ref="N27:N29"/>
    <mergeCell ref="O27:O29"/>
    <mergeCell ref="H28:H29"/>
    <mergeCell ref="I28:I29"/>
    <mergeCell ref="B22:F22"/>
    <mergeCell ref="A23:G23"/>
    <mergeCell ref="A24:G24"/>
    <mergeCell ref="A26:M26"/>
    <mergeCell ref="A27:A29"/>
    <mergeCell ref="B27:C28"/>
    <mergeCell ref="D27:D29"/>
    <mergeCell ref="E27:E29"/>
    <mergeCell ref="F27:F29"/>
    <mergeCell ref="G27:G29"/>
    <mergeCell ref="H40:I40"/>
    <mergeCell ref="J40:J42"/>
    <mergeCell ref="M40:M42"/>
    <mergeCell ref="N40:N42"/>
    <mergeCell ref="O40:O42"/>
    <mergeCell ref="H41:H42"/>
    <mergeCell ref="I41:I42"/>
    <mergeCell ref="B35:F35"/>
    <mergeCell ref="A36:G36"/>
    <mergeCell ref="A37:G37"/>
    <mergeCell ref="A39:M39"/>
    <mergeCell ref="A40:A42"/>
    <mergeCell ref="B40:C41"/>
    <mergeCell ref="D40:D42"/>
    <mergeCell ref="E40:E42"/>
    <mergeCell ref="F40:F42"/>
    <mergeCell ref="G40:G42"/>
    <mergeCell ref="H52:I52"/>
    <mergeCell ref="J52:J54"/>
    <mergeCell ref="M52:M54"/>
    <mergeCell ref="N52:N54"/>
    <mergeCell ref="O52:O54"/>
    <mergeCell ref="H53:H54"/>
    <mergeCell ref="I53:I54"/>
    <mergeCell ref="B46:F46"/>
    <mergeCell ref="A47:G47"/>
    <mergeCell ref="A48:G48"/>
    <mergeCell ref="A51:O51"/>
    <mergeCell ref="A52:A54"/>
    <mergeCell ref="B52:C53"/>
    <mergeCell ref="D52:D54"/>
    <mergeCell ref="E52:E54"/>
    <mergeCell ref="F52:F54"/>
    <mergeCell ref="G52:G54"/>
    <mergeCell ref="A65:C65"/>
    <mergeCell ref="D65:E65"/>
    <mergeCell ref="F65:G65"/>
    <mergeCell ref="A66:C66"/>
    <mergeCell ref="D66:E66"/>
    <mergeCell ref="F66:G66"/>
    <mergeCell ref="B60:F60"/>
    <mergeCell ref="A61:G61"/>
    <mergeCell ref="A62:G62"/>
    <mergeCell ref="A64:C64"/>
    <mergeCell ref="D64:E64"/>
    <mergeCell ref="F64:G64"/>
    <mergeCell ref="A69:C69"/>
    <mergeCell ref="D69:E69"/>
    <mergeCell ref="F69:G69"/>
    <mergeCell ref="A70:C70"/>
    <mergeCell ref="D70:E70"/>
    <mergeCell ref="F70:G70"/>
    <mergeCell ref="A67:C67"/>
    <mergeCell ref="D67:E67"/>
    <mergeCell ref="F67:G67"/>
    <mergeCell ref="A68:C68"/>
    <mergeCell ref="D68:E68"/>
    <mergeCell ref="F68:G68"/>
    <mergeCell ref="B79:D79"/>
    <mergeCell ref="E79:G79"/>
    <mergeCell ref="A73:C73"/>
    <mergeCell ref="D73:E73"/>
    <mergeCell ref="F73:G73"/>
    <mergeCell ref="B75:D75"/>
    <mergeCell ref="B78:D78"/>
    <mergeCell ref="E78:G78"/>
    <mergeCell ref="A71:C71"/>
    <mergeCell ref="D71:E71"/>
    <mergeCell ref="F71:G71"/>
    <mergeCell ref="A72:C72"/>
    <mergeCell ref="D72:E72"/>
    <mergeCell ref="F72:G72"/>
  </mergeCells>
  <pageMargins left="0.7" right="0.7" top="0.75" bottom="0.75" header="0.3" footer="0.3"/>
  <pageSetup scale="56" orientation="landscape" r:id="rId1"/>
  <rowBreaks count="3" manualBreakCount="3">
    <brk id="24" max="12" man="1"/>
    <brk id="37" max="12" man="1"/>
    <brk id="49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Carlos Sanquintin</cp:lastModifiedBy>
  <cp:lastPrinted>2023-07-04T18:48:07Z</cp:lastPrinted>
  <dcterms:created xsi:type="dcterms:W3CDTF">2020-06-29T12:43:52Z</dcterms:created>
  <dcterms:modified xsi:type="dcterms:W3CDTF">2023-09-11T16:15:27Z</dcterms:modified>
</cp:coreProperties>
</file>