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1935" windowWidth="12120" windowHeight="9060" tabRatio="403" activeTab="1"/>
  </bookViews>
  <sheets>
    <sheet name="2016 CON PROYECTOS" sheetId="1" r:id="rId1"/>
    <sheet name="2016 SIN PROYECTOS" sheetId="2" r:id="rId2"/>
  </sheets>
  <definedNames>
    <definedName name="_xlnm.Print_Area" localSheetId="0">'2016 CON PROYECTOS'!$A$1:$S$211</definedName>
    <definedName name="_xlnm.Print_Titles" localSheetId="0">'2016 CON PROYECTOS'!$1:$20</definedName>
  </definedNames>
  <calcPr fullCalcOnLoad="1"/>
</workbook>
</file>

<file path=xl/sharedStrings.xml><?xml version="1.0" encoding="utf-8"?>
<sst xmlns="http://schemas.openxmlformats.org/spreadsheetml/2006/main" count="526" uniqueCount="239">
  <si>
    <t>Sueldos fijos</t>
  </si>
  <si>
    <t>Electricidad</t>
  </si>
  <si>
    <t>Agua</t>
  </si>
  <si>
    <t>Alimentos y productos agroforestales</t>
  </si>
  <si>
    <t>Papel de escritorio</t>
  </si>
  <si>
    <t>Combustibles y lubricantes</t>
  </si>
  <si>
    <t>Alimentos y bebidas para personas</t>
  </si>
  <si>
    <t xml:space="preserve"> </t>
  </si>
  <si>
    <t>Pasajes</t>
  </si>
  <si>
    <t>Impuestos, derechos y tasas</t>
  </si>
  <si>
    <t>Sueldos de personal nominal</t>
  </si>
  <si>
    <t>Contribuciones al seguro de salud</t>
  </si>
  <si>
    <t>Productos agroforestales y pecuarios</t>
  </si>
  <si>
    <t xml:space="preserve">  </t>
  </si>
  <si>
    <t>Bono por desempeño</t>
  </si>
  <si>
    <t>Gas GLP</t>
  </si>
  <si>
    <t>Eventos Generales</t>
  </si>
  <si>
    <t>Prima de transporte</t>
  </si>
  <si>
    <t>Remuneraciones al Personal con  Carácter Transitorio</t>
  </si>
  <si>
    <t>Sueldos al personal por servicios especiales</t>
  </si>
  <si>
    <t>Suplencias</t>
  </si>
  <si>
    <t>Sueldos personal contratato  e igualado</t>
  </si>
  <si>
    <t>Sueldo al personal nominal en periodo probatorio</t>
  </si>
  <si>
    <t>Sueldos  al personal fjo en tramite de pensiones</t>
  </si>
  <si>
    <t>Dietas</t>
  </si>
  <si>
    <t>Dietas en el Exterior</t>
  </si>
  <si>
    <t>CONTRIBUCIONES A LA SEGURIDAD SOCIAL</t>
  </si>
  <si>
    <t xml:space="preserve">Contribuciones al seguro de pensiones </t>
  </si>
  <si>
    <t>Contribuciones al seguro de riego laboral</t>
  </si>
  <si>
    <t>Telefax y correos</t>
  </si>
  <si>
    <t>Publicidad y propaganda</t>
  </si>
  <si>
    <t>peaje</t>
  </si>
  <si>
    <t>ALQUILERES Y RENTAS</t>
  </si>
  <si>
    <t>Alquileres y rentas de edificios y locales</t>
  </si>
  <si>
    <t>SEGUROS</t>
  </si>
  <si>
    <t>Seguros de bienes muebles</t>
  </si>
  <si>
    <t xml:space="preserve">Seguros de personas </t>
  </si>
  <si>
    <t>Mantenimientos y reparaciones  de muebles y equipos de oficina</t>
  </si>
  <si>
    <t>Mantenimientos y reparaciones  de equipos para computación</t>
  </si>
  <si>
    <t>Limpieza e higiene</t>
  </si>
  <si>
    <t>Organización de eventos y festividades</t>
  </si>
  <si>
    <t>Impuestos</t>
  </si>
  <si>
    <t>Tasas</t>
  </si>
  <si>
    <t>Productos medicinales para uso humano</t>
  </si>
  <si>
    <t>Productos de vidrio, loza y porcelana</t>
  </si>
  <si>
    <t>Gasolina</t>
  </si>
  <si>
    <t>Gasoil</t>
  </si>
  <si>
    <t>Lubricantes</t>
  </si>
  <si>
    <t>Materiales para limpieza</t>
  </si>
  <si>
    <t xml:space="preserve">Ayudas y Donaciones a Personas </t>
  </si>
  <si>
    <t xml:space="preserve">Ayudas y Donaciones Proramada a Hogares y Personas </t>
  </si>
  <si>
    <t>Becas y Viajes de Estudios</t>
  </si>
  <si>
    <t>Becas Nacionales</t>
  </si>
  <si>
    <t>Becas Extranjeras</t>
  </si>
  <si>
    <t xml:space="preserve">Transferencia Corrientes a Asociaciones sin fines de lucro </t>
  </si>
  <si>
    <t>Transferencia Corrientes a empresas del sector privado</t>
  </si>
  <si>
    <t>REMUNERACIONES Y CONTRIBUCIONES</t>
  </si>
  <si>
    <t>REMUNERACIONES</t>
  </si>
  <si>
    <t>Remuneraciones al personal fijo</t>
  </si>
  <si>
    <t>MATERIALES Y SUMINISTROS</t>
  </si>
  <si>
    <t>TOTAL GENERAL</t>
  </si>
  <si>
    <t>Contratación de obras menores</t>
  </si>
  <si>
    <t>Estudios de ingenierias, arquitectura, investigaciones y analisis de factivilidad</t>
  </si>
  <si>
    <t>TRANSFERENCIAS CORRIENTES</t>
  </si>
  <si>
    <t>TRANSFERENCIAS CORRIENTES AL SECTOR PRIVADO</t>
  </si>
  <si>
    <t>TRANSFERENCIAS CORRIENTES A EMPRESAS PUBLICAS NO FINANCIERA</t>
  </si>
  <si>
    <t>BIENES MUEBLES, INMUEBLES E INTANGIBLES</t>
  </si>
  <si>
    <t>Otros mobiliarios y equipos no identificados precedentemente</t>
  </si>
  <si>
    <t>MOBILIARIO Y EQUIPO EDUCACIONAL Y RECREATIVO</t>
  </si>
  <si>
    <t>BIENES INTANGIBLES</t>
  </si>
  <si>
    <t>Base de datos</t>
  </si>
  <si>
    <t>Impresión y encuadernación</t>
  </si>
  <si>
    <t>Sueldo anual no. 13</t>
  </si>
  <si>
    <t>Prestaciones económicas</t>
  </si>
  <si>
    <t>Pago de porcentajes por desvinculación de cargo</t>
  </si>
  <si>
    <t>Prestación laboral por desvinculación</t>
  </si>
  <si>
    <t>Proporción de vacaciones no disfrutadas</t>
  </si>
  <si>
    <t>Compesación por gastos de alimentación</t>
  </si>
  <si>
    <t>Compensación por horas extraordinarias</t>
  </si>
  <si>
    <t>Pago de horas extraordinarias fin de año (Reglamento 523-09)</t>
  </si>
  <si>
    <t>Compensación por servicios de seguridad</t>
  </si>
  <si>
    <t>Compensación por resultados</t>
  </si>
  <si>
    <t>Compensación por distancias</t>
  </si>
  <si>
    <t>Servicios de telefónicos de larga distancia</t>
  </si>
  <si>
    <t>Servicio de internet y televisión por cable</t>
  </si>
  <si>
    <t xml:space="preserve">Recolección de reciduos solidos </t>
  </si>
  <si>
    <t>Alquiles de equipos de transporte, tracción y elevación</t>
  </si>
  <si>
    <t>Seguro de bienes inmuebles</t>
  </si>
  <si>
    <t>Otros seguros</t>
  </si>
  <si>
    <t>Mantenimiento y reparación de maquinarias y equipos</t>
  </si>
  <si>
    <t>Servicios especiales de mantenimientos y reparación</t>
  </si>
  <si>
    <t>Mantenimientos y reparación de equipo de comunicación</t>
  </si>
  <si>
    <t>Matenimiento y reparación de equipos de transporte, tracción y elevación</t>
  </si>
  <si>
    <t>Gastos judiciales</t>
  </si>
  <si>
    <t>Comisiones y gastos bancarios</t>
  </si>
  <si>
    <t>Fumigación, lavanderia, limpieza e higiene</t>
  </si>
  <si>
    <t>Fumigación</t>
  </si>
  <si>
    <t>Servicios de capacitación</t>
  </si>
  <si>
    <t>Productos forestales</t>
  </si>
  <si>
    <t>TEXTILES Y VESTUARIOS</t>
  </si>
  <si>
    <t>Prendas de vestir</t>
  </si>
  <si>
    <t>Libros,revistas y periódicos</t>
  </si>
  <si>
    <t>Productos y utiles varios no identificados precedentemente (n.i.p.)</t>
  </si>
  <si>
    <t>Ayudas y Donaciones Ocasionales a Hogares y Personas</t>
  </si>
  <si>
    <t>Transferencia corrientes a instituciones descentralizadas y autónomas no finacieras</t>
  </si>
  <si>
    <t>Transferencia corrientes a instituciones descentralizadas y autónomas no finacieras para servicios personales</t>
  </si>
  <si>
    <t>Transferencias corrientes a empresas publicas no financieras nacionales</t>
  </si>
  <si>
    <t>Otras transferecias corrientes a empresas publicas no financieras nacionales</t>
  </si>
  <si>
    <t>MOBILIARIO Y EQUIPO</t>
  </si>
  <si>
    <t>Muebles de alojamiento</t>
  </si>
  <si>
    <t>MAQUINARIAS,  OTROS EQUIPOS Y HERRAMIENTAS</t>
  </si>
  <si>
    <t>Sistemas de aire acondicionados, calefacción y refrigeración industrial y comercial</t>
  </si>
  <si>
    <t>Investigación y Dearrollo</t>
  </si>
  <si>
    <t>Estudios de preinversión</t>
  </si>
  <si>
    <t>Licencias informáticas e intelectuales, industriales y comerciales</t>
  </si>
  <si>
    <t>Informáticas</t>
  </si>
  <si>
    <t xml:space="preserve">Programas de  informática </t>
  </si>
  <si>
    <t>Programas de informáticas y base de datos</t>
  </si>
  <si>
    <t>Cámaras fotográficas  de video</t>
  </si>
  <si>
    <t>Productos de cuero, caucho y plástico</t>
  </si>
  <si>
    <t>Productos de artes gráficas</t>
  </si>
  <si>
    <t xml:space="preserve">Productos de Papel y Cartón </t>
  </si>
  <si>
    <t>PRODUCTOS DE CARTÓN E IMPRESOS</t>
  </si>
  <si>
    <t xml:space="preserve"> SERVICIOS DE CONSERVACIÓN, REPARACIONES MENORES E INSTALACIONES TEMPORALES</t>
  </si>
  <si>
    <t>Viáticos  dentro del país</t>
  </si>
  <si>
    <t>Viáticos Fuera del país</t>
  </si>
  <si>
    <t>Llantas y neumáticos</t>
  </si>
  <si>
    <t>Servicios de informática y sistemas computarizados</t>
  </si>
  <si>
    <t>Dietas en el país</t>
  </si>
  <si>
    <t>Lavandería</t>
  </si>
  <si>
    <t>Servicios jurídicos</t>
  </si>
  <si>
    <t>transferencia para investigación, fomento y desarrollo de la ciencias y la tecnología</t>
  </si>
  <si>
    <t>Electrodomésticos</t>
  </si>
  <si>
    <t>Productos eléctricos y afines</t>
  </si>
  <si>
    <t>Otros servicios técnicos profesionales</t>
  </si>
  <si>
    <t>Servicios técnicos y profesionales</t>
  </si>
  <si>
    <t>Instalaciones eléctricas</t>
  </si>
  <si>
    <t>Energía eléctrica</t>
  </si>
  <si>
    <t>Teléfono local</t>
  </si>
  <si>
    <t>SERVICIOS BÁSICOS</t>
  </si>
  <si>
    <t>VIÁTICOS</t>
  </si>
  <si>
    <t>COMBUSTIBLE, LUBRICANTES, PRODUCTOS QUÍMICOS Y CONEXOS</t>
  </si>
  <si>
    <t>Artículos de plástico</t>
  </si>
  <si>
    <t>Artículos de caucho</t>
  </si>
  <si>
    <t>Útiles destinados a actividades deportivas y recreativas</t>
  </si>
  <si>
    <t>Útiles de cocina y comedor</t>
  </si>
  <si>
    <t>Muebles  de oficina y estantería</t>
  </si>
  <si>
    <t>Útiles de escritorio, oficina, informática y de enseñanza</t>
  </si>
  <si>
    <t>01</t>
  </si>
  <si>
    <t>02</t>
  </si>
  <si>
    <t>03</t>
  </si>
  <si>
    <t>04</t>
  </si>
  <si>
    <t>05</t>
  </si>
  <si>
    <t>SOBRESUELDOS</t>
  </si>
  <si>
    <t>Compensación</t>
  </si>
  <si>
    <t>06</t>
  </si>
  <si>
    <t>07</t>
  </si>
  <si>
    <t>09</t>
  </si>
  <si>
    <t>PUBLICIDAD, IMPRESIÓN Y ENCUADERNACIÓN</t>
  </si>
  <si>
    <t>DIETAS y GASTOS  DE REPRESENTACIÓN</t>
  </si>
  <si>
    <t>TRANSPORTE Y ALMACENAJE</t>
  </si>
  <si>
    <t xml:space="preserve">Servicios de pintura y derivados con fines de higiene y embellecimiento </t>
  </si>
  <si>
    <t>PRODUCTOS FARMACÉUTICOS</t>
  </si>
  <si>
    <t>PRODUCTOS DE MATERIALES METÁLICOS Y NO METÁLICOS</t>
  </si>
  <si>
    <t xml:space="preserve">PRODUCTOS Y UTILES VARIOS </t>
  </si>
  <si>
    <t>Transferencia Corrientes a Asociaciones sin fines de lucro y partidos políticos</t>
  </si>
  <si>
    <t>VALOR (RD$)</t>
  </si>
  <si>
    <t xml:space="preserve">CONSEJO NACIONAL DE INVESTIGACIONES AGROPECUARAS Y FORESTALES  </t>
  </si>
  <si>
    <t xml:space="preserve">    DIRECCIÓN EJECUTIVA   </t>
  </si>
  <si>
    <t xml:space="preserve">DIVISIÓN DE PLANIFICACIÓN Y DESARROLLO   </t>
  </si>
  <si>
    <t xml:space="preserve">DIVISIÓN ADMINISTRATIVA Y FINANCIERA   </t>
  </si>
  <si>
    <t xml:space="preserve">CONCEPTO  DEFINICION </t>
  </si>
  <si>
    <t xml:space="preserve">AUXILIAR                              </t>
  </si>
  <si>
    <t>SUBCUENTA</t>
  </si>
  <si>
    <t>CUENTA</t>
  </si>
  <si>
    <t>OBJETO</t>
  </si>
  <si>
    <t xml:space="preserve">TIPO        </t>
  </si>
  <si>
    <t xml:space="preserve">  Enc. División de planificación y Desarrollo                                      Enc División Administrativa y Financiera. </t>
  </si>
  <si>
    <t xml:space="preserve">        Ing. Alejandro Gómez Mejia                                                           Lic. Patria Martínez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</si>
  <si>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</si>
  <si>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</si>
  <si>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</si>
  <si>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</si>
  <si>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</si>
  <si>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</si>
  <si>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</si>
  <si>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</si>
  <si>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</si>
  <si>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</si>
  <si>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</si>
  <si>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</si>
  <si>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FORMULACIÓN  PRESUPUESTARIA        </t>
  </si>
  <si>
    <t xml:space="preserve">Recolección de residuos solidos </t>
  </si>
  <si>
    <t>PRODUCTOS DE CUERO, CAUCHO Y PLASTICO</t>
  </si>
  <si>
    <t>Equipo de Computo</t>
  </si>
  <si>
    <t>PROYECTADO</t>
  </si>
  <si>
    <t>EJECUTADO</t>
  </si>
  <si>
    <t>% EJECUTADO</t>
  </si>
  <si>
    <t xml:space="preserve">CONCEPTO  DEFINICIÓN </t>
  </si>
  <si>
    <t>ACUMULADO EJECUTADO</t>
  </si>
  <si>
    <t>Licencias informáticas e intelectuales</t>
  </si>
  <si>
    <t>Otros mobiliarios y equipos no identificados</t>
  </si>
  <si>
    <t xml:space="preserve">Productos y utiles varios no identificados </t>
  </si>
  <si>
    <t xml:space="preserve">COMBUSTIBLE, LUBRICANTES, PRODUCTOS </t>
  </si>
  <si>
    <t xml:space="preserve">PRODUCTOS DE MATERIALES METÁLICOS </t>
  </si>
  <si>
    <t>Estudios de ingenierias, investigaciones</t>
  </si>
  <si>
    <t>Matenimiento y reparación de equipos de transporte,</t>
  </si>
  <si>
    <t xml:space="preserve">OTROS SERVICIOS NO INCLUIDOS </t>
  </si>
  <si>
    <t xml:space="preserve">Servicios de pintura y derivados con fines de higiene </t>
  </si>
  <si>
    <t xml:space="preserve"> SERVICIOS DE CONSERVACIÓN, REPARACIONES MENORES</t>
  </si>
  <si>
    <t>CONTRATACIÓN  DE SERVICIOS</t>
  </si>
  <si>
    <t xml:space="preserve">AÑO 2016       </t>
  </si>
  <si>
    <t>OTROS SERVICIOS NO INCLUIDOS</t>
  </si>
  <si>
    <t>Investigación y Dearrollo (PARA EL FONIAF)</t>
  </si>
  <si>
    <t>Ing. Alejandro Gómez Mejia                           Lic. Patria Martínez</t>
  </si>
  <si>
    <t xml:space="preserve">  Enc. División de planificación y Desarrollo        Enc División Administrativa y Financiera. </t>
  </si>
  <si>
    <t>Mueble de Alojamiento</t>
  </si>
  <si>
    <t>Electrodomestico</t>
  </si>
  <si>
    <t>Prestaciones economicas</t>
  </si>
  <si>
    <t>pago de porcentajes por desvinculaion de cargo</t>
  </si>
  <si>
    <t xml:space="preserve">Prestacion laboral por desvinculacion </t>
  </si>
  <si>
    <t>Proporcion de vacaciones no disfrutada</t>
  </si>
  <si>
    <t>Compensacion por resultados</t>
  </si>
  <si>
    <t>Bonificaciones</t>
  </si>
  <si>
    <t>Otras Bonificaciones y Gratificaciones</t>
  </si>
  <si>
    <t>Bono escolar</t>
  </si>
  <si>
    <t>GRATIFICACIONES Y BONICFICACIONES</t>
  </si>
  <si>
    <t>Festividades</t>
  </si>
  <si>
    <t>Gastos de Representacion  en el Pais</t>
  </si>
  <si>
    <t>GASTOS DE REPRESENTACION</t>
  </si>
  <si>
    <t xml:space="preserve">AÑO 2017       </t>
  </si>
  <si>
    <t>,02</t>
  </si>
  <si>
    <t>,03</t>
  </si>
  <si>
    <t>Bono para actividades diversas</t>
  </si>
  <si>
    <t>Bono para asistencias social</t>
  </si>
  <si>
    <t>,01</t>
  </si>
  <si>
    <t>Obras Menores en edificaciones</t>
  </si>
  <si>
    <t>Equipos de Gen. Elect. Y asesorios</t>
  </si>
  <si>
    <t>PRESUPUESTO CON MODIFICACION 6-ENERO-2017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</si>
</sst>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0.0"/>
    <numFmt numFmtId="187" formatCode="_(* #,##0.000_);_(* \(#,##0.000\);_(* &quot;-&quot;??_);_(@_)"/>
    <numFmt numFmtId="188" formatCode="0\1"/>
    <numFmt numFmtId="189" formatCode="[$-1C0A]dddd\,\ dd&quot; de &quot;mmmm&quot; de &quot;yyyy"/>
    <numFmt numFmtId="190" formatCode="[$-1C0A]h:mm:ss\ AM/PM"/>
    <numFmt numFmtId="191" formatCode="00000"/>
    <numFmt numFmtId="192" formatCode="0.0%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20"/>
      <name val="Verdan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Verdana"/>
      <family val="2"/>
    </font>
    <font>
      <sz val="8"/>
      <color rgb="FF00B050"/>
      <name val="Verdan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1" fontId="4" fillId="0" borderId="0" xfId="48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1" fontId="5" fillId="0" borderId="0" xfId="48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0" fontId="55" fillId="0" borderId="0" xfId="0" applyFont="1" applyAlignment="1">
      <alignment horizontal="left" indent="31"/>
    </xf>
    <xf numFmtId="0" fontId="56" fillId="0" borderId="0" xfId="0" applyFont="1" applyAlignment="1">
      <alignment horizontal="left" indent="31"/>
    </xf>
    <xf numFmtId="0" fontId="0" fillId="0" borderId="11" xfId="0" applyBorder="1" applyAlignment="1">
      <alignment/>
    </xf>
    <xf numFmtId="185" fontId="5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171" fontId="5" fillId="34" borderId="13" xfId="48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171" fontId="5" fillId="35" borderId="14" xfId="48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171" fontId="5" fillId="0" borderId="14" xfId="48" applyFont="1" applyBorder="1" applyAlignment="1">
      <alignment/>
    </xf>
    <xf numFmtId="171" fontId="4" fillId="0" borderId="14" xfId="48" applyFont="1" applyBorder="1" applyAlignment="1">
      <alignment/>
    </xf>
    <xf numFmtId="0" fontId="5" fillId="0" borderId="14" xfId="0" applyFont="1" applyBorder="1" applyAlignment="1">
      <alignment horizontal="left"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171" fontId="5" fillId="0" borderId="14" xfId="48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171" fontId="5" fillId="34" borderId="14" xfId="48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4" fillId="35" borderId="1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171" fontId="4" fillId="0" borderId="15" xfId="48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34" borderId="19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35" borderId="0" xfId="0" applyFill="1" applyAlignment="1">
      <alignment/>
    </xf>
    <xf numFmtId="171" fontId="0" fillId="0" borderId="0" xfId="48" applyFont="1" applyAlignment="1">
      <alignment/>
    </xf>
    <xf numFmtId="0" fontId="9" fillId="34" borderId="20" xfId="0" applyFont="1" applyFill="1" applyBorder="1" applyAlignment="1">
      <alignment horizontal="center" vertical="center" wrapText="1"/>
    </xf>
    <xf numFmtId="171" fontId="9" fillId="34" borderId="20" xfId="48" applyFont="1" applyFill="1" applyBorder="1" applyAlignment="1">
      <alignment horizontal="center" vertical="center"/>
    </xf>
    <xf numFmtId="171" fontId="9" fillId="34" borderId="20" xfId="48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171" fontId="9" fillId="34" borderId="12" xfId="48" applyFont="1" applyFill="1" applyBorder="1" applyAlignment="1">
      <alignment/>
    </xf>
    <xf numFmtId="171" fontId="9" fillId="34" borderId="24" xfId="48" applyFont="1" applyFill="1" applyBorder="1" applyAlignment="1">
      <alignment/>
    </xf>
    <xf numFmtId="192" fontId="9" fillId="34" borderId="13" xfId="48" applyNumberFormat="1" applyFont="1" applyFill="1" applyBorder="1" applyAlignment="1">
      <alignment horizontal="center"/>
    </xf>
    <xf numFmtId="171" fontId="9" fillId="34" borderId="25" xfId="48" applyFont="1" applyFill="1" applyBorder="1" applyAlignment="1">
      <alignment/>
    </xf>
    <xf numFmtId="171" fontId="9" fillId="34" borderId="13" xfId="48" applyFont="1" applyFill="1" applyBorder="1" applyAlignment="1">
      <alignment/>
    </xf>
    <xf numFmtId="185" fontId="9" fillId="34" borderId="17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5" borderId="26" xfId="0" applyFont="1" applyFill="1" applyBorder="1" applyAlignment="1">
      <alignment horizontal="left"/>
    </xf>
    <xf numFmtId="171" fontId="9" fillId="35" borderId="26" xfId="48" applyFont="1" applyFill="1" applyBorder="1" applyAlignment="1">
      <alignment/>
    </xf>
    <xf numFmtId="171" fontId="9" fillId="35" borderId="14" xfId="48" applyFont="1" applyFill="1" applyBorder="1" applyAlignment="1">
      <alignment/>
    </xf>
    <xf numFmtId="171" fontId="10" fillId="0" borderId="27" xfId="48" applyFont="1" applyBorder="1" applyAlignment="1">
      <alignment/>
    </xf>
    <xf numFmtId="192" fontId="9" fillId="34" borderId="14" xfId="48" applyNumberFormat="1" applyFont="1" applyFill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7" xfId="0" applyFont="1" applyBorder="1" applyAlignment="1">
      <alignment/>
    </xf>
    <xf numFmtId="185" fontId="10" fillId="35" borderId="29" xfId="0" applyNumberFormat="1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71" fontId="9" fillId="33" borderId="14" xfId="48" applyFont="1" applyFill="1" applyBorder="1" applyAlignment="1">
      <alignment/>
    </xf>
    <xf numFmtId="171" fontId="9" fillId="36" borderId="14" xfId="48" applyFont="1" applyFill="1" applyBorder="1" applyAlignment="1">
      <alignment/>
    </xf>
    <xf numFmtId="171" fontId="9" fillId="36" borderId="27" xfId="48" applyFont="1" applyFill="1" applyBorder="1" applyAlignment="1">
      <alignment/>
    </xf>
    <xf numFmtId="192" fontId="9" fillId="36" borderId="14" xfId="48" applyNumberFormat="1" applyFont="1" applyFill="1" applyBorder="1" applyAlignment="1">
      <alignment horizontal="center"/>
    </xf>
    <xf numFmtId="171" fontId="9" fillId="36" borderId="28" xfId="48" applyFont="1" applyFill="1" applyBorder="1" applyAlignment="1">
      <alignment/>
    </xf>
    <xf numFmtId="185" fontId="9" fillId="36" borderId="27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1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9" fillId="33" borderId="12" xfId="0" applyFont="1" applyFill="1" applyBorder="1" applyAlignment="1">
      <alignment horizontal="center"/>
    </xf>
    <xf numFmtId="171" fontId="11" fillId="35" borderId="14" xfId="48" applyFont="1" applyFill="1" applyBorder="1" applyAlignment="1">
      <alignment/>
    </xf>
    <xf numFmtId="171" fontId="11" fillId="35" borderId="27" xfId="48" applyFont="1" applyFill="1" applyBorder="1" applyAlignment="1">
      <alignment/>
    </xf>
    <xf numFmtId="192" fontId="11" fillId="34" borderId="14" xfId="48" applyNumberFormat="1" applyFont="1" applyFill="1" applyBorder="1" applyAlignment="1">
      <alignment horizontal="center"/>
    </xf>
    <xf numFmtId="0" fontId="11" fillId="35" borderId="28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35" borderId="27" xfId="0" applyFont="1" applyFill="1" applyBorder="1" applyAlignment="1">
      <alignment/>
    </xf>
    <xf numFmtId="185" fontId="11" fillId="35" borderId="27" xfId="0" applyNumberFormat="1" applyFont="1" applyFill="1" applyBorder="1" applyAlignment="1">
      <alignment/>
    </xf>
    <xf numFmtId="171" fontId="11" fillId="0" borderId="14" xfId="48" applyFont="1" applyBorder="1" applyAlignment="1">
      <alignment/>
    </xf>
    <xf numFmtId="171" fontId="11" fillId="0" borderId="27" xfId="48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7" xfId="0" applyFont="1" applyBorder="1" applyAlignment="1">
      <alignment/>
    </xf>
    <xf numFmtId="171" fontId="12" fillId="36" borderId="14" xfId="48" applyFont="1" applyFill="1" applyBorder="1" applyAlignment="1">
      <alignment/>
    </xf>
    <xf numFmtId="171" fontId="12" fillId="36" borderId="27" xfId="48" applyFont="1" applyFill="1" applyBorder="1" applyAlignment="1">
      <alignment/>
    </xf>
    <xf numFmtId="192" fontId="12" fillId="36" borderId="14" xfId="48" applyNumberFormat="1" applyFont="1" applyFill="1" applyBorder="1" applyAlignment="1">
      <alignment horizontal="center"/>
    </xf>
    <xf numFmtId="0" fontId="12" fillId="36" borderId="28" xfId="0" applyFont="1" applyFill="1" applyBorder="1" applyAlignment="1">
      <alignment/>
    </xf>
    <xf numFmtId="0" fontId="12" fillId="36" borderId="14" xfId="0" applyFont="1" applyFill="1" applyBorder="1" applyAlignment="1">
      <alignment/>
    </xf>
    <xf numFmtId="0" fontId="12" fillId="36" borderId="27" xfId="0" applyFont="1" applyFill="1" applyBorder="1" applyAlignment="1">
      <alignment/>
    </xf>
    <xf numFmtId="185" fontId="12" fillId="36" borderId="27" xfId="0" applyNumberFormat="1" applyFont="1" applyFill="1" applyBorder="1" applyAlignment="1">
      <alignment/>
    </xf>
    <xf numFmtId="192" fontId="12" fillId="34" borderId="14" xfId="48" applyNumberFormat="1" applyFont="1" applyFill="1" applyBorder="1" applyAlignment="1">
      <alignment horizontal="center"/>
    </xf>
    <xf numFmtId="171" fontId="12" fillId="33" borderId="14" xfId="48" applyFont="1" applyFill="1" applyBorder="1" applyAlignment="1">
      <alignment/>
    </xf>
    <xf numFmtId="171" fontId="12" fillId="36" borderId="28" xfId="48" applyFont="1" applyFill="1" applyBorder="1" applyAlignment="1">
      <alignment/>
    </xf>
    <xf numFmtId="171" fontId="12" fillId="0" borderId="14" xfId="48" applyFont="1" applyBorder="1" applyAlignment="1">
      <alignment/>
    </xf>
    <xf numFmtId="171" fontId="12" fillId="34" borderId="14" xfId="48" applyFont="1" applyFill="1" applyBorder="1" applyAlignment="1">
      <alignment/>
    </xf>
    <xf numFmtId="171" fontId="12" fillId="34" borderId="27" xfId="48" applyFont="1" applyFill="1" applyBorder="1" applyAlignment="1">
      <alignment/>
    </xf>
    <xf numFmtId="171" fontId="12" fillId="34" borderId="28" xfId="48" applyFont="1" applyFill="1" applyBorder="1" applyAlignment="1">
      <alignment/>
    </xf>
    <xf numFmtId="185" fontId="12" fillId="34" borderId="27" xfId="0" applyNumberFormat="1" applyFont="1" applyFill="1" applyBorder="1" applyAlignment="1">
      <alignment/>
    </xf>
    <xf numFmtId="171" fontId="12" fillId="35" borderId="14" xfId="48" applyFont="1" applyFill="1" applyBorder="1" applyAlignment="1">
      <alignment/>
    </xf>
    <xf numFmtId="171" fontId="12" fillId="37" borderId="14" xfId="48" applyFont="1" applyFill="1" applyBorder="1" applyAlignment="1">
      <alignment/>
    </xf>
    <xf numFmtId="171" fontId="12" fillId="37" borderId="27" xfId="48" applyFont="1" applyFill="1" applyBorder="1" applyAlignment="1">
      <alignment/>
    </xf>
    <xf numFmtId="192" fontId="12" fillId="37" borderId="14" xfId="48" applyNumberFormat="1" applyFont="1" applyFill="1" applyBorder="1" applyAlignment="1">
      <alignment horizontal="center"/>
    </xf>
    <xf numFmtId="0" fontId="12" fillId="37" borderId="28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0" fontId="12" fillId="37" borderId="27" xfId="0" applyFont="1" applyFill="1" applyBorder="1" applyAlignment="1">
      <alignment/>
    </xf>
    <xf numFmtId="185" fontId="12" fillId="37" borderId="27" xfId="0" applyNumberFormat="1" applyFont="1" applyFill="1" applyBorder="1" applyAlignment="1">
      <alignment/>
    </xf>
    <xf numFmtId="171" fontId="12" fillId="37" borderId="28" xfId="48" applyFont="1" applyFill="1" applyBorder="1" applyAlignment="1">
      <alignment/>
    </xf>
    <xf numFmtId="171" fontId="11" fillId="37" borderId="14" xfId="48" applyFont="1" applyFill="1" applyBorder="1" applyAlignment="1">
      <alignment/>
    </xf>
    <xf numFmtId="171" fontId="11" fillId="37" borderId="27" xfId="48" applyFont="1" applyFill="1" applyBorder="1" applyAlignment="1">
      <alignment/>
    </xf>
    <xf numFmtId="0" fontId="11" fillId="37" borderId="28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11" fillId="37" borderId="27" xfId="0" applyFont="1" applyFill="1" applyBorder="1" applyAlignment="1">
      <alignment/>
    </xf>
    <xf numFmtId="185" fontId="11" fillId="37" borderId="27" xfId="0" applyNumberFormat="1" applyFont="1" applyFill="1" applyBorder="1" applyAlignment="1">
      <alignment/>
    </xf>
    <xf numFmtId="171" fontId="11" fillId="36" borderId="14" xfId="48" applyFont="1" applyFill="1" applyBorder="1" applyAlignment="1">
      <alignment/>
    </xf>
    <xf numFmtId="171" fontId="11" fillId="36" borderId="27" xfId="48" applyFont="1" applyFill="1" applyBorder="1" applyAlignment="1">
      <alignment/>
    </xf>
    <xf numFmtId="0" fontId="11" fillId="36" borderId="28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0" fontId="11" fillId="36" borderId="27" xfId="0" applyFont="1" applyFill="1" applyBorder="1" applyAlignment="1">
      <alignment/>
    </xf>
    <xf numFmtId="185" fontId="11" fillId="36" borderId="27" xfId="0" applyNumberFormat="1" applyFont="1" applyFill="1" applyBorder="1" applyAlignment="1">
      <alignment/>
    </xf>
    <xf numFmtId="171" fontId="11" fillId="0" borderId="15" xfId="48" applyFont="1" applyBorder="1" applyAlignment="1">
      <alignment/>
    </xf>
    <xf numFmtId="171" fontId="11" fillId="0" borderId="30" xfId="48" applyFont="1" applyBorder="1" applyAlignment="1">
      <alignment/>
    </xf>
    <xf numFmtId="192" fontId="12" fillId="34" borderId="31" xfId="48" applyNumberFormat="1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30" xfId="0" applyFont="1" applyBorder="1" applyAlignment="1">
      <alignment/>
    </xf>
    <xf numFmtId="185" fontId="11" fillId="35" borderId="30" xfId="0" applyNumberFormat="1" applyFont="1" applyFill="1" applyBorder="1" applyAlignment="1">
      <alignment/>
    </xf>
    <xf numFmtId="185" fontId="12" fillId="33" borderId="12" xfId="0" applyNumberFormat="1" applyFont="1" applyFill="1" applyBorder="1" applyAlignment="1">
      <alignment/>
    </xf>
    <xf numFmtId="171" fontId="12" fillId="33" borderId="12" xfId="48" applyFont="1" applyFill="1" applyBorder="1" applyAlignment="1">
      <alignment/>
    </xf>
    <xf numFmtId="192" fontId="12" fillId="33" borderId="31" xfId="48" applyNumberFormat="1" applyFont="1" applyFill="1" applyBorder="1" applyAlignment="1">
      <alignment horizontal="center"/>
    </xf>
    <xf numFmtId="185" fontId="12" fillId="33" borderId="33" xfId="0" applyNumberFormat="1" applyFont="1" applyFill="1" applyBorder="1" applyAlignment="1">
      <alignment/>
    </xf>
    <xf numFmtId="171" fontId="5" fillId="35" borderId="14" xfId="48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1" fontId="9" fillId="0" borderId="14" xfId="48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0" fillId="0" borderId="11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71" fontId="11" fillId="0" borderId="14" xfId="48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171" fontId="12" fillId="0" borderId="14" xfId="48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57" fillId="0" borderId="14" xfId="48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/>
    </xf>
    <xf numFmtId="171" fontId="11" fillId="33" borderId="14" xfId="48" applyFont="1" applyFill="1" applyBorder="1" applyAlignment="1">
      <alignment/>
    </xf>
    <xf numFmtId="171" fontId="9" fillId="0" borderId="27" xfId="48" applyFont="1" applyFill="1" applyBorder="1" applyAlignment="1">
      <alignment/>
    </xf>
    <xf numFmtId="192" fontId="9" fillId="0" borderId="14" xfId="48" applyNumberFormat="1" applyFont="1" applyFill="1" applyBorder="1" applyAlignment="1">
      <alignment horizontal="center"/>
    </xf>
    <xf numFmtId="171" fontId="9" fillId="0" borderId="28" xfId="48" applyFont="1" applyFill="1" applyBorder="1" applyAlignment="1">
      <alignment/>
    </xf>
    <xf numFmtId="185" fontId="10" fillId="0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171" fontId="12" fillId="0" borderId="27" xfId="48" applyFont="1" applyFill="1" applyBorder="1" applyAlignment="1">
      <alignment/>
    </xf>
    <xf numFmtId="192" fontId="12" fillId="0" borderId="14" xfId="48" applyNumberFormat="1" applyFont="1" applyFill="1" applyBorder="1" applyAlignment="1">
      <alignment horizontal="center"/>
    </xf>
    <xf numFmtId="171" fontId="12" fillId="0" borderId="28" xfId="48" applyFont="1" applyFill="1" applyBorder="1" applyAlignment="1">
      <alignment/>
    </xf>
    <xf numFmtId="185" fontId="11" fillId="0" borderId="27" xfId="0" applyNumberFormat="1" applyFont="1" applyFill="1" applyBorder="1" applyAlignment="1">
      <alignment/>
    </xf>
    <xf numFmtId="171" fontId="57" fillId="0" borderId="27" xfId="48" applyFont="1" applyFill="1" applyBorder="1" applyAlignment="1">
      <alignment/>
    </xf>
    <xf numFmtId="192" fontId="57" fillId="0" borderId="14" xfId="48" applyNumberFormat="1" applyFont="1" applyFill="1" applyBorder="1" applyAlignment="1">
      <alignment horizontal="center"/>
    </xf>
    <xf numFmtId="171" fontId="57" fillId="0" borderId="28" xfId="48" applyFont="1" applyFill="1" applyBorder="1" applyAlignment="1">
      <alignment/>
    </xf>
    <xf numFmtId="185" fontId="58" fillId="0" borderId="27" xfId="0" applyNumberFormat="1" applyFont="1" applyFill="1" applyBorder="1" applyAlignment="1">
      <alignment/>
    </xf>
    <xf numFmtId="171" fontId="57" fillId="33" borderId="14" xfId="48" applyFont="1" applyFill="1" applyBorder="1" applyAlignment="1">
      <alignment/>
    </xf>
    <xf numFmtId="0" fontId="1" fillId="0" borderId="0" xfId="0" applyFont="1" applyFill="1" applyAlignment="1">
      <alignment/>
    </xf>
    <xf numFmtId="171" fontId="0" fillId="0" borderId="0" xfId="0" applyNumberFormat="1" applyFont="1" applyAlignment="1">
      <alignment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1" fillId="19" borderId="37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9" borderId="38" xfId="0" applyFont="1" applyFill="1" applyBorder="1" applyAlignment="1">
      <alignment horizontal="center" vertical="center" wrapText="1"/>
    </xf>
    <xf numFmtId="0" fontId="1" fillId="19" borderId="37" xfId="0" applyFont="1" applyFill="1" applyBorder="1" applyAlignment="1">
      <alignment horizontal="center" vertical="center"/>
    </xf>
    <xf numFmtId="0" fontId="1" fillId="19" borderId="20" xfId="0" applyFont="1" applyFill="1" applyBorder="1" applyAlignment="1">
      <alignment horizontal="center" vertical="center"/>
    </xf>
    <xf numFmtId="0" fontId="1" fillId="19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0" fillId="33" borderId="44" xfId="0" applyFill="1" applyBorder="1" applyAlignment="1">
      <alignment wrapText="1"/>
    </xf>
    <xf numFmtId="0" fontId="0" fillId="33" borderId="45" xfId="0" applyFill="1" applyBorder="1" applyAlignment="1">
      <alignment wrapText="1"/>
    </xf>
    <xf numFmtId="0" fontId="0" fillId="33" borderId="46" xfId="0" applyFill="1" applyBorder="1" applyAlignment="1">
      <alignment wrapText="1"/>
    </xf>
    <xf numFmtId="0" fontId="5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34" borderId="34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34" borderId="4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33" borderId="44" xfId="0" applyFont="1" applyFill="1" applyBorder="1" applyAlignment="1">
      <alignment wrapText="1"/>
    </xf>
    <xf numFmtId="0" fontId="10" fillId="33" borderId="45" xfId="0" applyFont="1" applyFill="1" applyBorder="1" applyAlignment="1">
      <alignment wrapText="1"/>
    </xf>
    <xf numFmtId="0" fontId="10" fillId="33" borderId="46" xfId="0" applyFont="1" applyFill="1" applyBorder="1" applyAlignment="1">
      <alignment wrapText="1"/>
    </xf>
    <xf numFmtId="0" fontId="9" fillId="34" borderId="39" xfId="0" applyFont="1" applyFill="1" applyBorder="1" applyAlignment="1">
      <alignment vertical="center" wrapText="1"/>
    </xf>
    <xf numFmtId="0" fontId="10" fillId="34" borderId="40" xfId="0" applyFont="1" applyFill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9" fillId="34" borderId="42" xfId="0" applyFont="1" applyFill="1" applyBorder="1" applyAlignment="1">
      <alignment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4" borderId="35" xfId="0" applyFont="1" applyFill="1" applyBorder="1" applyAlignment="1">
      <alignment wrapText="1"/>
    </xf>
    <xf numFmtId="0" fontId="10" fillId="0" borderId="36" xfId="0" applyFont="1" applyBorder="1" applyAlignment="1">
      <alignment wrapText="1"/>
    </xf>
    <xf numFmtId="0" fontId="10" fillId="0" borderId="4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zoomScalePageLayoutView="0" workbookViewId="0" topLeftCell="A191">
      <selection activeCell="F210" sqref="F210"/>
    </sheetView>
  </sheetViews>
  <sheetFormatPr defaultColWidth="9.00390625" defaultRowHeight="12.75"/>
  <cols>
    <col min="1" max="1" width="2.00390625" style="0" customWidth="1"/>
    <col min="2" max="2" width="2.25390625" style="0" customWidth="1"/>
    <col min="3" max="4" width="2.125" style="0" customWidth="1"/>
    <col min="5" max="5" width="1.625" style="0" customWidth="1"/>
    <col min="6" max="6" width="79.875" style="0" customWidth="1"/>
    <col min="7" max="7" width="14.875" style="0" bestFit="1" customWidth="1"/>
    <col min="8" max="8" width="12.375" style="0" bestFit="1" customWidth="1"/>
    <col min="9" max="15" width="9.00390625" style="0" customWidth="1"/>
    <col min="16" max="16" width="12.375" style="0" bestFit="1" customWidth="1"/>
    <col min="17" max="17" width="9.00390625" style="0" customWidth="1"/>
    <col min="18" max="18" width="11.875" style="0" bestFit="1" customWidth="1"/>
  </cols>
  <sheetData>
    <row r="1" spans="1:19" ht="12.75" customHeight="1">
      <c r="A1" s="254" t="s">
        <v>167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5.25" customHeight="1">
      <c r="A2" s="74"/>
      <c r="B2" s="75"/>
      <c r="C2" s="75"/>
      <c r="D2" s="75"/>
      <c r="E2" s="75"/>
      <c r="F2" s="75"/>
      <c r="G2" s="75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14.25">
      <c r="A3" s="254" t="s">
        <v>168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ht="5.25" customHeight="1">
      <c r="A4" s="74"/>
      <c r="B4" s="75"/>
      <c r="C4" s="75"/>
      <c r="D4" s="75"/>
      <c r="E4" s="75"/>
      <c r="F4" s="75"/>
      <c r="G4" s="75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19" ht="14.25">
      <c r="A5" s="254" t="s">
        <v>170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pans="1:19" ht="5.25" customHeight="1">
      <c r="A6" s="74"/>
      <c r="B6" s="75"/>
      <c r="C6" s="75"/>
      <c r="D6" s="75"/>
      <c r="E6" s="75"/>
      <c r="F6" s="73"/>
      <c r="G6" s="75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14.25">
      <c r="A7" s="254" t="s">
        <v>169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pans="1:19" ht="5.25" customHeight="1">
      <c r="A8" s="74"/>
      <c r="B8" s="75"/>
      <c r="C8" s="75"/>
      <c r="D8" s="75"/>
      <c r="E8" s="75"/>
      <c r="F8" s="73"/>
      <c r="G8" s="75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6.5" customHeight="1">
      <c r="A9" s="254" t="s">
        <v>191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pans="1:19" ht="16.5" customHeight="1">
      <c r="A10" s="254" t="s">
        <v>211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</row>
    <row r="11" spans="2:7" ht="6" customHeight="1" thickBot="1">
      <c r="B11" s="16"/>
      <c r="C11" s="16"/>
      <c r="D11" s="16"/>
      <c r="E11" s="16"/>
      <c r="G11" s="16"/>
    </row>
    <row r="12" spans="1:19" ht="12.75">
      <c r="A12" s="235" t="s">
        <v>176</v>
      </c>
      <c r="B12" s="253" t="s">
        <v>175</v>
      </c>
      <c r="C12" s="247" t="s">
        <v>174</v>
      </c>
      <c r="D12" s="247" t="s">
        <v>173</v>
      </c>
      <c r="E12" s="244" t="s">
        <v>172</v>
      </c>
      <c r="F12" s="238" t="s">
        <v>171</v>
      </c>
      <c r="G12" s="241" t="s">
        <v>166</v>
      </c>
      <c r="H12" s="241" t="s">
        <v>179</v>
      </c>
      <c r="I12" s="241" t="s">
        <v>180</v>
      </c>
      <c r="J12" s="241" t="s">
        <v>181</v>
      </c>
      <c r="K12" s="241" t="s">
        <v>182</v>
      </c>
      <c r="L12" s="241" t="s">
        <v>183</v>
      </c>
      <c r="M12" s="241" t="s">
        <v>184</v>
      </c>
      <c r="N12" s="241" t="s">
        <v>185</v>
      </c>
      <c r="O12" s="241" t="s">
        <v>186</v>
      </c>
      <c r="P12" s="241" t="s">
        <v>187</v>
      </c>
      <c r="Q12" s="241" t="s">
        <v>188</v>
      </c>
      <c r="R12" s="241" t="s">
        <v>189</v>
      </c>
      <c r="S12" s="241" t="s">
        <v>190</v>
      </c>
    </row>
    <row r="13" spans="1:19" ht="12.75">
      <c r="A13" s="236"/>
      <c r="B13" s="248"/>
      <c r="C13" s="248"/>
      <c r="D13" s="248"/>
      <c r="E13" s="245"/>
      <c r="F13" s="239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2.75">
      <c r="A14" s="236"/>
      <c r="B14" s="248"/>
      <c r="C14" s="248"/>
      <c r="D14" s="248"/>
      <c r="E14" s="245"/>
      <c r="F14" s="239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ht="12.75">
      <c r="A15" s="236"/>
      <c r="B15" s="248"/>
      <c r="C15" s="248"/>
      <c r="D15" s="248"/>
      <c r="E15" s="245"/>
      <c r="F15" s="239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ht="12.75">
      <c r="A16" s="236"/>
      <c r="B16" s="248"/>
      <c r="C16" s="248"/>
      <c r="D16" s="248"/>
      <c r="E16" s="245"/>
      <c r="F16" s="239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</row>
    <row r="17" spans="1:19" ht="12.75">
      <c r="A17" s="236"/>
      <c r="B17" s="248"/>
      <c r="C17" s="248"/>
      <c r="D17" s="248"/>
      <c r="E17" s="245"/>
      <c r="F17" s="239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ht="2.25" customHeight="1" hidden="1">
      <c r="A18" s="236"/>
      <c r="B18" s="248"/>
      <c r="C18" s="248"/>
      <c r="D18" s="248"/>
      <c r="E18" s="245"/>
      <c r="F18" s="239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</row>
    <row r="19" spans="1:19" ht="6" customHeight="1" hidden="1">
      <c r="A19" s="236"/>
      <c r="B19" s="248"/>
      <c r="C19" s="248"/>
      <c r="D19" s="248"/>
      <c r="E19" s="245"/>
      <c r="F19" s="239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</row>
    <row r="20" spans="1:19" ht="22.5" customHeight="1" thickBot="1">
      <c r="A20" s="237"/>
      <c r="B20" s="249"/>
      <c r="C20" s="249"/>
      <c r="D20" s="249"/>
      <c r="E20" s="246"/>
      <c r="F20" s="240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</row>
    <row r="21" spans="1:19" ht="12.75">
      <c r="A21" s="68">
        <v>2</v>
      </c>
      <c r="B21" s="64">
        <v>1</v>
      </c>
      <c r="C21" s="64"/>
      <c r="D21" s="64"/>
      <c r="E21" s="65"/>
      <c r="F21" s="28" t="s">
        <v>56</v>
      </c>
      <c r="G21" s="29">
        <f>G23+G40+G51+G56</f>
        <v>39973237</v>
      </c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2.75">
      <c r="A22" s="69"/>
      <c r="B22" s="17"/>
      <c r="C22" s="17"/>
      <c r="D22" s="17"/>
      <c r="E22" s="26"/>
      <c r="F22" s="30"/>
      <c r="G22" s="31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.75">
      <c r="A23" s="69">
        <v>2</v>
      </c>
      <c r="B23" s="17">
        <v>1</v>
      </c>
      <c r="C23" s="17">
        <v>1</v>
      </c>
      <c r="D23" s="17"/>
      <c r="E23" s="26"/>
      <c r="F23" s="34" t="s">
        <v>57</v>
      </c>
      <c r="G23" s="35">
        <v>31422292</v>
      </c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.75">
      <c r="A24" s="69">
        <v>2</v>
      </c>
      <c r="B24" s="17">
        <v>1</v>
      </c>
      <c r="C24" s="17">
        <v>1</v>
      </c>
      <c r="D24" s="17">
        <v>1</v>
      </c>
      <c r="E24" s="26"/>
      <c r="F24" s="34" t="s">
        <v>58</v>
      </c>
      <c r="G24" s="35">
        <f>G25</f>
        <v>24853477</v>
      </c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.75">
      <c r="A25" s="70">
        <v>2</v>
      </c>
      <c r="B25" s="18">
        <v>1</v>
      </c>
      <c r="C25" s="18">
        <v>1</v>
      </c>
      <c r="D25" s="18">
        <v>1</v>
      </c>
      <c r="E25" s="27" t="s">
        <v>148</v>
      </c>
      <c r="F25" s="32" t="s">
        <v>0</v>
      </c>
      <c r="G25" s="36">
        <f>21013477+3840000</f>
        <v>24853477</v>
      </c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69">
        <v>2</v>
      </c>
      <c r="B26" s="17">
        <v>1</v>
      </c>
      <c r="C26" s="17">
        <v>1</v>
      </c>
      <c r="D26" s="17">
        <v>2</v>
      </c>
      <c r="E26" s="24"/>
      <c r="F26" s="37" t="s">
        <v>18</v>
      </c>
      <c r="G26" s="35">
        <v>2102800</v>
      </c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.75">
      <c r="A27" s="70">
        <v>2</v>
      </c>
      <c r="B27" s="18">
        <v>1</v>
      </c>
      <c r="C27" s="18">
        <v>1</v>
      </c>
      <c r="D27" s="18">
        <v>2</v>
      </c>
      <c r="E27" s="27" t="s">
        <v>148</v>
      </c>
      <c r="F27" s="39" t="s">
        <v>21</v>
      </c>
      <c r="G27" s="36">
        <v>1705000</v>
      </c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3.5" customHeight="1">
      <c r="A28" s="70">
        <v>2</v>
      </c>
      <c r="B28" s="18">
        <v>1</v>
      </c>
      <c r="C28" s="18">
        <v>1</v>
      </c>
      <c r="D28" s="18">
        <v>2</v>
      </c>
      <c r="E28" s="27" t="s">
        <v>149</v>
      </c>
      <c r="F28" s="39" t="s">
        <v>10</v>
      </c>
      <c r="G28" s="36">
        <v>300000</v>
      </c>
      <c r="H28" s="38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.75">
      <c r="A29" s="70">
        <v>2</v>
      </c>
      <c r="B29" s="18">
        <v>1</v>
      </c>
      <c r="C29" s="18">
        <v>1</v>
      </c>
      <c r="D29" s="18">
        <v>2</v>
      </c>
      <c r="E29" s="27" t="s">
        <v>150</v>
      </c>
      <c r="F29" s="39" t="s">
        <v>20</v>
      </c>
      <c r="G29" s="36">
        <v>50000</v>
      </c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70">
        <v>2</v>
      </c>
      <c r="B30" s="18">
        <v>1</v>
      </c>
      <c r="C30" s="18">
        <v>1</v>
      </c>
      <c r="D30" s="18">
        <v>2</v>
      </c>
      <c r="E30" s="27" t="s">
        <v>151</v>
      </c>
      <c r="F30" s="32" t="s">
        <v>19</v>
      </c>
      <c r="G30" s="36">
        <v>100000</v>
      </c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.75">
      <c r="A31" s="70">
        <v>2</v>
      </c>
      <c r="B31" s="18">
        <v>1</v>
      </c>
      <c r="C31" s="18">
        <v>1</v>
      </c>
      <c r="D31" s="18">
        <v>2</v>
      </c>
      <c r="E31" s="27" t="s">
        <v>152</v>
      </c>
      <c r="F31" s="32" t="s">
        <v>22</v>
      </c>
      <c r="G31" s="36">
        <v>75000</v>
      </c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.75">
      <c r="A32" s="69">
        <v>2</v>
      </c>
      <c r="B32" s="17">
        <v>1</v>
      </c>
      <c r="C32" s="17">
        <v>1</v>
      </c>
      <c r="D32" s="17">
        <v>3</v>
      </c>
      <c r="E32" s="24"/>
      <c r="F32" s="40" t="s">
        <v>23</v>
      </c>
      <c r="G32" s="41">
        <v>2166013</v>
      </c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.75">
      <c r="A33" s="69">
        <v>2</v>
      </c>
      <c r="B33" s="17">
        <v>1</v>
      </c>
      <c r="C33" s="17">
        <v>1</v>
      </c>
      <c r="D33" s="17">
        <v>4</v>
      </c>
      <c r="E33" s="24"/>
      <c r="F33" s="34" t="s">
        <v>72</v>
      </c>
      <c r="G33" s="35">
        <v>2100000</v>
      </c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.75">
      <c r="A34" s="69">
        <v>2</v>
      </c>
      <c r="B34" s="17">
        <v>1</v>
      </c>
      <c r="C34" s="17">
        <v>1</v>
      </c>
      <c r="D34" s="17">
        <v>5</v>
      </c>
      <c r="E34" s="24"/>
      <c r="F34" s="34" t="s">
        <v>73</v>
      </c>
      <c r="G34" s="35">
        <f>G35+G36+G37+G38</f>
        <v>950000</v>
      </c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.75">
      <c r="A35" s="71">
        <v>2</v>
      </c>
      <c r="B35" s="19">
        <v>1</v>
      </c>
      <c r="C35" s="19">
        <v>1</v>
      </c>
      <c r="D35" s="19">
        <v>5</v>
      </c>
      <c r="E35" s="27" t="s">
        <v>148</v>
      </c>
      <c r="F35" s="32" t="s">
        <v>73</v>
      </c>
      <c r="G35" s="36">
        <v>600000</v>
      </c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.75">
      <c r="A36" s="71">
        <v>2</v>
      </c>
      <c r="B36" s="19">
        <v>1</v>
      </c>
      <c r="C36" s="19">
        <v>1</v>
      </c>
      <c r="D36" s="19">
        <v>5</v>
      </c>
      <c r="E36" s="27" t="s">
        <v>149</v>
      </c>
      <c r="F36" s="32" t="s">
        <v>74</v>
      </c>
      <c r="G36" s="36">
        <v>100000</v>
      </c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.75">
      <c r="A37" s="71">
        <v>2</v>
      </c>
      <c r="B37" s="19">
        <v>1</v>
      </c>
      <c r="C37" s="19">
        <v>1</v>
      </c>
      <c r="D37" s="19">
        <v>5</v>
      </c>
      <c r="E37" s="27" t="s">
        <v>150</v>
      </c>
      <c r="F37" s="32" t="s">
        <v>75</v>
      </c>
      <c r="G37" s="36">
        <v>100000</v>
      </c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.75">
      <c r="A38" s="71">
        <v>2</v>
      </c>
      <c r="B38" s="19">
        <v>1</v>
      </c>
      <c r="C38" s="19">
        <v>1</v>
      </c>
      <c r="D38" s="19">
        <v>5</v>
      </c>
      <c r="E38" s="27" t="s">
        <v>151</v>
      </c>
      <c r="F38" s="32" t="s">
        <v>76</v>
      </c>
      <c r="G38" s="36">
        <v>150000</v>
      </c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>
      <c r="A39" s="71"/>
      <c r="B39" s="19"/>
      <c r="C39" s="19"/>
      <c r="D39" s="19"/>
      <c r="E39" s="27"/>
      <c r="F39" s="32"/>
      <c r="G39" s="36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.75">
      <c r="A40" s="69">
        <v>2</v>
      </c>
      <c r="B40" s="17">
        <v>1</v>
      </c>
      <c r="C40" s="17">
        <v>2</v>
      </c>
      <c r="D40" s="18"/>
      <c r="E40" s="24"/>
      <c r="F40" s="34" t="s">
        <v>153</v>
      </c>
      <c r="G40" s="35">
        <f>G41</f>
        <v>5625945</v>
      </c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.75">
      <c r="A41" s="69">
        <v>2</v>
      </c>
      <c r="B41" s="17">
        <v>1</v>
      </c>
      <c r="C41" s="17">
        <v>2</v>
      </c>
      <c r="D41" s="17">
        <v>2</v>
      </c>
      <c r="E41" s="24"/>
      <c r="F41" s="34" t="s">
        <v>154</v>
      </c>
      <c r="G41" s="35">
        <f>SUM(G42:G49)</f>
        <v>5625945</v>
      </c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.75">
      <c r="A42" s="69">
        <v>2</v>
      </c>
      <c r="B42" s="17">
        <v>1</v>
      </c>
      <c r="C42" s="17">
        <v>2</v>
      </c>
      <c r="D42" s="17">
        <v>2</v>
      </c>
      <c r="E42" s="27" t="s">
        <v>148</v>
      </c>
      <c r="F42" s="32" t="s">
        <v>77</v>
      </c>
      <c r="G42" s="36">
        <v>70000</v>
      </c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.75">
      <c r="A43" s="69">
        <v>2</v>
      </c>
      <c r="B43" s="17">
        <v>1</v>
      </c>
      <c r="C43" s="17">
        <v>2</v>
      </c>
      <c r="D43" s="17">
        <v>2</v>
      </c>
      <c r="E43" s="27" t="s">
        <v>149</v>
      </c>
      <c r="F43" s="32" t="s">
        <v>78</v>
      </c>
      <c r="G43" s="36">
        <v>0</v>
      </c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.75">
      <c r="A44" s="69">
        <v>2</v>
      </c>
      <c r="B44" s="17">
        <v>1</v>
      </c>
      <c r="C44" s="17">
        <v>2</v>
      </c>
      <c r="D44" s="17">
        <v>2</v>
      </c>
      <c r="E44" s="27" t="s">
        <v>150</v>
      </c>
      <c r="F44" s="32" t="s">
        <v>79</v>
      </c>
      <c r="G44" s="36">
        <v>243000</v>
      </c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.75">
      <c r="A45" s="69">
        <v>2</v>
      </c>
      <c r="B45" s="17">
        <v>1</v>
      </c>
      <c r="C45" s="17">
        <v>2</v>
      </c>
      <c r="D45" s="17">
        <v>2</v>
      </c>
      <c r="E45" s="27" t="s">
        <v>151</v>
      </c>
      <c r="F45" s="32" t="s">
        <v>17</v>
      </c>
      <c r="G45" s="36">
        <v>4512945</v>
      </c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.75">
      <c r="A46" s="69">
        <v>2</v>
      </c>
      <c r="B46" s="17">
        <v>1</v>
      </c>
      <c r="C46" s="17">
        <v>2</v>
      </c>
      <c r="D46" s="17">
        <v>2</v>
      </c>
      <c r="E46" s="27" t="s">
        <v>152</v>
      </c>
      <c r="F46" s="32" t="s">
        <v>80</v>
      </c>
      <c r="G46" s="36">
        <v>0</v>
      </c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.75">
      <c r="A47" s="69">
        <v>2</v>
      </c>
      <c r="B47" s="17">
        <v>1</v>
      </c>
      <c r="C47" s="17">
        <v>2</v>
      </c>
      <c r="D47" s="17">
        <v>2</v>
      </c>
      <c r="E47" s="27" t="s">
        <v>155</v>
      </c>
      <c r="F47" s="32" t="s">
        <v>81</v>
      </c>
      <c r="G47" s="36">
        <v>0</v>
      </c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.75">
      <c r="A48" s="69">
        <v>2</v>
      </c>
      <c r="B48" s="17">
        <v>1</v>
      </c>
      <c r="C48" s="17">
        <v>2</v>
      </c>
      <c r="D48" s="17">
        <v>2</v>
      </c>
      <c r="E48" s="27" t="s">
        <v>156</v>
      </c>
      <c r="F48" s="32" t="s">
        <v>82</v>
      </c>
      <c r="G48" s="36">
        <v>0</v>
      </c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.75">
      <c r="A49" s="69">
        <v>2</v>
      </c>
      <c r="B49" s="17">
        <v>1</v>
      </c>
      <c r="C49" s="17">
        <v>2</v>
      </c>
      <c r="D49" s="17">
        <v>2</v>
      </c>
      <c r="E49" s="27" t="s">
        <v>157</v>
      </c>
      <c r="F49" s="32" t="s">
        <v>14</v>
      </c>
      <c r="G49" s="36">
        <v>800000</v>
      </c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.75">
      <c r="A50" s="69"/>
      <c r="B50" s="17"/>
      <c r="C50" s="17"/>
      <c r="D50" s="17"/>
      <c r="E50" s="27"/>
      <c r="F50" s="32"/>
      <c r="G50" s="36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.75">
      <c r="A51" s="69">
        <v>2</v>
      </c>
      <c r="B51" s="17">
        <v>1</v>
      </c>
      <c r="C51" s="17">
        <v>3</v>
      </c>
      <c r="D51" s="18"/>
      <c r="E51" s="24"/>
      <c r="F51" s="34" t="s">
        <v>159</v>
      </c>
      <c r="G51" s="35">
        <f>G52</f>
        <v>200000</v>
      </c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.75">
      <c r="A52" s="69">
        <v>2</v>
      </c>
      <c r="B52" s="17">
        <v>1</v>
      </c>
      <c r="C52" s="17">
        <v>3</v>
      </c>
      <c r="D52" s="17">
        <v>1</v>
      </c>
      <c r="E52" s="24"/>
      <c r="F52" s="34" t="s">
        <v>24</v>
      </c>
      <c r="G52" s="35">
        <f>G53+G54</f>
        <v>200000</v>
      </c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.75">
      <c r="A53" s="69">
        <v>2</v>
      </c>
      <c r="B53" s="17">
        <v>1</v>
      </c>
      <c r="C53" s="17">
        <v>3</v>
      </c>
      <c r="D53" s="17">
        <v>1</v>
      </c>
      <c r="E53" s="27" t="s">
        <v>148</v>
      </c>
      <c r="F53" s="42" t="s">
        <v>128</v>
      </c>
      <c r="G53" s="36">
        <v>100000</v>
      </c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.75">
      <c r="A54" s="69">
        <v>2</v>
      </c>
      <c r="B54" s="17">
        <v>1</v>
      </c>
      <c r="C54" s="17">
        <v>3</v>
      </c>
      <c r="D54" s="17">
        <v>1</v>
      </c>
      <c r="E54" s="27" t="s">
        <v>149</v>
      </c>
      <c r="F54" s="32" t="s">
        <v>25</v>
      </c>
      <c r="G54" s="36">
        <v>100000</v>
      </c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s="69"/>
      <c r="B55" s="17"/>
      <c r="C55" s="17"/>
      <c r="D55" s="17"/>
      <c r="E55" s="27"/>
      <c r="F55" s="32"/>
      <c r="G55" s="36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69">
        <v>2</v>
      </c>
      <c r="B56" s="17">
        <v>1</v>
      </c>
      <c r="C56" s="17">
        <v>5</v>
      </c>
      <c r="D56" s="18"/>
      <c r="E56" s="24"/>
      <c r="F56" s="34" t="s">
        <v>26</v>
      </c>
      <c r="G56" s="35">
        <f>G57+G58+G59</f>
        <v>2725000</v>
      </c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.75">
      <c r="A57" s="69">
        <v>2</v>
      </c>
      <c r="B57" s="17">
        <v>1</v>
      </c>
      <c r="C57" s="17">
        <v>5</v>
      </c>
      <c r="D57" s="17">
        <v>1</v>
      </c>
      <c r="E57" s="24"/>
      <c r="F57" s="34" t="s">
        <v>11</v>
      </c>
      <c r="G57" s="35">
        <v>1300000</v>
      </c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.75">
      <c r="A58" s="69">
        <v>2</v>
      </c>
      <c r="B58" s="17">
        <v>1</v>
      </c>
      <c r="C58" s="17">
        <v>5</v>
      </c>
      <c r="D58" s="17">
        <v>2</v>
      </c>
      <c r="E58" s="24"/>
      <c r="F58" s="34" t="s">
        <v>27</v>
      </c>
      <c r="G58" s="35">
        <v>1300000</v>
      </c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.75">
      <c r="A59" s="69">
        <v>2</v>
      </c>
      <c r="B59" s="17">
        <v>1</v>
      </c>
      <c r="C59" s="17">
        <v>5</v>
      </c>
      <c r="D59" s="17">
        <v>3</v>
      </c>
      <c r="E59" s="24"/>
      <c r="F59" s="34" t="s">
        <v>28</v>
      </c>
      <c r="G59" s="35">
        <v>125000</v>
      </c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.75">
      <c r="A60" s="69"/>
      <c r="B60" s="17"/>
      <c r="C60" s="17"/>
      <c r="D60" s="17"/>
      <c r="E60" s="24"/>
      <c r="F60" s="34"/>
      <c r="G60" s="35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.75">
      <c r="A61" s="72">
        <v>2</v>
      </c>
      <c r="B61" s="59">
        <v>2</v>
      </c>
      <c r="C61" s="60"/>
      <c r="D61" s="60"/>
      <c r="E61" s="61"/>
      <c r="F61" s="43" t="s">
        <v>210</v>
      </c>
      <c r="G61" s="44">
        <f>(G63+G73+G77+G81+G89+G95+G105)</f>
        <v>22332000</v>
      </c>
      <c r="H61" s="62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ht="12.75">
      <c r="A62" s="69"/>
      <c r="B62" s="17"/>
      <c r="C62" s="18"/>
      <c r="D62" s="18"/>
      <c r="E62" s="24"/>
      <c r="F62" s="45"/>
      <c r="G62" s="31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.75">
      <c r="A63" s="69">
        <v>2</v>
      </c>
      <c r="B63" s="17">
        <v>2</v>
      </c>
      <c r="C63" s="17">
        <v>1</v>
      </c>
      <c r="D63" s="18"/>
      <c r="E63" s="24"/>
      <c r="F63" s="34" t="s">
        <v>139</v>
      </c>
      <c r="G63" s="35">
        <f>G64+G65+G66+G67+G68+G70+G71</f>
        <v>1606000</v>
      </c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.75">
      <c r="A64" s="69">
        <v>2</v>
      </c>
      <c r="B64" s="17">
        <v>2</v>
      </c>
      <c r="C64" s="17">
        <v>1</v>
      </c>
      <c r="D64" s="17">
        <v>2</v>
      </c>
      <c r="E64" s="24"/>
      <c r="F64" s="34" t="s">
        <v>83</v>
      </c>
      <c r="G64" s="36">
        <v>20000</v>
      </c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.75">
      <c r="A65" s="69">
        <v>2</v>
      </c>
      <c r="B65" s="17">
        <v>2</v>
      </c>
      <c r="C65" s="17">
        <v>1</v>
      </c>
      <c r="D65" s="17">
        <v>3</v>
      </c>
      <c r="E65" s="24"/>
      <c r="F65" s="45" t="s">
        <v>138</v>
      </c>
      <c r="G65" s="36">
        <v>800000</v>
      </c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.75">
      <c r="A66" s="69">
        <v>2</v>
      </c>
      <c r="B66" s="17">
        <v>2</v>
      </c>
      <c r="C66" s="17">
        <v>1</v>
      </c>
      <c r="D66" s="17">
        <v>4</v>
      </c>
      <c r="E66" s="24"/>
      <c r="F66" s="34" t="s">
        <v>29</v>
      </c>
      <c r="G66" s="36">
        <v>60000</v>
      </c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.75">
      <c r="A67" s="69">
        <v>2</v>
      </c>
      <c r="B67" s="17">
        <v>2</v>
      </c>
      <c r="C67" s="17">
        <v>1</v>
      </c>
      <c r="D67" s="17">
        <v>5</v>
      </c>
      <c r="E67" s="24"/>
      <c r="F67" s="34" t="s">
        <v>84</v>
      </c>
      <c r="G67" s="36">
        <v>100000</v>
      </c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.75">
      <c r="A68" s="69">
        <v>2</v>
      </c>
      <c r="B68" s="17">
        <v>2</v>
      </c>
      <c r="C68" s="17">
        <v>1</v>
      </c>
      <c r="D68" s="17">
        <v>6</v>
      </c>
      <c r="E68" s="24"/>
      <c r="F68" s="34" t="s">
        <v>1</v>
      </c>
      <c r="G68" s="35">
        <f>+G69</f>
        <v>600000</v>
      </c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.75">
      <c r="A69" s="71">
        <v>2</v>
      </c>
      <c r="B69" s="19">
        <v>2</v>
      </c>
      <c r="C69" s="19">
        <v>1</v>
      </c>
      <c r="D69" s="19">
        <v>6</v>
      </c>
      <c r="E69" s="27" t="s">
        <v>148</v>
      </c>
      <c r="F69" s="42" t="s">
        <v>137</v>
      </c>
      <c r="G69" s="36">
        <v>600000</v>
      </c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.75">
      <c r="A70" s="69">
        <v>2</v>
      </c>
      <c r="B70" s="17">
        <v>2</v>
      </c>
      <c r="C70" s="17">
        <v>1</v>
      </c>
      <c r="D70" s="17">
        <v>7</v>
      </c>
      <c r="E70" s="24"/>
      <c r="F70" s="34" t="s">
        <v>2</v>
      </c>
      <c r="G70" s="35">
        <v>6000</v>
      </c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.75">
      <c r="A71" s="69">
        <v>2</v>
      </c>
      <c r="B71" s="17">
        <v>2</v>
      </c>
      <c r="C71" s="17">
        <v>1</v>
      </c>
      <c r="D71" s="17">
        <v>8</v>
      </c>
      <c r="E71" s="24"/>
      <c r="F71" s="34" t="s">
        <v>85</v>
      </c>
      <c r="G71" s="35">
        <v>20000</v>
      </c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.75">
      <c r="A72" s="69"/>
      <c r="B72" s="17"/>
      <c r="C72" s="17"/>
      <c r="D72" s="17"/>
      <c r="E72" s="24"/>
      <c r="F72" s="34"/>
      <c r="G72" s="35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.75">
      <c r="A73" s="69">
        <v>2</v>
      </c>
      <c r="B73" s="17">
        <v>2</v>
      </c>
      <c r="C73" s="17">
        <v>2</v>
      </c>
      <c r="D73" s="18"/>
      <c r="E73" s="24"/>
      <c r="F73" s="37" t="s">
        <v>158</v>
      </c>
      <c r="G73" s="35">
        <v>2200000</v>
      </c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.75">
      <c r="A74" s="69">
        <v>2</v>
      </c>
      <c r="B74" s="17">
        <v>2</v>
      </c>
      <c r="C74" s="17">
        <v>2</v>
      </c>
      <c r="D74" s="17">
        <v>1</v>
      </c>
      <c r="E74" s="24"/>
      <c r="F74" s="37" t="s">
        <v>30</v>
      </c>
      <c r="G74" s="35">
        <v>300000</v>
      </c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.75">
      <c r="A75" s="69">
        <v>2</v>
      </c>
      <c r="B75" s="17">
        <v>2</v>
      </c>
      <c r="C75" s="17">
        <v>2</v>
      </c>
      <c r="D75" s="17">
        <v>2</v>
      </c>
      <c r="E75" s="24"/>
      <c r="F75" s="37" t="s">
        <v>71</v>
      </c>
      <c r="G75" s="35">
        <v>1900000</v>
      </c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.75">
      <c r="A76" s="69"/>
      <c r="B76" s="17"/>
      <c r="C76" s="17"/>
      <c r="D76" s="17"/>
      <c r="E76" s="24"/>
      <c r="F76" s="37"/>
      <c r="G76" s="35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2.75">
      <c r="A77" s="69">
        <v>2</v>
      </c>
      <c r="B77" s="17">
        <v>2</v>
      </c>
      <c r="C77" s="17">
        <v>3</v>
      </c>
      <c r="D77" s="18"/>
      <c r="E77" s="24"/>
      <c r="F77" s="37" t="s">
        <v>140</v>
      </c>
      <c r="G77" s="35">
        <v>2800000</v>
      </c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12.75">
      <c r="A78" s="69">
        <v>2</v>
      </c>
      <c r="B78" s="17">
        <v>2</v>
      </c>
      <c r="C78" s="17">
        <v>3</v>
      </c>
      <c r="D78" s="17">
        <v>1</v>
      </c>
      <c r="E78" s="24"/>
      <c r="F78" s="30" t="s">
        <v>124</v>
      </c>
      <c r="G78" s="35">
        <v>2500000</v>
      </c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12.75">
      <c r="A79" s="69">
        <v>2</v>
      </c>
      <c r="B79" s="17">
        <v>2</v>
      </c>
      <c r="C79" s="17">
        <v>3</v>
      </c>
      <c r="D79" s="17">
        <v>2</v>
      </c>
      <c r="E79" s="24"/>
      <c r="F79" s="30" t="s">
        <v>125</v>
      </c>
      <c r="G79" s="35">
        <v>300000</v>
      </c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69"/>
      <c r="B80" s="17"/>
      <c r="C80" s="17"/>
      <c r="D80" s="17"/>
      <c r="E80" s="24"/>
      <c r="F80" s="30"/>
      <c r="G80" s="35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2.75">
      <c r="A81" s="69">
        <v>2</v>
      </c>
      <c r="B81" s="17">
        <v>2</v>
      </c>
      <c r="C81" s="17">
        <v>4</v>
      </c>
      <c r="D81" s="18"/>
      <c r="E81" s="24"/>
      <c r="F81" s="37" t="s">
        <v>160</v>
      </c>
      <c r="G81" s="35">
        <v>315000</v>
      </c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12.75">
      <c r="A82" s="69">
        <v>2</v>
      </c>
      <c r="B82" s="17">
        <v>2</v>
      </c>
      <c r="C82" s="17">
        <v>4</v>
      </c>
      <c r="D82" s="17">
        <v>1</v>
      </c>
      <c r="E82" s="24"/>
      <c r="F82" s="37" t="s">
        <v>8</v>
      </c>
      <c r="G82" s="35">
        <v>300000</v>
      </c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12.75">
      <c r="A83" s="69">
        <v>2</v>
      </c>
      <c r="B83" s="17">
        <v>2</v>
      </c>
      <c r="C83" s="17">
        <v>4</v>
      </c>
      <c r="D83" s="17">
        <v>4</v>
      </c>
      <c r="E83" s="24"/>
      <c r="F83" s="37" t="s">
        <v>31</v>
      </c>
      <c r="G83" s="35">
        <v>15000</v>
      </c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2.75">
      <c r="A84" s="69"/>
      <c r="B84" s="17"/>
      <c r="C84" s="17"/>
      <c r="D84" s="17"/>
      <c r="E84" s="24"/>
      <c r="F84" s="37"/>
      <c r="G84" s="35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12.75">
      <c r="A85" s="69">
        <v>2</v>
      </c>
      <c r="B85" s="17">
        <v>2</v>
      </c>
      <c r="C85" s="17">
        <v>5</v>
      </c>
      <c r="D85" s="18"/>
      <c r="E85" s="24"/>
      <c r="F85" s="30" t="s">
        <v>32</v>
      </c>
      <c r="G85" s="31">
        <v>120000</v>
      </c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12.75">
      <c r="A86" s="69">
        <v>2</v>
      </c>
      <c r="B86" s="17">
        <v>2</v>
      </c>
      <c r="C86" s="17">
        <v>5</v>
      </c>
      <c r="D86" s="17">
        <v>1</v>
      </c>
      <c r="E86" s="24"/>
      <c r="F86" s="30" t="s">
        <v>33</v>
      </c>
      <c r="G86" s="198">
        <v>60000</v>
      </c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12.75">
      <c r="A87" s="69">
        <v>2</v>
      </c>
      <c r="B87" s="17">
        <v>2</v>
      </c>
      <c r="C87" s="17">
        <v>5</v>
      </c>
      <c r="D87" s="17">
        <v>4</v>
      </c>
      <c r="E87" s="24"/>
      <c r="F87" s="30" t="s">
        <v>86</v>
      </c>
      <c r="G87" s="31">
        <v>60000</v>
      </c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2.75">
      <c r="A88" s="69"/>
      <c r="B88" s="17"/>
      <c r="C88" s="17"/>
      <c r="D88" s="17"/>
      <c r="E88" s="24"/>
      <c r="F88" s="30"/>
      <c r="G88" s="31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2.75">
      <c r="A89" s="69">
        <v>2</v>
      </c>
      <c r="B89" s="17">
        <v>2</v>
      </c>
      <c r="C89" s="17">
        <v>6</v>
      </c>
      <c r="D89" s="18"/>
      <c r="E89" s="24"/>
      <c r="F89" s="37" t="s">
        <v>34</v>
      </c>
      <c r="G89" s="35">
        <v>2665000</v>
      </c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2.75">
      <c r="A90" s="69">
        <v>2</v>
      </c>
      <c r="B90" s="17">
        <v>2</v>
      </c>
      <c r="C90" s="17">
        <v>6</v>
      </c>
      <c r="D90" s="17">
        <v>1</v>
      </c>
      <c r="E90" s="24"/>
      <c r="F90" s="37" t="s">
        <v>87</v>
      </c>
      <c r="G90" s="35">
        <v>120000</v>
      </c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12.75">
      <c r="A91" s="69">
        <v>2</v>
      </c>
      <c r="B91" s="17">
        <v>2</v>
      </c>
      <c r="C91" s="17">
        <v>6</v>
      </c>
      <c r="D91" s="17">
        <v>2</v>
      </c>
      <c r="E91" s="24"/>
      <c r="F91" s="37" t="s">
        <v>35</v>
      </c>
      <c r="G91" s="35">
        <v>120000</v>
      </c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12.75">
      <c r="A92" s="69">
        <v>2</v>
      </c>
      <c r="B92" s="17">
        <v>2</v>
      </c>
      <c r="C92" s="17">
        <v>6</v>
      </c>
      <c r="D92" s="17">
        <v>3</v>
      </c>
      <c r="E92" s="24"/>
      <c r="F92" s="37" t="s">
        <v>36</v>
      </c>
      <c r="G92" s="35">
        <v>2400000</v>
      </c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12.75">
      <c r="A93" s="69">
        <v>2</v>
      </c>
      <c r="B93" s="17">
        <v>2</v>
      </c>
      <c r="C93" s="17">
        <v>6</v>
      </c>
      <c r="D93" s="17">
        <v>9</v>
      </c>
      <c r="E93" s="24"/>
      <c r="F93" s="37" t="s">
        <v>88</v>
      </c>
      <c r="G93" s="35">
        <v>25000</v>
      </c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12.75">
      <c r="A94" s="69"/>
      <c r="B94" s="17"/>
      <c r="C94" s="17"/>
      <c r="D94" s="17"/>
      <c r="E94" s="24"/>
      <c r="F94" s="37"/>
      <c r="G94" s="35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12.75">
      <c r="A95" s="69">
        <v>2</v>
      </c>
      <c r="B95" s="17">
        <v>2</v>
      </c>
      <c r="C95" s="17">
        <v>7</v>
      </c>
      <c r="D95" s="18"/>
      <c r="E95" s="24"/>
      <c r="F95" s="46" t="s">
        <v>123</v>
      </c>
      <c r="G95" s="35">
        <v>570000</v>
      </c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 customHeight="1">
      <c r="A96" s="69">
        <v>2</v>
      </c>
      <c r="B96" s="17">
        <v>2</v>
      </c>
      <c r="C96" s="17">
        <v>7</v>
      </c>
      <c r="D96" s="17">
        <v>1</v>
      </c>
      <c r="E96" s="24"/>
      <c r="F96" s="47" t="s">
        <v>61</v>
      </c>
      <c r="G96" s="35">
        <v>260000</v>
      </c>
      <c r="H96" s="32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12.75">
      <c r="A97" s="71">
        <v>2</v>
      </c>
      <c r="B97" s="19">
        <v>2</v>
      </c>
      <c r="C97" s="19">
        <v>7</v>
      </c>
      <c r="D97" s="19">
        <v>1</v>
      </c>
      <c r="E97" s="27" t="s">
        <v>149</v>
      </c>
      <c r="F97" s="32" t="s">
        <v>90</v>
      </c>
      <c r="G97" s="36">
        <v>60000</v>
      </c>
      <c r="H97" s="32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12.75">
      <c r="A98" s="71">
        <v>2</v>
      </c>
      <c r="B98" s="19">
        <v>2</v>
      </c>
      <c r="C98" s="19">
        <v>7</v>
      </c>
      <c r="D98" s="19">
        <v>1</v>
      </c>
      <c r="E98" s="27" t="s">
        <v>155</v>
      </c>
      <c r="F98" s="42" t="s">
        <v>136</v>
      </c>
      <c r="G98" s="36">
        <v>50000</v>
      </c>
      <c r="H98" s="32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12.75">
      <c r="A99" s="71">
        <v>2</v>
      </c>
      <c r="B99" s="19">
        <v>2</v>
      </c>
      <c r="C99" s="19">
        <v>7</v>
      </c>
      <c r="D99" s="19">
        <v>1</v>
      </c>
      <c r="E99" s="27" t="s">
        <v>156</v>
      </c>
      <c r="F99" s="32" t="s">
        <v>161</v>
      </c>
      <c r="G99" s="36">
        <v>150000</v>
      </c>
      <c r="H99" s="32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12.75">
      <c r="A100" s="69">
        <v>2</v>
      </c>
      <c r="B100" s="17">
        <v>2</v>
      </c>
      <c r="C100" s="17">
        <v>7</v>
      </c>
      <c r="D100" s="17">
        <v>2</v>
      </c>
      <c r="E100" s="24"/>
      <c r="F100" s="34" t="s">
        <v>89</v>
      </c>
      <c r="G100" s="35">
        <v>310000</v>
      </c>
      <c r="H100" s="32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12.75">
      <c r="A101" s="71">
        <v>2</v>
      </c>
      <c r="B101" s="19">
        <v>2</v>
      </c>
      <c r="C101" s="19">
        <v>7</v>
      </c>
      <c r="D101" s="19">
        <v>2</v>
      </c>
      <c r="E101" s="27" t="s">
        <v>148</v>
      </c>
      <c r="F101" s="32" t="s">
        <v>37</v>
      </c>
      <c r="G101" s="36">
        <v>75000</v>
      </c>
      <c r="H101" s="32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12.75">
      <c r="A102" s="71">
        <v>2</v>
      </c>
      <c r="B102" s="19">
        <v>2</v>
      </c>
      <c r="C102" s="19">
        <v>7</v>
      </c>
      <c r="D102" s="19">
        <v>2</v>
      </c>
      <c r="E102" s="27" t="s">
        <v>149</v>
      </c>
      <c r="F102" s="32" t="s">
        <v>38</v>
      </c>
      <c r="G102" s="36">
        <v>75000</v>
      </c>
      <c r="H102" s="32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12.75">
      <c r="A103" s="71">
        <v>2</v>
      </c>
      <c r="B103" s="19">
        <v>2</v>
      </c>
      <c r="C103" s="19">
        <v>7</v>
      </c>
      <c r="D103" s="19">
        <v>2</v>
      </c>
      <c r="E103" s="27" t="s">
        <v>152</v>
      </c>
      <c r="F103" s="32" t="s">
        <v>91</v>
      </c>
      <c r="G103" s="36">
        <v>60000</v>
      </c>
      <c r="H103" s="32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12.75">
      <c r="A104" s="71">
        <v>2</v>
      </c>
      <c r="B104" s="19">
        <v>2</v>
      </c>
      <c r="C104" s="19">
        <v>7</v>
      </c>
      <c r="D104" s="19">
        <v>2</v>
      </c>
      <c r="E104" s="27" t="s">
        <v>155</v>
      </c>
      <c r="F104" s="32" t="s">
        <v>92</v>
      </c>
      <c r="G104" s="36">
        <v>100000</v>
      </c>
      <c r="H104" s="32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12.75">
      <c r="A105" s="71">
        <v>2</v>
      </c>
      <c r="B105" s="19">
        <v>2</v>
      </c>
      <c r="C105" s="19">
        <v>8</v>
      </c>
      <c r="D105" s="19"/>
      <c r="E105" s="27"/>
      <c r="F105" s="34" t="s">
        <v>212</v>
      </c>
      <c r="G105" s="35">
        <f>(G106+G107+G108+G109+G110+G111+G112)</f>
        <v>12176000</v>
      </c>
      <c r="H105" s="32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12.75">
      <c r="A106" s="69">
        <v>2</v>
      </c>
      <c r="B106" s="17">
        <v>2</v>
      </c>
      <c r="C106" s="17">
        <v>8</v>
      </c>
      <c r="D106" s="17">
        <v>1</v>
      </c>
      <c r="E106" s="24"/>
      <c r="F106" s="34" t="s">
        <v>93</v>
      </c>
      <c r="G106" s="35">
        <v>100000</v>
      </c>
      <c r="H106" s="32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12.75">
      <c r="A107" s="69">
        <v>2</v>
      </c>
      <c r="B107" s="17">
        <v>2</v>
      </c>
      <c r="C107" s="17">
        <v>8</v>
      </c>
      <c r="D107" s="17">
        <v>2</v>
      </c>
      <c r="E107" s="24"/>
      <c r="F107" s="34" t="s">
        <v>94</v>
      </c>
      <c r="G107" s="35">
        <v>250000</v>
      </c>
      <c r="H107" s="32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12.75">
      <c r="A108" s="69">
        <v>2</v>
      </c>
      <c r="B108" s="17">
        <v>2</v>
      </c>
      <c r="C108" s="17">
        <v>8</v>
      </c>
      <c r="D108" s="17">
        <v>5</v>
      </c>
      <c r="E108" s="24"/>
      <c r="F108" s="34" t="s">
        <v>95</v>
      </c>
      <c r="G108" s="35">
        <v>31000</v>
      </c>
      <c r="H108" s="32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12.75">
      <c r="A109" s="71">
        <v>2</v>
      </c>
      <c r="B109" s="19">
        <v>2</v>
      </c>
      <c r="C109" s="19">
        <v>8</v>
      </c>
      <c r="D109" s="19">
        <v>5</v>
      </c>
      <c r="E109" s="27" t="s">
        <v>148</v>
      </c>
      <c r="F109" s="32" t="s">
        <v>96</v>
      </c>
      <c r="G109" s="36">
        <v>6000</v>
      </c>
      <c r="H109" s="32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12.75">
      <c r="A110" s="71">
        <v>2</v>
      </c>
      <c r="B110" s="19">
        <v>2</v>
      </c>
      <c r="C110" s="19">
        <v>8</v>
      </c>
      <c r="D110" s="19">
        <v>5</v>
      </c>
      <c r="E110" s="27" t="s">
        <v>149</v>
      </c>
      <c r="F110" s="42" t="s">
        <v>129</v>
      </c>
      <c r="G110" s="36">
        <v>4000</v>
      </c>
      <c r="H110" s="32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2.75">
      <c r="A111" s="71">
        <v>2</v>
      </c>
      <c r="B111" s="19">
        <v>2</v>
      </c>
      <c r="C111" s="19">
        <v>8</v>
      </c>
      <c r="D111" s="19">
        <v>5</v>
      </c>
      <c r="E111" s="27" t="s">
        <v>150</v>
      </c>
      <c r="F111" s="32" t="s">
        <v>39</v>
      </c>
      <c r="G111" s="36">
        <v>15000</v>
      </c>
      <c r="H111" s="32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12.75">
      <c r="A112" s="69">
        <v>2</v>
      </c>
      <c r="B112" s="17">
        <v>2</v>
      </c>
      <c r="C112" s="17">
        <v>8</v>
      </c>
      <c r="D112" s="17">
        <v>6</v>
      </c>
      <c r="E112" s="24"/>
      <c r="F112" s="34" t="s">
        <v>40</v>
      </c>
      <c r="G112" s="35">
        <f>G113</f>
        <v>11770000</v>
      </c>
      <c r="H112" s="32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12.75">
      <c r="A113" s="71">
        <v>2</v>
      </c>
      <c r="B113" s="19">
        <v>2</v>
      </c>
      <c r="C113" s="19">
        <v>8</v>
      </c>
      <c r="D113" s="19">
        <v>6</v>
      </c>
      <c r="E113" s="27" t="s">
        <v>148</v>
      </c>
      <c r="F113" s="32" t="s">
        <v>16</v>
      </c>
      <c r="G113" s="36">
        <f>SUM(G114:G119)</f>
        <v>11770000</v>
      </c>
      <c r="H113" s="32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12.75">
      <c r="A114" s="69">
        <v>2</v>
      </c>
      <c r="B114" s="17">
        <v>2</v>
      </c>
      <c r="C114" s="17">
        <v>8</v>
      </c>
      <c r="D114" s="17">
        <v>7</v>
      </c>
      <c r="E114" s="24"/>
      <c r="F114" s="45" t="s">
        <v>135</v>
      </c>
      <c r="G114" s="35">
        <v>5885000</v>
      </c>
      <c r="H114" s="32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12.75">
      <c r="A115" s="71">
        <v>2</v>
      </c>
      <c r="B115" s="19">
        <v>2</v>
      </c>
      <c r="C115" s="19">
        <v>8</v>
      </c>
      <c r="D115" s="19">
        <v>7</v>
      </c>
      <c r="E115" s="27" t="s">
        <v>148</v>
      </c>
      <c r="F115" s="48" t="s">
        <v>62</v>
      </c>
      <c r="G115" s="36">
        <v>500000</v>
      </c>
      <c r="H115" s="32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12.75">
      <c r="A116" s="71">
        <v>2</v>
      </c>
      <c r="B116" s="19">
        <v>2</v>
      </c>
      <c r="C116" s="19">
        <v>8</v>
      </c>
      <c r="D116" s="19">
        <v>7</v>
      </c>
      <c r="E116" s="27" t="s">
        <v>149</v>
      </c>
      <c r="F116" s="42" t="s">
        <v>130</v>
      </c>
      <c r="G116" s="36">
        <v>350000</v>
      </c>
      <c r="H116" s="36" t="s">
        <v>7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12.75">
      <c r="A117" s="71">
        <v>2</v>
      </c>
      <c r="B117" s="19">
        <v>2</v>
      </c>
      <c r="C117" s="19">
        <v>8</v>
      </c>
      <c r="D117" s="19">
        <v>7</v>
      </c>
      <c r="E117" s="27" t="s">
        <v>151</v>
      </c>
      <c r="F117" s="42" t="s">
        <v>97</v>
      </c>
      <c r="G117" s="36">
        <v>3960000</v>
      </c>
      <c r="H117" s="32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2.75">
      <c r="A118" s="71">
        <v>2</v>
      </c>
      <c r="B118" s="19">
        <v>2</v>
      </c>
      <c r="C118" s="19">
        <v>8</v>
      </c>
      <c r="D118" s="19">
        <v>7</v>
      </c>
      <c r="E118" s="27" t="s">
        <v>152</v>
      </c>
      <c r="F118" s="32" t="s">
        <v>127</v>
      </c>
      <c r="G118" s="36">
        <v>75000</v>
      </c>
      <c r="H118" s="32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12.75">
      <c r="A119" s="71">
        <v>2</v>
      </c>
      <c r="B119" s="19">
        <v>2</v>
      </c>
      <c r="C119" s="19">
        <v>8</v>
      </c>
      <c r="D119" s="19">
        <v>7</v>
      </c>
      <c r="E119" s="27" t="s">
        <v>155</v>
      </c>
      <c r="F119" s="32" t="s">
        <v>134</v>
      </c>
      <c r="G119" s="36">
        <v>1000000</v>
      </c>
      <c r="H119" s="32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12.75">
      <c r="A120" s="69">
        <v>2</v>
      </c>
      <c r="B120" s="17">
        <v>2</v>
      </c>
      <c r="C120" s="17">
        <v>8</v>
      </c>
      <c r="D120" s="17">
        <v>8</v>
      </c>
      <c r="E120" s="24"/>
      <c r="F120" s="34" t="s">
        <v>9</v>
      </c>
      <c r="G120" s="35">
        <v>19000</v>
      </c>
      <c r="H120" s="32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2.75">
      <c r="A121" s="71">
        <v>2</v>
      </c>
      <c r="B121" s="19">
        <v>2</v>
      </c>
      <c r="C121" s="19">
        <v>8</v>
      </c>
      <c r="D121" s="19">
        <v>8</v>
      </c>
      <c r="E121" s="27" t="s">
        <v>148</v>
      </c>
      <c r="F121" s="32" t="s">
        <v>41</v>
      </c>
      <c r="G121" s="36">
        <v>15000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12.75">
      <c r="A122" s="71">
        <v>2</v>
      </c>
      <c r="B122" s="19">
        <v>2</v>
      </c>
      <c r="C122" s="19">
        <v>8</v>
      </c>
      <c r="D122" s="19">
        <v>8</v>
      </c>
      <c r="E122" s="27" t="s">
        <v>150</v>
      </c>
      <c r="F122" s="32" t="s">
        <v>42</v>
      </c>
      <c r="G122" s="36">
        <v>4000</v>
      </c>
      <c r="H122" s="32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2.75">
      <c r="A123" s="70"/>
      <c r="B123" s="18"/>
      <c r="C123" s="18"/>
      <c r="D123" s="18"/>
      <c r="E123" s="24"/>
      <c r="F123" s="32"/>
      <c r="G123" s="36"/>
      <c r="H123" s="32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2.75">
      <c r="A124" s="70"/>
      <c r="B124" s="18"/>
      <c r="C124" s="18"/>
      <c r="D124" s="18"/>
      <c r="E124" s="24"/>
      <c r="F124" s="34"/>
      <c r="G124" s="36"/>
      <c r="H124" s="32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2.75">
      <c r="A125" s="72">
        <v>2</v>
      </c>
      <c r="B125" s="59">
        <v>3</v>
      </c>
      <c r="C125" s="60"/>
      <c r="D125" s="60"/>
      <c r="E125" s="61"/>
      <c r="F125" s="43" t="s">
        <v>59</v>
      </c>
      <c r="G125" s="44">
        <f>G127+G134+G137+G143+G146+G151+G154+G161</f>
        <v>5600000</v>
      </c>
      <c r="H125" s="62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ht="12.75">
      <c r="A126" s="70"/>
      <c r="B126" s="18"/>
      <c r="C126" s="18"/>
      <c r="D126" s="18"/>
      <c r="E126" s="24"/>
      <c r="F126" s="34"/>
      <c r="G126" s="35"/>
      <c r="H126" s="32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12.75">
      <c r="A127" s="69">
        <v>2</v>
      </c>
      <c r="B127" s="17">
        <v>3</v>
      </c>
      <c r="C127" s="17">
        <v>1</v>
      </c>
      <c r="D127" s="18"/>
      <c r="E127" s="24"/>
      <c r="F127" s="34" t="s">
        <v>3</v>
      </c>
      <c r="G127" s="35">
        <v>365000</v>
      </c>
      <c r="H127" s="32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12.75">
      <c r="A128" s="69">
        <v>2</v>
      </c>
      <c r="B128" s="17">
        <v>3</v>
      </c>
      <c r="C128" s="17">
        <v>1</v>
      </c>
      <c r="D128" s="17">
        <v>1</v>
      </c>
      <c r="E128" s="24"/>
      <c r="F128" s="34" t="s">
        <v>6</v>
      </c>
      <c r="G128" s="35">
        <v>350000</v>
      </c>
      <c r="H128" s="32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12.75">
      <c r="A129" s="71">
        <v>2</v>
      </c>
      <c r="B129" s="19">
        <v>3</v>
      </c>
      <c r="C129" s="19">
        <v>1</v>
      </c>
      <c r="D129" s="19">
        <v>1</v>
      </c>
      <c r="E129" s="27" t="s">
        <v>148</v>
      </c>
      <c r="F129" s="32" t="s">
        <v>6</v>
      </c>
      <c r="G129" s="36">
        <v>350000</v>
      </c>
      <c r="H129" s="32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12.75">
      <c r="A130" s="70"/>
      <c r="B130" s="18"/>
      <c r="C130" s="18"/>
      <c r="D130" s="18"/>
      <c r="E130" s="24"/>
      <c r="F130" s="32"/>
      <c r="G130" s="36"/>
      <c r="H130" s="32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12.75">
      <c r="A131" s="69">
        <v>2</v>
      </c>
      <c r="B131" s="17">
        <v>3</v>
      </c>
      <c r="C131" s="17">
        <v>1</v>
      </c>
      <c r="D131" s="17">
        <v>3</v>
      </c>
      <c r="E131" s="24"/>
      <c r="F131" s="34" t="s">
        <v>12</v>
      </c>
      <c r="G131" s="35">
        <v>15000</v>
      </c>
      <c r="H131" s="32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12.75">
      <c r="A132" s="71">
        <v>2</v>
      </c>
      <c r="B132" s="19">
        <v>3</v>
      </c>
      <c r="C132" s="19">
        <v>1</v>
      </c>
      <c r="D132" s="19">
        <v>3</v>
      </c>
      <c r="E132" s="27" t="s">
        <v>150</v>
      </c>
      <c r="F132" s="32" t="s">
        <v>98</v>
      </c>
      <c r="G132" s="36">
        <v>15000</v>
      </c>
      <c r="H132" s="32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12.75">
      <c r="A133" s="70"/>
      <c r="B133" s="18"/>
      <c r="C133" s="18"/>
      <c r="D133" s="18"/>
      <c r="E133" s="24"/>
      <c r="F133" s="34"/>
      <c r="G133" s="35"/>
      <c r="H133" s="32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ht="12.75">
      <c r="A134" s="69">
        <v>2</v>
      </c>
      <c r="B134" s="17">
        <v>3</v>
      </c>
      <c r="C134" s="17">
        <v>2</v>
      </c>
      <c r="D134" s="18"/>
      <c r="E134" s="24"/>
      <c r="F134" s="34" t="s">
        <v>99</v>
      </c>
      <c r="G134" s="35">
        <v>250000</v>
      </c>
      <c r="H134" s="32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ht="12.75">
      <c r="A135" s="69">
        <v>2</v>
      </c>
      <c r="B135" s="17">
        <v>3</v>
      </c>
      <c r="C135" s="17">
        <v>2</v>
      </c>
      <c r="D135" s="17">
        <v>3</v>
      </c>
      <c r="E135" s="24"/>
      <c r="F135" s="34" t="s">
        <v>100</v>
      </c>
      <c r="G135" s="35">
        <v>250000</v>
      </c>
      <c r="H135" s="32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ht="12.75">
      <c r="A136" s="70"/>
      <c r="B136" s="18"/>
      <c r="C136" s="18"/>
      <c r="D136" s="18"/>
      <c r="E136" s="24"/>
      <c r="F136" s="34"/>
      <c r="G136" s="35"/>
      <c r="H136" s="32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ht="12.75">
      <c r="A137" s="69">
        <v>2</v>
      </c>
      <c r="B137" s="17">
        <v>3</v>
      </c>
      <c r="C137" s="17">
        <v>3</v>
      </c>
      <c r="D137" s="18"/>
      <c r="E137" s="24"/>
      <c r="F137" s="45" t="s">
        <v>122</v>
      </c>
      <c r="G137" s="35">
        <f>G138+G139+G140+G141</f>
        <v>1175000</v>
      </c>
      <c r="H137" s="32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ht="12.75">
      <c r="A138" s="69">
        <v>2</v>
      </c>
      <c r="B138" s="17">
        <v>3</v>
      </c>
      <c r="C138" s="17">
        <v>3</v>
      </c>
      <c r="D138" s="17">
        <v>1</v>
      </c>
      <c r="E138" s="24"/>
      <c r="F138" s="34" t="s">
        <v>4</v>
      </c>
      <c r="G138" s="35">
        <v>100000</v>
      </c>
      <c r="H138" s="32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</row>
    <row r="139" spans="1:19" ht="12.75">
      <c r="A139" s="69">
        <v>2</v>
      </c>
      <c r="B139" s="17">
        <v>3</v>
      </c>
      <c r="C139" s="17">
        <v>3</v>
      </c>
      <c r="D139" s="17">
        <v>2</v>
      </c>
      <c r="E139" s="24"/>
      <c r="F139" s="34" t="s">
        <v>121</v>
      </c>
      <c r="G139" s="35">
        <v>75000</v>
      </c>
      <c r="H139" s="32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1:19" ht="12.75">
      <c r="A140" s="69">
        <v>2</v>
      </c>
      <c r="B140" s="17">
        <v>3</v>
      </c>
      <c r="C140" s="17">
        <v>3</v>
      </c>
      <c r="D140" s="17">
        <v>3</v>
      </c>
      <c r="E140" s="24"/>
      <c r="F140" s="34" t="s">
        <v>120</v>
      </c>
      <c r="G140" s="35">
        <v>0</v>
      </c>
      <c r="H140" s="32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</row>
    <row r="141" spans="1:19" ht="12.75">
      <c r="A141" s="69">
        <v>2</v>
      </c>
      <c r="B141" s="17">
        <v>3</v>
      </c>
      <c r="C141" s="17">
        <v>3</v>
      </c>
      <c r="D141" s="17">
        <v>4</v>
      </c>
      <c r="E141" s="24"/>
      <c r="F141" s="34" t="s">
        <v>101</v>
      </c>
      <c r="G141" s="35">
        <v>1000000</v>
      </c>
      <c r="H141" s="32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ht="12.75">
      <c r="A142" s="70"/>
      <c r="B142" s="18"/>
      <c r="C142" s="18"/>
      <c r="D142" s="18"/>
      <c r="E142" s="24"/>
      <c r="F142" s="34"/>
      <c r="G142" s="35"/>
      <c r="H142" s="32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ht="12.75">
      <c r="A143" s="69">
        <v>2</v>
      </c>
      <c r="B143" s="17">
        <v>3</v>
      </c>
      <c r="C143" s="17">
        <v>4</v>
      </c>
      <c r="D143" s="18"/>
      <c r="E143" s="24"/>
      <c r="F143" s="34" t="s">
        <v>162</v>
      </c>
      <c r="G143" s="35">
        <f>+G144</f>
        <v>15000</v>
      </c>
      <c r="H143" s="32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ht="12.75">
      <c r="A144" s="69">
        <v>2</v>
      </c>
      <c r="B144" s="17">
        <v>3</v>
      </c>
      <c r="C144" s="17">
        <v>4</v>
      </c>
      <c r="D144" s="17">
        <v>1</v>
      </c>
      <c r="E144" s="24"/>
      <c r="F144" s="34" t="s">
        <v>43</v>
      </c>
      <c r="G144" s="35">
        <v>15000</v>
      </c>
      <c r="H144" s="32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ht="12.75">
      <c r="A145" s="70"/>
      <c r="B145" s="18"/>
      <c r="C145" s="18"/>
      <c r="D145" s="18"/>
      <c r="E145" s="24"/>
      <c r="F145" s="34"/>
      <c r="G145" s="35"/>
      <c r="H145" s="32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ht="12.75">
      <c r="A146" s="69">
        <v>2</v>
      </c>
      <c r="B146" s="17">
        <v>3</v>
      </c>
      <c r="C146" s="17">
        <v>5</v>
      </c>
      <c r="D146" s="18"/>
      <c r="E146" s="24"/>
      <c r="F146" s="34" t="s">
        <v>119</v>
      </c>
      <c r="G146" s="35">
        <v>150000</v>
      </c>
      <c r="H146" s="32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ht="12.75">
      <c r="A147" s="69">
        <v>2</v>
      </c>
      <c r="B147" s="17">
        <v>3</v>
      </c>
      <c r="C147" s="17">
        <v>5</v>
      </c>
      <c r="D147" s="17">
        <v>3</v>
      </c>
      <c r="E147" s="24"/>
      <c r="F147" s="34" t="s">
        <v>126</v>
      </c>
      <c r="G147" s="35">
        <v>120000</v>
      </c>
      <c r="H147" s="32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ht="12.75">
      <c r="A148" s="69">
        <v>2</v>
      </c>
      <c r="B148" s="17">
        <v>3</v>
      </c>
      <c r="C148" s="17">
        <v>5</v>
      </c>
      <c r="D148" s="17">
        <v>4</v>
      </c>
      <c r="E148" s="24"/>
      <c r="F148" s="34" t="s">
        <v>143</v>
      </c>
      <c r="G148" s="35">
        <v>15000</v>
      </c>
      <c r="H148" s="32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ht="12.75">
      <c r="A149" s="69">
        <v>2</v>
      </c>
      <c r="B149" s="17">
        <v>3</v>
      </c>
      <c r="C149" s="17">
        <v>5</v>
      </c>
      <c r="D149" s="17">
        <v>5</v>
      </c>
      <c r="E149" s="24"/>
      <c r="F149" s="34" t="s">
        <v>142</v>
      </c>
      <c r="G149" s="35">
        <v>15000</v>
      </c>
      <c r="H149" s="32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ht="12.75">
      <c r="A150" s="70"/>
      <c r="B150" s="18"/>
      <c r="C150" s="18"/>
      <c r="D150" s="18"/>
      <c r="E150" s="24"/>
      <c r="F150" s="32"/>
      <c r="G150" s="36"/>
      <c r="H150" s="32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2.75">
      <c r="A151" s="69">
        <v>2</v>
      </c>
      <c r="B151" s="17">
        <v>3</v>
      </c>
      <c r="C151" s="17">
        <v>6</v>
      </c>
      <c r="D151" s="18"/>
      <c r="E151" s="24"/>
      <c r="F151" s="34" t="s">
        <v>163</v>
      </c>
      <c r="G151" s="35">
        <v>5000</v>
      </c>
      <c r="H151" s="32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ht="12.75">
      <c r="A152" s="69">
        <v>2</v>
      </c>
      <c r="B152" s="17">
        <v>3</v>
      </c>
      <c r="C152" s="17">
        <v>6</v>
      </c>
      <c r="D152" s="17">
        <v>2</v>
      </c>
      <c r="E152" s="24"/>
      <c r="F152" s="34" t="s">
        <v>44</v>
      </c>
      <c r="G152" s="35">
        <v>5000</v>
      </c>
      <c r="H152" s="32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ht="12.75">
      <c r="A153" s="70"/>
      <c r="B153" s="18"/>
      <c r="C153" s="18"/>
      <c r="D153" s="18"/>
      <c r="E153" s="24"/>
      <c r="F153" s="34"/>
      <c r="G153" s="35"/>
      <c r="H153" s="32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ht="12.75">
      <c r="A154" s="69">
        <v>2</v>
      </c>
      <c r="B154" s="17">
        <v>3</v>
      </c>
      <c r="C154" s="17">
        <v>7</v>
      </c>
      <c r="D154" s="17"/>
      <c r="E154" s="24"/>
      <c r="F154" s="47" t="s">
        <v>141</v>
      </c>
      <c r="G154" s="35">
        <f>+G155</f>
        <v>3440000</v>
      </c>
      <c r="H154" s="32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ht="12.75">
      <c r="A155" s="69">
        <v>2</v>
      </c>
      <c r="B155" s="17">
        <v>3</v>
      </c>
      <c r="C155" s="17">
        <v>7</v>
      </c>
      <c r="D155" s="17">
        <v>1</v>
      </c>
      <c r="E155" s="24"/>
      <c r="F155" s="34" t="s">
        <v>5</v>
      </c>
      <c r="G155" s="35">
        <f>G156+G157+G158+G159</f>
        <v>3440000</v>
      </c>
      <c r="H155" s="32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ht="12.75">
      <c r="A156" s="71">
        <v>2</v>
      </c>
      <c r="B156" s="19">
        <v>3</v>
      </c>
      <c r="C156" s="19">
        <v>7</v>
      </c>
      <c r="D156" s="19">
        <v>1</v>
      </c>
      <c r="E156" s="27" t="s">
        <v>148</v>
      </c>
      <c r="F156" s="32" t="s">
        <v>45</v>
      </c>
      <c r="G156" s="36">
        <v>1500000</v>
      </c>
      <c r="H156" s="32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ht="12.75">
      <c r="A157" s="71">
        <v>2</v>
      </c>
      <c r="B157" s="19">
        <v>3</v>
      </c>
      <c r="C157" s="19">
        <v>7</v>
      </c>
      <c r="D157" s="19">
        <v>1</v>
      </c>
      <c r="E157" s="27" t="s">
        <v>149</v>
      </c>
      <c r="F157" s="32" t="s">
        <v>46</v>
      </c>
      <c r="G157" s="36">
        <v>1900000</v>
      </c>
      <c r="H157" s="32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2.75">
      <c r="A158" s="71">
        <v>2</v>
      </c>
      <c r="B158" s="19">
        <v>3</v>
      </c>
      <c r="C158" s="19">
        <v>7</v>
      </c>
      <c r="D158" s="19">
        <v>1</v>
      </c>
      <c r="E158" s="27" t="s">
        <v>151</v>
      </c>
      <c r="F158" s="32" t="s">
        <v>15</v>
      </c>
      <c r="G158" s="36">
        <v>15000</v>
      </c>
      <c r="H158" s="32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2.75">
      <c r="A159" s="71">
        <v>2</v>
      </c>
      <c r="B159" s="19">
        <v>3</v>
      </c>
      <c r="C159" s="19">
        <v>7</v>
      </c>
      <c r="D159" s="19">
        <v>1</v>
      </c>
      <c r="E159" s="27" t="s">
        <v>155</v>
      </c>
      <c r="F159" s="32" t="s">
        <v>47</v>
      </c>
      <c r="G159" s="36">
        <v>25000</v>
      </c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ht="12.75">
      <c r="A160" s="70"/>
      <c r="B160" s="18"/>
      <c r="C160" s="18"/>
      <c r="D160" s="18"/>
      <c r="E160" s="24"/>
      <c r="F160" s="34"/>
      <c r="G160" s="35"/>
      <c r="H160" s="32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9" ht="12.75">
      <c r="A161" s="69">
        <v>2</v>
      </c>
      <c r="B161" s="17">
        <v>3</v>
      </c>
      <c r="C161" s="17">
        <v>9</v>
      </c>
      <c r="D161" s="18"/>
      <c r="E161" s="24"/>
      <c r="F161" s="34" t="s">
        <v>164</v>
      </c>
      <c r="G161" s="35">
        <f>SUM(G162:G167)</f>
        <v>200000</v>
      </c>
      <c r="H161" s="32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</row>
    <row r="162" spans="1:19" ht="12.75">
      <c r="A162" s="69">
        <v>2</v>
      </c>
      <c r="B162" s="17">
        <v>3</v>
      </c>
      <c r="C162" s="17">
        <v>9</v>
      </c>
      <c r="D162" s="17">
        <v>1</v>
      </c>
      <c r="E162" s="24"/>
      <c r="F162" s="34" t="s">
        <v>48</v>
      </c>
      <c r="G162" s="35">
        <v>50000</v>
      </c>
      <c r="H162" s="32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1:19" ht="12.75">
      <c r="A163" s="69">
        <v>2</v>
      </c>
      <c r="B163" s="17">
        <v>3</v>
      </c>
      <c r="C163" s="17">
        <v>9</v>
      </c>
      <c r="D163" s="17">
        <v>2</v>
      </c>
      <c r="E163" s="24"/>
      <c r="F163" s="34" t="s">
        <v>147</v>
      </c>
      <c r="G163" s="35">
        <v>80000</v>
      </c>
      <c r="H163" s="32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</row>
    <row r="164" spans="1:19" ht="12.75">
      <c r="A164" s="69">
        <v>2</v>
      </c>
      <c r="B164" s="17">
        <v>3</v>
      </c>
      <c r="C164" s="17">
        <v>9</v>
      </c>
      <c r="D164" s="17">
        <v>4</v>
      </c>
      <c r="E164" s="24"/>
      <c r="F164" s="34" t="s">
        <v>144</v>
      </c>
      <c r="G164" s="35">
        <v>0</v>
      </c>
      <c r="H164" s="32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2.75">
      <c r="A165" s="69">
        <v>2</v>
      </c>
      <c r="B165" s="17">
        <v>3</v>
      </c>
      <c r="C165" s="17">
        <v>9</v>
      </c>
      <c r="D165" s="17">
        <v>5</v>
      </c>
      <c r="E165" s="24"/>
      <c r="F165" s="34" t="s">
        <v>145</v>
      </c>
      <c r="G165" s="35">
        <v>20000</v>
      </c>
      <c r="H165" s="32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1:19" ht="12.75">
      <c r="A166" s="69">
        <v>2</v>
      </c>
      <c r="B166" s="17">
        <v>3</v>
      </c>
      <c r="C166" s="17">
        <v>9</v>
      </c>
      <c r="D166" s="17">
        <v>6</v>
      </c>
      <c r="E166" s="24"/>
      <c r="F166" s="34" t="s">
        <v>133</v>
      </c>
      <c r="G166" s="35">
        <v>25000</v>
      </c>
      <c r="H166" s="32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</row>
    <row r="167" spans="1:19" ht="12.75">
      <c r="A167" s="69">
        <v>2</v>
      </c>
      <c r="B167" s="17">
        <v>3</v>
      </c>
      <c r="C167" s="17">
        <v>9</v>
      </c>
      <c r="D167" s="17">
        <v>9</v>
      </c>
      <c r="E167" s="24"/>
      <c r="F167" s="34" t="s">
        <v>102</v>
      </c>
      <c r="G167" s="35">
        <v>25000</v>
      </c>
      <c r="H167" s="32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2.75">
      <c r="A168" s="70"/>
      <c r="B168" s="18"/>
      <c r="C168" s="18"/>
      <c r="D168" s="18"/>
      <c r="E168" s="24"/>
      <c r="F168" s="34"/>
      <c r="G168" s="35"/>
      <c r="H168" s="32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1:19" ht="12.75">
      <c r="A169" s="72">
        <v>2</v>
      </c>
      <c r="B169" s="59">
        <v>4</v>
      </c>
      <c r="C169" s="60"/>
      <c r="D169" s="60"/>
      <c r="E169" s="61"/>
      <c r="F169" s="43" t="s">
        <v>63</v>
      </c>
      <c r="G169" s="44">
        <f>G171+G185</f>
        <v>860000</v>
      </c>
      <c r="H169" s="62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ht="12.75">
      <c r="A170" s="69"/>
      <c r="B170" s="17"/>
      <c r="C170" s="18"/>
      <c r="D170" s="18"/>
      <c r="E170" s="24"/>
      <c r="F170" s="45"/>
      <c r="G170" s="31"/>
      <c r="H170" s="32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</row>
    <row r="171" spans="1:19" ht="12.75">
      <c r="A171" s="69">
        <v>2</v>
      </c>
      <c r="B171" s="17">
        <v>4</v>
      </c>
      <c r="C171" s="17">
        <v>1</v>
      </c>
      <c r="D171" s="18"/>
      <c r="E171" s="24"/>
      <c r="F171" s="34" t="s">
        <v>64</v>
      </c>
      <c r="G171" s="35">
        <f>G172+G175+G178+G179+G182</f>
        <v>860000</v>
      </c>
      <c r="H171" s="32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2.75">
      <c r="A172" s="69">
        <v>2</v>
      </c>
      <c r="B172" s="17">
        <v>4</v>
      </c>
      <c r="C172" s="17">
        <v>1</v>
      </c>
      <c r="D172" s="17">
        <v>2</v>
      </c>
      <c r="E172" s="24"/>
      <c r="F172" s="34" t="s">
        <v>49</v>
      </c>
      <c r="G172" s="35">
        <v>0</v>
      </c>
      <c r="H172" s="32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</row>
    <row r="173" spans="1:19" ht="12.75">
      <c r="A173" s="71">
        <v>2</v>
      </c>
      <c r="B173" s="19">
        <v>4</v>
      </c>
      <c r="C173" s="19">
        <v>1</v>
      </c>
      <c r="D173" s="19">
        <v>2</v>
      </c>
      <c r="E173" s="27" t="s">
        <v>148</v>
      </c>
      <c r="F173" s="32" t="s">
        <v>50</v>
      </c>
      <c r="G173" s="36">
        <v>0</v>
      </c>
      <c r="H173" s="32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</row>
    <row r="174" spans="1:19" ht="12.75">
      <c r="A174" s="71">
        <v>2</v>
      </c>
      <c r="B174" s="19">
        <v>4</v>
      </c>
      <c r="C174" s="19">
        <v>1</v>
      </c>
      <c r="D174" s="19">
        <v>2</v>
      </c>
      <c r="E174" s="27" t="s">
        <v>149</v>
      </c>
      <c r="F174" s="32" t="s">
        <v>103</v>
      </c>
      <c r="G174" s="36">
        <v>0</v>
      </c>
      <c r="H174" s="32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1:19" ht="12.75">
      <c r="A175" s="69">
        <v>2</v>
      </c>
      <c r="B175" s="17">
        <v>4</v>
      </c>
      <c r="C175" s="17">
        <v>1</v>
      </c>
      <c r="D175" s="17">
        <v>4</v>
      </c>
      <c r="E175" s="24"/>
      <c r="F175" s="34" t="s">
        <v>51</v>
      </c>
      <c r="G175" s="35">
        <v>800000</v>
      </c>
      <c r="H175" s="32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1:19" ht="12.75">
      <c r="A176" s="71">
        <v>2</v>
      </c>
      <c r="B176" s="19">
        <v>4</v>
      </c>
      <c r="C176" s="19">
        <v>1</v>
      </c>
      <c r="D176" s="19">
        <v>4</v>
      </c>
      <c r="E176" s="27" t="s">
        <v>148</v>
      </c>
      <c r="F176" s="32" t="s">
        <v>52</v>
      </c>
      <c r="G176" s="36">
        <v>0</v>
      </c>
      <c r="H176" s="32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</row>
    <row r="177" spans="1:19" ht="12.75">
      <c r="A177" s="71">
        <v>2</v>
      </c>
      <c r="B177" s="19">
        <v>4</v>
      </c>
      <c r="C177" s="19">
        <v>1</v>
      </c>
      <c r="D177" s="19">
        <v>4</v>
      </c>
      <c r="E177" s="27" t="s">
        <v>149</v>
      </c>
      <c r="F177" s="32" t="s">
        <v>53</v>
      </c>
      <c r="G177" s="36">
        <v>800000</v>
      </c>
      <c r="H177" s="32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2.75">
      <c r="A178" s="69">
        <v>2</v>
      </c>
      <c r="B178" s="17">
        <v>4</v>
      </c>
      <c r="C178" s="17">
        <v>1</v>
      </c>
      <c r="D178" s="17">
        <v>5</v>
      </c>
      <c r="E178" s="24"/>
      <c r="F178" s="34" t="s">
        <v>55</v>
      </c>
      <c r="G178" s="35">
        <v>50000</v>
      </c>
      <c r="H178" s="32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</row>
    <row r="179" spans="1:19" ht="12.75">
      <c r="A179" s="69">
        <v>2</v>
      </c>
      <c r="B179" s="17">
        <v>4</v>
      </c>
      <c r="C179" s="17">
        <v>1</v>
      </c>
      <c r="D179" s="17">
        <v>6</v>
      </c>
      <c r="E179" s="24"/>
      <c r="F179" s="47" t="s">
        <v>165</v>
      </c>
      <c r="G179" s="35">
        <v>0</v>
      </c>
      <c r="H179" s="32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</row>
    <row r="180" spans="1:19" ht="12.75">
      <c r="A180" s="71">
        <v>2</v>
      </c>
      <c r="B180" s="19">
        <v>4</v>
      </c>
      <c r="C180" s="19">
        <v>1</v>
      </c>
      <c r="D180" s="19">
        <v>6</v>
      </c>
      <c r="E180" s="27" t="s">
        <v>148</v>
      </c>
      <c r="F180" s="32" t="s">
        <v>54</v>
      </c>
      <c r="G180" s="36">
        <v>0</v>
      </c>
      <c r="H180" s="32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1:19" ht="12.75">
      <c r="A181" s="71">
        <v>2</v>
      </c>
      <c r="B181" s="19">
        <v>4</v>
      </c>
      <c r="C181" s="19">
        <v>1</v>
      </c>
      <c r="D181" s="19">
        <v>6</v>
      </c>
      <c r="E181" s="27" t="s">
        <v>151</v>
      </c>
      <c r="F181" s="49" t="s">
        <v>131</v>
      </c>
      <c r="G181" s="36">
        <v>0</v>
      </c>
      <c r="H181" s="32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ht="12.75">
      <c r="A182" s="69">
        <v>2</v>
      </c>
      <c r="B182" s="17">
        <v>4</v>
      </c>
      <c r="C182" s="17">
        <v>2</v>
      </c>
      <c r="D182" s="17">
        <v>2</v>
      </c>
      <c r="E182" s="24"/>
      <c r="F182" s="47" t="s">
        <v>104</v>
      </c>
      <c r="G182" s="35">
        <f>G183</f>
        <v>10000</v>
      </c>
      <c r="H182" s="32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ht="12.75" customHeight="1">
      <c r="A183" s="71">
        <v>2</v>
      </c>
      <c r="B183" s="19">
        <v>4</v>
      </c>
      <c r="C183" s="19">
        <v>2</v>
      </c>
      <c r="D183" s="19">
        <v>2</v>
      </c>
      <c r="E183" s="27" t="s">
        <v>148</v>
      </c>
      <c r="F183" s="49" t="s">
        <v>105</v>
      </c>
      <c r="G183" s="36">
        <v>10000</v>
      </c>
      <c r="H183" s="32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 ht="12.75">
      <c r="B184" s="71"/>
      <c r="C184" s="19"/>
      <c r="D184" s="19"/>
      <c r="E184" s="27"/>
      <c r="F184" s="49"/>
      <c r="G184" s="36"/>
      <c r="H184" s="32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ht="12.75">
      <c r="A185" s="69">
        <v>2</v>
      </c>
      <c r="B185" s="17">
        <v>4</v>
      </c>
      <c r="C185" s="17">
        <v>4</v>
      </c>
      <c r="D185" s="17"/>
      <c r="E185" s="24"/>
      <c r="F185" s="47" t="s">
        <v>65</v>
      </c>
      <c r="G185" s="35">
        <v>0</v>
      </c>
      <c r="H185" s="32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ht="12.75">
      <c r="A186" s="69">
        <v>2</v>
      </c>
      <c r="B186" s="17">
        <v>4</v>
      </c>
      <c r="C186" s="17">
        <v>4</v>
      </c>
      <c r="D186" s="17">
        <v>1</v>
      </c>
      <c r="E186" s="24"/>
      <c r="F186" s="47" t="s">
        <v>106</v>
      </c>
      <c r="G186" s="35">
        <v>0</v>
      </c>
      <c r="H186" s="32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ht="12.75">
      <c r="A187" s="71">
        <v>2</v>
      </c>
      <c r="B187" s="19">
        <v>4</v>
      </c>
      <c r="C187" s="19">
        <v>4</v>
      </c>
      <c r="D187" s="19">
        <v>1</v>
      </c>
      <c r="E187" s="27" t="s">
        <v>149</v>
      </c>
      <c r="F187" s="49" t="s">
        <v>107</v>
      </c>
      <c r="G187" s="36">
        <v>0</v>
      </c>
      <c r="H187" s="32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ht="12.75">
      <c r="A188" s="71"/>
      <c r="B188" s="19"/>
      <c r="C188" s="19"/>
      <c r="D188" s="19"/>
      <c r="E188" s="27"/>
      <c r="F188" s="49"/>
      <c r="G188" s="36"/>
      <c r="H188" s="32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ht="12.75">
      <c r="A189" s="72">
        <v>2</v>
      </c>
      <c r="B189" s="59">
        <v>6</v>
      </c>
      <c r="C189" s="60"/>
      <c r="D189" s="60"/>
      <c r="E189" s="61"/>
      <c r="F189" s="50" t="s">
        <v>66</v>
      </c>
      <c r="G189" s="44">
        <f>G191+G197+G203+G200</f>
        <v>30525000</v>
      </c>
      <c r="H189" s="62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2.75">
      <c r="A190" s="69"/>
      <c r="B190" s="17"/>
      <c r="C190" s="18"/>
      <c r="D190" s="18"/>
      <c r="E190" s="24"/>
      <c r="F190" s="51"/>
      <c r="G190" s="31"/>
      <c r="H190" s="32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ht="12.75">
      <c r="A191" s="69">
        <v>2</v>
      </c>
      <c r="B191" s="17">
        <v>6</v>
      </c>
      <c r="C191" s="17">
        <v>1</v>
      </c>
      <c r="D191" s="17"/>
      <c r="E191" s="24"/>
      <c r="F191" s="47" t="s">
        <v>108</v>
      </c>
      <c r="G191" s="35">
        <f>G192+G193+G194+G195</f>
        <v>375000</v>
      </c>
      <c r="H191" s="32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ht="12.75">
      <c r="A192" s="69">
        <v>2</v>
      </c>
      <c r="B192" s="17">
        <v>6</v>
      </c>
      <c r="C192" s="17">
        <v>1</v>
      </c>
      <c r="D192" s="17">
        <v>1</v>
      </c>
      <c r="E192" s="24"/>
      <c r="F192" s="47" t="s">
        <v>146</v>
      </c>
      <c r="G192" s="35">
        <v>75000</v>
      </c>
      <c r="H192" s="32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ht="12.75">
      <c r="A193" s="69">
        <v>2</v>
      </c>
      <c r="B193" s="17">
        <v>6</v>
      </c>
      <c r="C193" s="17">
        <v>1</v>
      </c>
      <c r="D193" s="17">
        <v>2</v>
      </c>
      <c r="E193" s="24"/>
      <c r="F193" s="47" t="s">
        <v>109</v>
      </c>
      <c r="G193" s="35">
        <v>150000</v>
      </c>
      <c r="H193" s="32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ht="12.75">
      <c r="A194" s="69">
        <v>2</v>
      </c>
      <c r="B194" s="17">
        <v>6</v>
      </c>
      <c r="C194" s="17">
        <v>1</v>
      </c>
      <c r="D194" s="17">
        <v>4</v>
      </c>
      <c r="E194" s="24"/>
      <c r="F194" s="47" t="s">
        <v>132</v>
      </c>
      <c r="G194" s="35">
        <v>75000</v>
      </c>
      <c r="H194" s="32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ht="12.75">
      <c r="A195" s="69">
        <v>2</v>
      </c>
      <c r="B195" s="17">
        <v>6</v>
      </c>
      <c r="C195" s="17">
        <v>1</v>
      </c>
      <c r="D195" s="17">
        <v>9</v>
      </c>
      <c r="E195" s="24"/>
      <c r="F195" s="47" t="s">
        <v>67</v>
      </c>
      <c r="G195" s="35">
        <v>75000</v>
      </c>
      <c r="H195" s="32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ht="12.75">
      <c r="A196" s="70"/>
      <c r="B196" s="18"/>
      <c r="C196" s="18"/>
      <c r="D196" s="18"/>
      <c r="E196" s="24"/>
      <c r="F196" s="49"/>
      <c r="G196" s="35"/>
      <c r="H196" s="32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ht="12.75">
      <c r="A197" s="69">
        <v>2</v>
      </c>
      <c r="B197" s="17">
        <v>6</v>
      </c>
      <c r="C197" s="17">
        <v>2</v>
      </c>
      <c r="D197" s="18"/>
      <c r="E197" s="24"/>
      <c r="F197" s="47" t="s">
        <v>68</v>
      </c>
      <c r="G197" s="35">
        <v>0</v>
      </c>
      <c r="H197" s="32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ht="12.75">
      <c r="A198" s="69">
        <v>2</v>
      </c>
      <c r="B198" s="17">
        <v>6</v>
      </c>
      <c r="C198" s="17">
        <v>2</v>
      </c>
      <c r="D198" s="17">
        <v>3</v>
      </c>
      <c r="E198" s="24"/>
      <c r="F198" s="47" t="s">
        <v>118</v>
      </c>
      <c r="G198" s="35">
        <v>0</v>
      </c>
      <c r="H198" s="32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ht="12.75">
      <c r="A199" s="70"/>
      <c r="B199" s="18"/>
      <c r="C199" s="18"/>
      <c r="D199" s="18"/>
      <c r="E199" s="24"/>
      <c r="F199" s="49"/>
      <c r="G199" s="36"/>
      <c r="H199" s="32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ht="12.75">
      <c r="A200" s="69">
        <v>2</v>
      </c>
      <c r="B200" s="17">
        <v>6</v>
      </c>
      <c r="C200" s="17">
        <v>5</v>
      </c>
      <c r="D200" s="18"/>
      <c r="E200" s="24"/>
      <c r="F200" s="47" t="s">
        <v>110</v>
      </c>
      <c r="G200" s="35"/>
      <c r="H200" s="32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ht="12.75">
      <c r="A201" s="69">
        <v>2</v>
      </c>
      <c r="B201" s="17">
        <v>6</v>
      </c>
      <c r="C201" s="17">
        <v>5</v>
      </c>
      <c r="D201" s="17">
        <v>4</v>
      </c>
      <c r="E201" s="24"/>
      <c r="F201" s="47" t="s">
        <v>111</v>
      </c>
      <c r="G201" s="35">
        <v>150000</v>
      </c>
      <c r="H201" s="32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ht="10.5" customHeight="1">
      <c r="A202" s="70"/>
      <c r="B202" s="18"/>
      <c r="C202" s="18"/>
      <c r="D202" s="18"/>
      <c r="E202" s="24"/>
      <c r="F202" s="49"/>
      <c r="G202" s="36"/>
      <c r="H202" s="32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ht="12.75">
      <c r="A203" s="69">
        <v>2</v>
      </c>
      <c r="B203" s="17">
        <v>6</v>
      </c>
      <c r="C203" s="17">
        <v>8</v>
      </c>
      <c r="D203" s="18"/>
      <c r="E203" s="24"/>
      <c r="F203" s="47" t="s">
        <v>69</v>
      </c>
      <c r="G203" s="35">
        <f>+G204+G205+G208+G209</f>
        <v>30150000</v>
      </c>
      <c r="H203" s="32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ht="12.75">
      <c r="A204" s="69">
        <v>2</v>
      </c>
      <c r="B204" s="17">
        <v>6</v>
      </c>
      <c r="C204" s="17">
        <v>8</v>
      </c>
      <c r="D204" s="17">
        <v>1</v>
      </c>
      <c r="E204" s="24"/>
      <c r="F204" s="47" t="s">
        <v>112</v>
      </c>
      <c r="G204" s="35">
        <v>30000000</v>
      </c>
      <c r="H204" s="32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ht="12.75">
      <c r="A205" s="69">
        <v>2</v>
      </c>
      <c r="B205" s="17">
        <v>6</v>
      </c>
      <c r="C205" s="17">
        <v>8</v>
      </c>
      <c r="D205" s="17">
        <v>3</v>
      </c>
      <c r="E205" s="24"/>
      <c r="F205" s="47" t="s">
        <v>117</v>
      </c>
      <c r="G205" s="35">
        <v>0</v>
      </c>
      <c r="H205" s="32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ht="12.75">
      <c r="A206" s="71">
        <v>2</v>
      </c>
      <c r="B206" s="19">
        <v>6</v>
      </c>
      <c r="C206" s="19">
        <v>8</v>
      </c>
      <c r="D206" s="19">
        <v>3</v>
      </c>
      <c r="E206" s="27" t="s">
        <v>148</v>
      </c>
      <c r="F206" s="49" t="s">
        <v>116</v>
      </c>
      <c r="G206" s="36">
        <v>50000</v>
      </c>
      <c r="H206" s="32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2.75">
      <c r="A207" s="71">
        <v>2</v>
      </c>
      <c r="B207" s="19">
        <v>6</v>
      </c>
      <c r="C207" s="19">
        <v>8</v>
      </c>
      <c r="D207" s="19">
        <v>3</v>
      </c>
      <c r="E207" s="27" t="s">
        <v>149</v>
      </c>
      <c r="F207" s="49" t="s">
        <v>70</v>
      </c>
      <c r="G207" s="36">
        <v>0</v>
      </c>
      <c r="H207" s="32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ht="12.75">
      <c r="A208" s="69">
        <v>2</v>
      </c>
      <c r="B208" s="17">
        <v>6</v>
      </c>
      <c r="C208" s="17">
        <v>8</v>
      </c>
      <c r="D208" s="17">
        <v>5</v>
      </c>
      <c r="E208" s="24"/>
      <c r="F208" s="47" t="s">
        <v>113</v>
      </c>
      <c r="G208" s="35">
        <v>0</v>
      </c>
      <c r="H208" s="32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ht="12.75">
      <c r="A209" s="69">
        <v>2</v>
      </c>
      <c r="B209" s="17">
        <v>6</v>
      </c>
      <c r="C209" s="17">
        <v>8</v>
      </c>
      <c r="D209" s="17">
        <v>8</v>
      </c>
      <c r="E209" s="24"/>
      <c r="F209" s="47" t="s">
        <v>114</v>
      </c>
      <c r="G209" s="35">
        <v>150000</v>
      </c>
      <c r="H209" s="32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1:19" ht="13.5" thickBot="1">
      <c r="A210" s="69">
        <v>2</v>
      </c>
      <c r="B210" s="17">
        <v>6</v>
      </c>
      <c r="C210" s="17">
        <v>8</v>
      </c>
      <c r="D210" s="17">
        <v>8</v>
      </c>
      <c r="E210" s="27" t="s">
        <v>148</v>
      </c>
      <c r="F210" s="52" t="s">
        <v>115</v>
      </c>
      <c r="G210" s="53">
        <v>50000</v>
      </c>
      <c r="H210" s="54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</row>
    <row r="211" spans="1:19" ht="13.5" thickBot="1">
      <c r="A211" s="250"/>
      <c r="B211" s="251"/>
      <c r="C211" s="251"/>
      <c r="D211" s="251"/>
      <c r="E211" s="252"/>
      <c r="F211" s="56" t="s">
        <v>60</v>
      </c>
      <c r="G211" s="25">
        <f>G21+G61+G125+G169+G189</f>
        <v>99290237</v>
      </c>
      <c r="H211" s="57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</row>
    <row r="212" spans="6:8" ht="12.75">
      <c r="F212" s="9" t="s">
        <v>7</v>
      </c>
      <c r="G212" s="14"/>
      <c r="H212" s="7"/>
    </row>
    <row r="213" spans="6:8" ht="12.75">
      <c r="F213" s="15"/>
      <c r="G213" s="8" t="s">
        <v>7</v>
      </c>
      <c r="H213" s="12"/>
    </row>
    <row r="214" spans="6:8" ht="12.75">
      <c r="F214" s="20" t="s">
        <v>178</v>
      </c>
      <c r="G214" s="8"/>
      <c r="H214" s="7"/>
    </row>
    <row r="215" spans="6:8" ht="12.75">
      <c r="F215" s="21" t="s">
        <v>177</v>
      </c>
      <c r="G215" s="8"/>
      <c r="H215" s="7"/>
    </row>
    <row r="216" spans="6:8" ht="12.75">
      <c r="F216" s="22"/>
      <c r="G216" s="8"/>
      <c r="H216" s="7"/>
    </row>
    <row r="217" spans="6:8" ht="12.75">
      <c r="F217" s="23"/>
      <c r="H217" s="7"/>
    </row>
    <row r="218" spans="6:8" ht="12.75">
      <c r="F218" s="7" t="s">
        <v>13</v>
      </c>
      <c r="G218" s="13" t="s">
        <v>7</v>
      </c>
      <c r="H218" s="7"/>
    </row>
    <row r="219" spans="6:8" ht="12.75">
      <c r="F219" s="7"/>
      <c r="G219" s="1"/>
      <c r="H219" s="10"/>
    </row>
    <row r="220" spans="6:8" ht="12.75">
      <c r="F220" s="8"/>
      <c r="H220" s="11"/>
    </row>
    <row r="221" spans="6:8" ht="12.75">
      <c r="F221" s="1"/>
      <c r="H221" s="7"/>
    </row>
    <row r="222" spans="6:7" ht="12.75">
      <c r="F222" s="1"/>
      <c r="G222" s="1"/>
    </row>
    <row r="223" spans="6:7" ht="12.75">
      <c r="F223" s="1"/>
      <c r="G223" s="1"/>
    </row>
    <row r="224" spans="6:7" ht="12.75">
      <c r="F224" s="1"/>
      <c r="G224" s="1"/>
    </row>
    <row r="225" spans="6:7" ht="12.75">
      <c r="F225" s="1"/>
      <c r="G225" s="1"/>
    </row>
    <row r="226" spans="6:7" ht="12.75">
      <c r="F226" s="1"/>
      <c r="G226" s="1"/>
    </row>
    <row r="227" spans="6:7" ht="12.75">
      <c r="F227" s="1"/>
      <c r="G227" s="1"/>
    </row>
    <row r="228" spans="6:7" ht="12.75">
      <c r="F228" s="1"/>
      <c r="G228" s="1"/>
    </row>
    <row r="229" spans="6:7" ht="12.75">
      <c r="F229" s="1"/>
      <c r="G229" s="1"/>
    </row>
    <row r="230" spans="6:7" ht="12.75">
      <c r="F230" s="1"/>
      <c r="G230" s="1"/>
    </row>
    <row r="231" spans="6:7" ht="12.75">
      <c r="F231" s="1"/>
      <c r="G231" s="1"/>
    </row>
    <row r="232" spans="6:7" ht="12.75">
      <c r="F232" s="1"/>
      <c r="G232" s="1"/>
    </row>
    <row r="233" spans="6:7" ht="12.75">
      <c r="F233" s="1"/>
      <c r="G233" s="1"/>
    </row>
    <row r="234" spans="6:7" ht="12.75">
      <c r="F234" s="1"/>
      <c r="G234" s="1"/>
    </row>
    <row r="235" spans="6:7" ht="12.75">
      <c r="F235" s="1"/>
      <c r="G235" s="1"/>
    </row>
    <row r="236" spans="6:7" ht="12.75">
      <c r="F236" s="1"/>
      <c r="G236" s="1"/>
    </row>
    <row r="237" spans="6:7" ht="12.75">
      <c r="F237" s="1" t="s">
        <v>7</v>
      </c>
      <c r="G237" s="1"/>
    </row>
    <row r="238" spans="6:7" ht="12.75">
      <c r="F238" s="1"/>
      <c r="G238" s="5"/>
    </row>
    <row r="239" spans="6:7" ht="12.75">
      <c r="F239" s="2"/>
      <c r="G239" s="6"/>
    </row>
    <row r="240" spans="6:7" ht="12.75">
      <c r="F240" s="5"/>
      <c r="G240" s="5"/>
    </row>
    <row r="241" spans="6:7" ht="12.75">
      <c r="F241" s="1"/>
      <c r="G241" s="1"/>
    </row>
    <row r="242" spans="6:7" ht="12.75">
      <c r="F242" s="1"/>
      <c r="G242" s="1"/>
    </row>
    <row r="243" spans="6:7" ht="12.75">
      <c r="F243" s="2"/>
      <c r="G243" s="5"/>
    </row>
    <row r="250" ht="12.75">
      <c r="G250" s="4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spans="6:7" ht="12.75">
      <c r="F257" s="3"/>
      <c r="G257" s="3"/>
    </row>
    <row r="259" ht="12.75">
      <c r="F259" s="3"/>
    </row>
    <row r="260" ht="12.75">
      <c r="F260" s="3"/>
    </row>
    <row r="261" ht="12.75">
      <c r="F261" s="4"/>
    </row>
  </sheetData>
  <sheetProtection/>
  <mergeCells count="26">
    <mergeCell ref="R12:R20"/>
    <mergeCell ref="S12:S20"/>
    <mergeCell ref="A9:S9"/>
    <mergeCell ref="A1:S1"/>
    <mergeCell ref="A3:S3"/>
    <mergeCell ref="A5:S5"/>
    <mergeCell ref="A7:S7"/>
    <mergeCell ref="A10:S10"/>
    <mergeCell ref="L12:L20"/>
    <mergeCell ref="M12:M20"/>
    <mergeCell ref="N12:N20"/>
    <mergeCell ref="O12:O20"/>
    <mergeCell ref="P12:P20"/>
    <mergeCell ref="Q12:Q20"/>
    <mergeCell ref="C12:C20"/>
    <mergeCell ref="B12:B20"/>
    <mergeCell ref="H12:H20"/>
    <mergeCell ref="I12:I20"/>
    <mergeCell ref="J12:J20"/>
    <mergeCell ref="K12:K20"/>
    <mergeCell ref="A12:A20"/>
    <mergeCell ref="F12:F20"/>
    <mergeCell ref="G12:G20"/>
    <mergeCell ref="E12:E20"/>
    <mergeCell ref="D12:D20"/>
    <mergeCell ref="A211:E211"/>
  </mergeCells>
  <printOptions/>
  <pageMargins left="0.7874015748031497" right="0.5118110236220472" top="0.31496062992125984" bottom="0.7086614173228347" header="0.2755905511811024" footer="0.5118110236220472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6"/>
  <sheetViews>
    <sheetView tabSelected="1" zoomScale="110" zoomScaleNormal="110" workbookViewId="0" topLeftCell="A188">
      <selection activeCell="G206" sqref="G206"/>
    </sheetView>
  </sheetViews>
  <sheetFormatPr defaultColWidth="9.00390625" defaultRowHeight="12.75"/>
  <cols>
    <col min="1" max="1" width="3.00390625" style="0" customWidth="1"/>
    <col min="2" max="2" width="2.75390625" style="0" customWidth="1"/>
    <col min="3" max="3" width="2.625" style="0" customWidth="1"/>
    <col min="4" max="4" width="2.75390625" style="0" customWidth="1"/>
    <col min="5" max="5" width="2.50390625" style="0" customWidth="1"/>
    <col min="6" max="6" width="39.75390625" style="0" customWidth="1"/>
    <col min="7" max="7" width="15.50390625" style="0" customWidth="1"/>
    <col min="8" max="8" width="14.875" style="0" hidden="1" customWidth="1"/>
    <col min="9" max="9" width="14.875" style="77" hidden="1" customWidth="1"/>
    <col min="10" max="10" width="9.375" style="77" hidden="1" customWidth="1"/>
    <col min="11" max="11" width="11.00390625" style="0" hidden="1" customWidth="1"/>
    <col min="12" max="12" width="0.12890625" style="0" hidden="1" customWidth="1"/>
    <col min="13" max="14" width="11.00390625" style="0" hidden="1" customWidth="1"/>
    <col min="15" max="15" width="0.12890625" style="0" hidden="1" customWidth="1"/>
    <col min="16" max="19" width="11.00390625" style="0" hidden="1" customWidth="1"/>
    <col min="20" max="20" width="0.12890625" style="0" hidden="1" customWidth="1"/>
    <col min="21" max="31" width="11.00390625" style="0" hidden="1" customWidth="1"/>
    <col min="32" max="32" width="0.12890625" style="0" hidden="1" customWidth="1"/>
    <col min="33" max="33" width="3.125" style="0" hidden="1" customWidth="1"/>
  </cols>
  <sheetData>
    <row r="1" spans="1:32" ht="12.75">
      <c r="A1" s="262" t="s">
        <v>167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</row>
    <row r="2" spans="1:32" ht="12.75">
      <c r="A2" s="262" t="s">
        <v>168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</row>
    <row r="3" spans="1:32" ht="12.75">
      <c r="A3" s="262" t="s">
        <v>170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</row>
    <row r="4" spans="1:32" ht="12.75">
      <c r="A4" s="262" t="s">
        <v>169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</row>
    <row r="5" spans="1:32" ht="12.75">
      <c r="A5" s="262" t="s">
        <v>191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</row>
    <row r="6" spans="1:32" ht="13.5" thickBot="1">
      <c r="A6" s="262" t="s">
        <v>230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</row>
    <row r="7" spans="1:33" ht="3" customHeight="1">
      <c r="A7" s="256" t="s">
        <v>176</v>
      </c>
      <c r="B7" s="264" t="s">
        <v>175</v>
      </c>
      <c r="C7" s="273" t="s">
        <v>174</v>
      </c>
      <c r="D7" s="273" t="s">
        <v>173</v>
      </c>
      <c r="E7" s="270" t="s">
        <v>172</v>
      </c>
      <c r="F7" s="274" t="s">
        <v>198</v>
      </c>
      <c r="G7" s="274" t="s">
        <v>166</v>
      </c>
      <c r="H7" s="256" t="s">
        <v>179</v>
      </c>
      <c r="I7" s="280"/>
      <c r="J7" s="257"/>
      <c r="K7" s="256" t="s">
        <v>180</v>
      </c>
      <c r="L7" s="257"/>
      <c r="M7" s="256" t="s">
        <v>181</v>
      </c>
      <c r="N7" s="257"/>
      <c r="O7" s="256" t="s">
        <v>182</v>
      </c>
      <c r="P7" s="257"/>
      <c r="Q7" s="256" t="s">
        <v>183</v>
      </c>
      <c r="R7" s="257"/>
      <c r="S7" s="256" t="s">
        <v>184</v>
      </c>
      <c r="T7" s="257"/>
      <c r="U7" s="256" t="s">
        <v>185</v>
      </c>
      <c r="V7" s="257"/>
      <c r="W7" s="256" t="s">
        <v>186</v>
      </c>
      <c r="X7" s="257"/>
      <c r="Y7" s="256" t="s">
        <v>187</v>
      </c>
      <c r="Z7" s="257"/>
      <c r="AA7" s="256" t="s">
        <v>188</v>
      </c>
      <c r="AB7" s="257"/>
      <c r="AC7" s="256" t="s">
        <v>189</v>
      </c>
      <c r="AD7" s="257"/>
      <c r="AE7" s="256" t="s">
        <v>190</v>
      </c>
      <c r="AF7" s="257"/>
      <c r="AG7" s="274" t="s">
        <v>199</v>
      </c>
    </row>
    <row r="8" spans="1:33" ht="6" customHeight="1">
      <c r="A8" s="278"/>
      <c r="B8" s="265"/>
      <c r="C8" s="265"/>
      <c r="D8" s="265"/>
      <c r="E8" s="271"/>
      <c r="F8" s="275"/>
      <c r="G8" s="277"/>
      <c r="H8" s="281"/>
      <c r="I8" s="282"/>
      <c r="J8" s="259"/>
      <c r="K8" s="258"/>
      <c r="L8" s="259"/>
      <c r="M8" s="258"/>
      <c r="N8" s="259"/>
      <c r="O8" s="258"/>
      <c r="P8" s="259"/>
      <c r="Q8" s="258"/>
      <c r="R8" s="259"/>
      <c r="S8" s="258"/>
      <c r="T8" s="259"/>
      <c r="U8" s="258"/>
      <c r="V8" s="259"/>
      <c r="W8" s="258"/>
      <c r="X8" s="259"/>
      <c r="Y8" s="258"/>
      <c r="Z8" s="259"/>
      <c r="AA8" s="258"/>
      <c r="AB8" s="259"/>
      <c r="AC8" s="258"/>
      <c r="AD8" s="259"/>
      <c r="AE8" s="258"/>
      <c r="AF8" s="259"/>
      <c r="AG8" s="275"/>
    </row>
    <row r="9" spans="1:33" ht="6.75" customHeight="1">
      <c r="A9" s="278"/>
      <c r="B9" s="265"/>
      <c r="C9" s="265"/>
      <c r="D9" s="265"/>
      <c r="E9" s="271"/>
      <c r="F9" s="275"/>
      <c r="G9" s="277"/>
      <c r="H9" s="281"/>
      <c r="I9" s="282"/>
      <c r="J9" s="259"/>
      <c r="K9" s="258"/>
      <c r="L9" s="259"/>
      <c r="M9" s="258"/>
      <c r="N9" s="259"/>
      <c r="O9" s="258"/>
      <c r="P9" s="259"/>
      <c r="Q9" s="258"/>
      <c r="R9" s="259"/>
      <c r="S9" s="258"/>
      <c r="T9" s="259"/>
      <c r="U9" s="258"/>
      <c r="V9" s="259"/>
      <c r="W9" s="258"/>
      <c r="X9" s="259"/>
      <c r="Y9" s="258"/>
      <c r="Z9" s="259"/>
      <c r="AA9" s="258"/>
      <c r="AB9" s="259"/>
      <c r="AC9" s="258"/>
      <c r="AD9" s="259"/>
      <c r="AE9" s="258"/>
      <c r="AF9" s="259"/>
      <c r="AG9" s="275"/>
    </row>
    <row r="10" spans="1:33" ht="8.25" customHeight="1">
      <c r="A10" s="278"/>
      <c r="B10" s="265"/>
      <c r="C10" s="265"/>
      <c r="D10" s="265"/>
      <c r="E10" s="271"/>
      <c r="F10" s="275"/>
      <c r="G10" s="277"/>
      <c r="H10" s="281"/>
      <c r="I10" s="282"/>
      <c r="J10" s="259"/>
      <c r="K10" s="258"/>
      <c r="L10" s="259"/>
      <c r="M10" s="258"/>
      <c r="N10" s="259"/>
      <c r="O10" s="258"/>
      <c r="P10" s="259"/>
      <c r="Q10" s="258"/>
      <c r="R10" s="259"/>
      <c r="S10" s="258"/>
      <c r="T10" s="259"/>
      <c r="U10" s="258"/>
      <c r="V10" s="259"/>
      <c r="W10" s="258"/>
      <c r="X10" s="259"/>
      <c r="Y10" s="258"/>
      <c r="Z10" s="259"/>
      <c r="AA10" s="258"/>
      <c r="AB10" s="259"/>
      <c r="AC10" s="258"/>
      <c r="AD10" s="259"/>
      <c r="AE10" s="258"/>
      <c r="AF10" s="259"/>
      <c r="AG10" s="275"/>
    </row>
    <row r="11" spans="1:33" ht="6.75" customHeight="1">
      <c r="A11" s="278"/>
      <c r="B11" s="265"/>
      <c r="C11" s="265"/>
      <c r="D11" s="265"/>
      <c r="E11" s="271"/>
      <c r="F11" s="275"/>
      <c r="G11" s="277"/>
      <c r="H11" s="281"/>
      <c r="I11" s="282"/>
      <c r="J11" s="259"/>
      <c r="K11" s="258"/>
      <c r="L11" s="259"/>
      <c r="M11" s="258"/>
      <c r="N11" s="259"/>
      <c r="O11" s="258"/>
      <c r="P11" s="259"/>
      <c r="Q11" s="258"/>
      <c r="R11" s="259"/>
      <c r="S11" s="258"/>
      <c r="T11" s="259"/>
      <c r="U11" s="258"/>
      <c r="V11" s="259"/>
      <c r="W11" s="258"/>
      <c r="X11" s="259"/>
      <c r="Y11" s="258"/>
      <c r="Z11" s="259"/>
      <c r="AA11" s="258"/>
      <c r="AB11" s="259"/>
      <c r="AC11" s="258"/>
      <c r="AD11" s="259"/>
      <c r="AE11" s="258"/>
      <c r="AF11" s="259"/>
      <c r="AG11" s="275"/>
    </row>
    <row r="12" spans="1:33" ht="9.75" customHeight="1">
      <c r="A12" s="278"/>
      <c r="B12" s="265"/>
      <c r="C12" s="265"/>
      <c r="D12" s="265"/>
      <c r="E12" s="271"/>
      <c r="F12" s="275"/>
      <c r="G12" s="277"/>
      <c r="H12" s="281"/>
      <c r="I12" s="282"/>
      <c r="J12" s="259"/>
      <c r="K12" s="258"/>
      <c r="L12" s="259"/>
      <c r="M12" s="258"/>
      <c r="N12" s="259"/>
      <c r="O12" s="258"/>
      <c r="P12" s="259"/>
      <c r="Q12" s="258"/>
      <c r="R12" s="259"/>
      <c r="S12" s="258"/>
      <c r="T12" s="259"/>
      <c r="U12" s="258"/>
      <c r="V12" s="259"/>
      <c r="W12" s="258"/>
      <c r="X12" s="259"/>
      <c r="Y12" s="258"/>
      <c r="Z12" s="259"/>
      <c r="AA12" s="258"/>
      <c r="AB12" s="259"/>
      <c r="AC12" s="258"/>
      <c r="AD12" s="259"/>
      <c r="AE12" s="258"/>
      <c r="AF12" s="259"/>
      <c r="AG12" s="275"/>
    </row>
    <row r="13" spans="1:33" ht="9" customHeight="1">
      <c r="A13" s="278"/>
      <c r="B13" s="265"/>
      <c r="C13" s="265"/>
      <c r="D13" s="265"/>
      <c r="E13" s="271"/>
      <c r="F13" s="275"/>
      <c r="G13" s="277"/>
      <c r="H13" s="281"/>
      <c r="I13" s="282"/>
      <c r="J13" s="259"/>
      <c r="K13" s="258"/>
      <c r="L13" s="259"/>
      <c r="M13" s="258"/>
      <c r="N13" s="259"/>
      <c r="O13" s="258"/>
      <c r="P13" s="259"/>
      <c r="Q13" s="258"/>
      <c r="R13" s="259"/>
      <c r="S13" s="258"/>
      <c r="T13" s="259"/>
      <c r="U13" s="258"/>
      <c r="V13" s="259"/>
      <c r="W13" s="258"/>
      <c r="X13" s="259"/>
      <c r="Y13" s="258"/>
      <c r="Z13" s="259"/>
      <c r="AA13" s="258"/>
      <c r="AB13" s="259"/>
      <c r="AC13" s="258"/>
      <c r="AD13" s="259"/>
      <c r="AE13" s="258"/>
      <c r="AF13" s="259"/>
      <c r="AG13" s="275"/>
    </row>
    <row r="14" spans="1:33" ht="7.5" customHeight="1">
      <c r="A14" s="278"/>
      <c r="B14" s="265"/>
      <c r="C14" s="265"/>
      <c r="D14" s="265"/>
      <c r="E14" s="271"/>
      <c r="F14" s="275"/>
      <c r="G14" s="277"/>
      <c r="H14" s="281"/>
      <c r="I14" s="282"/>
      <c r="J14" s="259"/>
      <c r="K14" s="258"/>
      <c r="L14" s="259"/>
      <c r="M14" s="258"/>
      <c r="N14" s="259"/>
      <c r="O14" s="258"/>
      <c r="P14" s="259"/>
      <c r="Q14" s="258"/>
      <c r="R14" s="259"/>
      <c r="S14" s="258"/>
      <c r="T14" s="259"/>
      <c r="U14" s="258"/>
      <c r="V14" s="259"/>
      <c r="W14" s="258"/>
      <c r="X14" s="259"/>
      <c r="Y14" s="258"/>
      <c r="Z14" s="259"/>
      <c r="AA14" s="258"/>
      <c r="AB14" s="259"/>
      <c r="AC14" s="258"/>
      <c r="AD14" s="259"/>
      <c r="AE14" s="258"/>
      <c r="AF14" s="259"/>
      <c r="AG14" s="275"/>
    </row>
    <row r="15" spans="1:33" ht="11.25" customHeight="1" thickBot="1">
      <c r="A15" s="278"/>
      <c r="B15" s="265"/>
      <c r="C15" s="265"/>
      <c r="D15" s="265"/>
      <c r="E15" s="271"/>
      <c r="F15" s="275"/>
      <c r="G15" s="277"/>
      <c r="H15" s="283"/>
      <c r="I15" s="284"/>
      <c r="J15" s="261"/>
      <c r="K15" s="260"/>
      <c r="L15" s="261"/>
      <c r="M15" s="260"/>
      <c r="N15" s="261"/>
      <c r="O15" s="260"/>
      <c r="P15" s="261"/>
      <c r="Q15" s="260"/>
      <c r="R15" s="261"/>
      <c r="S15" s="260"/>
      <c r="T15" s="261"/>
      <c r="U15" s="260"/>
      <c r="V15" s="261"/>
      <c r="W15" s="260"/>
      <c r="X15" s="261"/>
      <c r="Y15" s="260"/>
      <c r="Z15" s="261"/>
      <c r="AA15" s="260"/>
      <c r="AB15" s="261"/>
      <c r="AC15" s="260"/>
      <c r="AD15" s="261"/>
      <c r="AE15" s="260"/>
      <c r="AF15" s="261"/>
      <c r="AG15" s="275"/>
    </row>
    <row r="16" spans="1:33" ht="32.25" customHeight="1" thickBot="1">
      <c r="A16" s="279"/>
      <c r="B16" s="266"/>
      <c r="C16" s="266"/>
      <c r="D16" s="266"/>
      <c r="E16" s="272"/>
      <c r="F16" s="276"/>
      <c r="G16" s="276"/>
      <c r="H16" s="78" t="s">
        <v>195</v>
      </c>
      <c r="I16" s="79" t="s">
        <v>196</v>
      </c>
      <c r="J16" s="80" t="s">
        <v>197</v>
      </c>
      <c r="K16" s="78" t="s">
        <v>195</v>
      </c>
      <c r="L16" s="79" t="s">
        <v>196</v>
      </c>
      <c r="M16" s="78" t="s">
        <v>195</v>
      </c>
      <c r="N16" s="79" t="s">
        <v>196</v>
      </c>
      <c r="O16" s="78" t="s">
        <v>195</v>
      </c>
      <c r="P16" s="79" t="s">
        <v>196</v>
      </c>
      <c r="Q16" s="78" t="s">
        <v>195</v>
      </c>
      <c r="R16" s="79" t="s">
        <v>196</v>
      </c>
      <c r="S16" s="78" t="s">
        <v>195</v>
      </c>
      <c r="T16" s="79" t="s">
        <v>196</v>
      </c>
      <c r="U16" s="79" t="s">
        <v>196</v>
      </c>
      <c r="V16" s="78" t="s">
        <v>195</v>
      </c>
      <c r="W16" s="78" t="s">
        <v>195</v>
      </c>
      <c r="X16" s="79" t="s">
        <v>196</v>
      </c>
      <c r="Y16" s="78" t="s">
        <v>195</v>
      </c>
      <c r="Z16" s="79" t="s">
        <v>196</v>
      </c>
      <c r="AA16" s="78" t="s">
        <v>195</v>
      </c>
      <c r="AB16" s="79" t="s">
        <v>196</v>
      </c>
      <c r="AC16" s="78" t="s">
        <v>195</v>
      </c>
      <c r="AD16" s="79" t="s">
        <v>196</v>
      </c>
      <c r="AE16" s="78" t="s">
        <v>195</v>
      </c>
      <c r="AF16" s="79" t="s">
        <v>196</v>
      </c>
      <c r="AG16" s="276"/>
    </row>
    <row r="17" spans="1:33" ht="13.5" thickBot="1">
      <c r="A17" s="81">
        <v>2</v>
      </c>
      <c r="B17" s="82">
        <v>1</v>
      </c>
      <c r="C17" s="82"/>
      <c r="D17" s="82"/>
      <c r="E17" s="83"/>
      <c r="F17" s="84" t="s">
        <v>56</v>
      </c>
      <c r="G17" s="85">
        <f>G19+G35+G43+G55+G50</f>
        <v>39591574</v>
      </c>
      <c r="H17" s="85">
        <f>H19+H35+H43+H55</f>
        <v>0</v>
      </c>
      <c r="I17" s="86">
        <f>I19+I35+I43+I55</f>
        <v>0</v>
      </c>
      <c r="J17" s="87" t="e">
        <f>I17/H17</f>
        <v>#DIV/0!</v>
      </c>
      <c r="K17" s="88">
        <f aca="true" t="shared" si="0" ref="K17:AF17">K19+K35+K43+K55</f>
        <v>0</v>
      </c>
      <c r="L17" s="89">
        <f t="shared" si="0"/>
        <v>0</v>
      </c>
      <c r="M17" s="89">
        <f t="shared" si="0"/>
        <v>0</v>
      </c>
      <c r="N17" s="89">
        <f t="shared" si="0"/>
        <v>0</v>
      </c>
      <c r="O17" s="89">
        <f t="shared" si="0"/>
        <v>0</v>
      </c>
      <c r="P17" s="89">
        <f t="shared" si="0"/>
        <v>0</v>
      </c>
      <c r="Q17" s="89">
        <f t="shared" si="0"/>
        <v>0</v>
      </c>
      <c r="R17" s="89">
        <f t="shared" si="0"/>
        <v>0</v>
      </c>
      <c r="S17" s="89">
        <f t="shared" si="0"/>
        <v>0</v>
      </c>
      <c r="T17" s="89">
        <f t="shared" si="0"/>
        <v>0</v>
      </c>
      <c r="U17" s="89">
        <f t="shared" si="0"/>
        <v>0</v>
      </c>
      <c r="V17" s="89">
        <f t="shared" si="0"/>
        <v>0</v>
      </c>
      <c r="W17" s="89">
        <f t="shared" si="0"/>
        <v>0</v>
      </c>
      <c r="X17" s="89">
        <f t="shared" si="0"/>
        <v>0</v>
      </c>
      <c r="Y17" s="89">
        <f t="shared" si="0"/>
        <v>0</v>
      </c>
      <c r="Z17" s="89">
        <f t="shared" si="0"/>
        <v>0</v>
      </c>
      <c r="AA17" s="89">
        <f t="shared" si="0"/>
        <v>0</v>
      </c>
      <c r="AB17" s="89">
        <f t="shared" si="0"/>
        <v>0</v>
      </c>
      <c r="AC17" s="89">
        <f t="shared" si="0"/>
        <v>0</v>
      </c>
      <c r="AD17" s="89">
        <f t="shared" si="0"/>
        <v>0</v>
      </c>
      <c r="AE17" s="89">
        <f t="shared" si="0"/>
        <v>0</v>
      </c>
      <c r="AF17" s="86">
        <f t="shared" si="0"/>
        <v>0</v>
      </c>
      <c r="AG17" s="90">
        <f>I17+K17+L17+M17+N17+O17+U17+V17+Y17+Z17+AE17+AF17</f>
        <v>0</v>
      </c>
    </row>
    <row r="18" spans="1:33" ht="12.75">
      <c r="A18" s="91"/>
      <c r="B18" s="92"/>
      <c r="C18" s="92"/>
      <c r="D18" s="92"/>
      <c r="E18" s="93"/>
      <c r="F18" s="94"/>
      <c r="G18" s="95"/>
      <c r="H18" s="96"/>
      <c r="I18" s="97"/>
      <c r="J18" s="98"/>
      <c r="K18" s="99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/>
      <c r="AG18" s="102">
        <f aca="true" t="shared" si="1" ref="AG18:AG93">I18+K18+L18+M18+N18+O18+U18+V18+Y18+Z18+AE18+AF18</f>
        <v>0</v>
      </c>
    </row>
    <row r="19" spans="1:33" s="223" customFormat="1" ht="12.75">
      <c r="A19" s="103">
        <v>2</v>
      </c>
      <c r="B19" s="104">
        <v>1</v>
      </c>
      <c r="C19" s="104">
        <v>1</v>
      </c>
      <c r="D19" s="104"/>
      <c r="E19" s="105"/>
      <c r="F19" s="106" t="s">
        <v>57</v>
      </c>
      <c r="G19" s="107">
        <f>G20+G22+G28+G29+G30</f>
        <v>30759274</v>
      </c>
      <c r="H19" s="203">
        <f>H20+H22+H28+H29</f>
        <v>0</v>
      </c>
      <c r="I19" s="219">
        <f aca="true" t="shared" si="2" ref="I19:AF19">I20+I22+I28+I29</f>
        <v>0</v>
      </c>
      <c r="J19" s="220" t="e">
        <f aca="true" t="shared" si="3" ref="J19:J93">I19/H19</f>
        <v>#DIV/0!</v>
      </c>
      <c r="K19" s="221">
        <f t="shared" si="2"/>
        <v>0</v>
      </c>
      <c r="L19" s="203">
        <f t="shared" si="2"/>
        <v>0</v>
      </c>
      <c r="M19" s="203">
        <f t="shared" si="2"/>
        <v>0</v>
      </c>
      <c r="N19" s="203">
        <f t="shared" si="2"/>
        <v>0</v>
      </c>
      <c r="O19" s="203">
        <f>O20+O22+O28+O29</f>
        <v>0</v>
      </c>
      <c r="P19" s="203">
        <f>P20+P22+P28+P29</f>
        <v>0</v>
      </c>
      <c r="Q19" s="203">
        <f>Q20+Q22+Q28+Q29</f>
        <v>0</v>
      </c>
      <c r="R19" s="203">
        <f>R20+R22+R28+R29</f>
        <v>0</v>
      </c>
      <c r="S19" s="203">
        <f t="shared" si="2"/>
        <v>0</v>
      </c>
      <c r="T19" s="203">
        <f t="shared" si="2"/>
        <v>0</v>
      </c>
      <c r="U19" s="203">
        <f t="shared" si="2"/>
        <v>0</v>
      </c>
      <c r="V19" s="203">
        <f t="shared" si="2"/>
        <v>0</v>
      </c>
      <c r="W19" s="203">
        <f t="shared" si="2"/>
        <v>0</v>
      </c>
      <c r="X19" s="203">
        <f t="shared" si="2"/>
        <v>0</v>
      </c>
      <c r="Y19" s="203">
        <f t="shared" si="2"/>
        <v>0</v>
      </c>
      <c r="Z19" s="203">
        <f t="shared" si="2"/>
        <v>0</v>
      </c>
      <c r="AA19" s="203">
        <f t="shared" si="2"/>
        <v>0</v>
      </c>
      <c r="AB19" s="203">
        <f t="shared" si="2"/>
        <v>0</v>
      </c>
      <c r="AC19" s="203">
        <f t="shared" si="2"/>
        <v>0</v>
      </c>
      <c r="AD19" s="203">
        <f t="shared" si="2"/>
        <v>0</v>
      </c>
      <c r="AE19" s="203">
        <f t="shared" si="2"/>
        <v>0</v>
      </c>
      <c r="AF19" s="219">
        <f t="shared" si="2"/>
        <v>0</v>
      </c>
      <c r="AG19" s="222">
        <f t="shared" si="1"/>
        <v>0</v>
      </c>
    </row>
    <row r="20" spans="1:33" ht="12.75">
      <c r="A20" s="199">
        <v>2</v>
      </c>
      <c r="B20" s="200">
        <v>1</v>
      </c>
      <c r="C20" s="200">
        <v>1</v>
      </c>
      <c r="D20" s="200">
        <v>1</v>
      </c>
      <c r="E20" s="201"/>
      <c r="F20" s="202" t="s">
        <v>58</v>
      </c>
      <c r="G20" s="203">
        <f>G21</f>
        <v>25359495</v>
      </c>
      <c r="H20" s="108">
        <f>H21</f>
        <v>0</v>
      </c>
      <c r="I20" s="109">
        <f aca="true" t="shared" si="4" ref="I20:AF20">I21</f>
        <v>0</v>
      </c>
      <c r="J20" s="110" t="e">
        <f t="shared" si="3"/>
        <v>#DIV/0!</v>
      </c>
      <c r="K20" s="111">
        <f t="shared" si="4"/>
        <v>0</v>
      </c>
      <c r="L20" s="108">
        <f t="shared" si="4"/>
        <v>0</v>
      </c>
      <c r="M20" s="108">
        <f t="shared" si="4"/>
        <v>0</v>
      </c>
      <c r="N20" s="108">
        <f t="shared" si="4"/>
        <v>0</v>
      </c>
      <c r="O20" s="108">
        <f t="shared" si="4"/>
        <v>0</v>
      </c>
      <c r="P20" s="108"/>
      <c r="Q20" s="108"/>
      <c r="R20" s="108"/>
      <c r="S20" s="108"/>
      <c r="T20" s="108"/>
      <c r="U20" s="108">
        <f t="shared" si="4"/>
        <v>0</v>
      </c>
      <c r="V20" s="108">
        <f t="shared" si="4"/>
        <v>0</v>
      </c>
      <c r="W20" s="108"/>
      <c r="X20" s="108"/>
      <c r="Y20" s="108">
        <f t="shared" si="4"/>
        <v>0</v>
      </c>
      <c r="Z20" s="108">
        <f t="shared" si="4"/>
        <v>0</v>
      </c>
      <c r="AA20" s="108"/>
      <c r="AB20" s="108"/>
      <c r="AC20" s="108"/>
      <c r="AD20" s="108"/>
      <c r="AE20" s="108">
        <f t="shared" si="4"/>
        <v>0</v>
      </c>
      <c r="AF20" s="109">
        <f t="shared" si="4"/>
        <v>0</v>
      </c>
      <c r="AG20" s="112">
        <f t="shared" si="1"/>
        <v>0</v>
      </c>
    </row>
    <row r="21" spans="1:33" s="76" customFormat="1" ht="12.75">
      <c r="A21" s="204">
        <v>2</v>
      </c>
      <c r="B21" s="205">
        <v>1</v>
      </c>
      <c r="C21" s="205">
        <v>1</v>
      </c>
      <c r="D21" s="205">
        <v>1</v>
      </c>
      <c r="E21" s="206" t="s">
        <v>148</v>
      </c>
      <c r="F21" s="207" t="s">
        <v>0</v>
      </c>
      <c r="G21" s="208">
        <v>25359495</v>
      </c>
      <c r="H21" s="139"/>
      <c r="I21" s="140"/>
      <c r="J21" s="141" t="e">
        <f t="shared" si="3"/>
        <v>#DIV/0!</v>
      </c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4"/>
      <c r="AG21" s="145">
        <f t="shared" si="1"/>
        <v>0</v>
      </c>
    </row>
    <row r="22" spans="1:33" ht="12.75">
      <c r="A22" s="199">
        <v>2</v>
      </c>
      <c r="B22" s="200">
        <v>1</v>
      </c>
      <c r="C22" s="200">
        <v>1</v>
      </c>
      <c r="D22" s="200">
        <v>2</v>
      </c>
      <c r="E22" s="201"/>
      <c r="F22" s="209" t="s">
        <v>18</v>
      </c>
      <c r="G22" s="210">
        <f>G23+G24+G25+G26+G27</f>
        <v>2157500</v>
      </c>
      <c r="H22" s="151">
        <f>H23+H24+H25+H26+H27</f>
        <v>0</v>
      </c>
      <c r="I22" s="152">
        <f aca="true" t="shared" si="5" ref="I22:AF22">I23+I24+I25+I26+I27</f>
        <v>0</v>
      </c>
      <c r="J22" s="153" t="e">
        <f t="shared" si="3"/>
        <v>#DIV/0!</v>
      </c>
      <c r="K22" s="160">
        <f t="shared" si="5"/>
        <v>0</v>
      </c>
      <c r="L22" s="151">
        <f t="shared" si="5"/>
        <v>0</v>
      </c>
      <c r="M22" s="151">
        <f t="shared" si="5"/>
        <v>0</v>
      </c>
      <c r="N22" s="151">
        <f t="shared" si="5"/>
        <v>0</v>
      </c>
      <c r="O22" s="151">
        <f t="shared" si="5"/>
        <v>0</v>
      </c>
      <c r="P22" s="151">
        <f t="shared" si="5"/>
        <v>0</v>
      </c>
      <c r="Q22" s="151">
        <f t="shared" si="5"/>
        <v>0</v>
      </c>
      <c r="R22" s="151">
        <f t="shared" si="5"/>
        <v>0</v>
      </c>
      <c r="S22" s="151">
        <f t="shared" si="5"/>
        <v>0</v>
      </c>
      <c r="T22" s="151">
        <f t="shared" si="5"/>
        <v>0</v>
      </c>
      <c r="U22" s="151">
        <f t="shared" si="5"/>
        <v>0</v>
      </c>
      <c r="V22" s="151">
        <f t="shared" si="5"/>
        <v>0</v>
      </c>
      <c r="W22" s="151">
        <f t="shared" si="5"/>
        <v>0</v>
      </c>
      <c r="X22" s="151">
        <f t="shared" si="5"/>
        <v>0</v>
      </c>
      <c r="Y22" s="151">
        <f t="shared" si="5"/>
        <v>0</v>
      </c>
      <c r="Z22" s="151">
        <f t="shared" si="5"/>
        <v>0</v>
      </c>
      <c r="AA22" s="151"/>
      <c r="AB22" s="151">
        <f t="shared" si="5"/>
        <v>0</v>
      </c>
      <c r="AC22" s="151">
        <f t="shared" si="5"/>
        <v>0</v>
      </c>
      <c r="AD22" s="151">
        <f t="shared" si="5"/>
        <v>0</v>
      </c>
      <c r="AE22" s="151">
        <f t="shared" si="5"/>
        <v>0</v>
      </c>
      <c r="AF22" s="152">
        <f t="shared" si="5"/>
        <v>0</v>
      </c>
      <c r="AG22" s="157">
        <f t="shared" si="1"/>
        <v>0</v>
      </c>
    </row>
    <row r="23" spans="1:33" ht="12.75">
      <c r="A23" s="204">
        <v>2</v>
      </c>
      <c r="B23" s="205">
        <v>1</v>
      </c>
      <c r="C23" s="205">
        <v>1</v>
      </c>
      <c r="D23" s="205">
        <v>2</v>
      </c>
      <c r="E23" s="206" t="s">
        <v>148</v>
      </c>
      <c r="F23" s="211" t="s">
        <v>21</v>
      </c>
      <c r="G23" s="208">
        <f>1705000-200000</f>
        <v>1505000</v>
      </c>
      <c r="H23" s="146"/>
      <c r="I23" s="147"/>
      <c r="J23" s="141" t="e">
        <f t="shared" si="3"/>
        <v>#DIV/0!</v>
      </c>
      <c r="K23" s="148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50"/>
      <c r="AG23" s="145">
        <f t="shared" si="1"/>
        <v>0</v>
      </c>
    </row>
    <row r="24" spans="1:33" ht="12.75">
      <c r="A24" s="204">
        <v>2</v>
      </c>
      <c r="B24" s="205">
        <v>1</v>
      </c>
      <c r="C24" s="205">
        <v>1</v>
      </c>
      <c r="D24" s="205">
        <v>2</v>
      </c>
      <c r="E24" s="206" t="s">
        <v>149</v>
      </c>
      <c r="F24" s="211" t="s">
        <v>10</v>
      </c>
      <c r="G24" s="208">
        <v>50000</v>
      </c>
      <c r="H24" s="146"/>
      <c r="I24" s="147"/>
      <c r="J24" s="141" t="e">
        <f t="shared" si="3"/>
        <v>#DIV/0!</v>
      </c>
      <c r="K24" s="148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50"/>
      <c r="AG24" s="145">
        <f t="shared" si="1"/>
        <v>0</v>
      </c>
    </row>
    <row r="25" spans="1:33" ht="12.75">
      <c r="A25" s="204">
        <v>2</v>
      </c>
      <c r="B25" s="205">
        <v>1</v>
      </c>
      <c r="C25" s="205">
        <v>1</v>
      </c>
      <c r="D25" s="205">
        <v>2</v>
      </c>
      <c r="E25" s="206" t="s">
        <v>150</v>
      </c>
      <c r="F25" s="211" t="s">
        <v>20</v>
      </c>
      <c r="G25" s="208">
        <f>50000+52500</f>
        <v>102500</v>
      </c>
      <c r="H25" s="146"/>
      <c r="I25" s="147"/>
      <c r="J25" s="141" t="e">
        <f t="shared" si="3"/>
        <v>#DIV/0!</v>
      </c>
      <c r="K25" s="148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50"/>
      <c r="AG25" s="145">
        <f t="shared" si="1"/>
        <v>0</v>
      </c>
    </row>
    <row r="26" spans="1:33" ht="12.75">
      <c r="A26" s="204">
        <v>2</v>
      </c>
      <c r="B26" s="205">
        <v>1</v>
      </c>
      <c r="C26" s="205">
        <v>1</v>
      </c>
      <c r="D26" s="205">
        <v>2</v>
      </c>
      <c r="E26" s="206" t="s">
        <v>151</v>
      </c>
      <c r="F26" s="207" t="s">
        <v>19</v>
      </c>
      <c r="G26" s="208">
        <v>0</v>
      </c>
      <c r="H26" s="146"/>
      <c r="I26" s="147"/>
      <c r="J26" s="141" t="e">
        <f t="shared" si="3"/>
        <v>#DIV/0!</v>
      </c>
      <c r="K26" s="148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50"/>
      <c r="AG26" s="145">
        <f t="shared" si="1"/>
        <v>0</v>
      </c>
    </row>
    <row r="27" spans="1:33" ht="12.75">
      <c r="A27" s="204">
        <v>2</v>
      </c>
      <c r="B27" s="205">
        <v>1</v>
      </c>
      <c r="C27" s="205">
        <v>1</v>
      </c>
      <c r="D27" s="205">
        <v>2</v>
      </c>
      <c r="E27" s="206" t="s">
        <v>152</v>
      </c>
      <c r="F27" s="207" t="s">
        <v>22</v>
      </c>
      <c r="G27" s="208">
        <v>500000</v>
      </c>
      <c r="H27" s="146"/>
      <c r="I27" s="147"/>
      <c r="J27" s="141" t="e">
        <f t="shared" si="3"/>
        <v>#DIV/0!</v>
      </c>
      <c r="K27" s="148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50"/>
      <c r="AG27" s="145">
        <f t="shared" si="1"/>
        <v>0</v>
      </c>
    </row>
    <row r="28" spans="1:33" ht="12.75">
      <c r="A28" s="199">
        <v>2</v>
      </c>
      <c r="B28" s="200">
        <v>1</v>
      </c>
      <c r="C28" s="200">
        <v>1</v>
      </c>
      <c r="D28" s="200">
        <v>3</v>
      </c>
      <c r="E28" s="201"/>
      <c r="F28" s="202" t="s">
        <v>23</v>
      </c>
      <c r="G28" s="210">
        <f>1098000-150000</f>
        <v>948000</v>
      </c>
      <c r="H28" s="151"/>
      <c r="I28" s="152"/>
      <c r="J28" s="153" t="e">
        <f t="shared" si="3"/>
        <v>#DIV/0!</v>
      </c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157">
        <f t="shared" si="1"/>
        <v>0</v>
      </c>
    </row>
    <row r="29" spans="1:33" ht="12.75">
      <c r="A29" s="199">
        <v>2</v>
      </c>
      <c r="B29" s="200">
        <v>1</v>
      </c>
      <c r="C29" s="200">
        <v>1</v>
      </c>
      <c r="D29" s="200">
        <v>4</v>
      </c>
      <c r="E29" s="201"/>
      <c r="F29" s="202" t="s">
        <v>72</v>
      </c>
      <c r="G29" s="210">
        <v>2094279</v>
      </c>
      <c r="H29" s="151"/>
      <c r="I29" s="152"/>
      <c r="J29" s="153" t="e">
        <f t="shared" si="3"/>
        <v>#DIV/0!</v>
      </c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6"/>
      <c r="AG29" s="157">
        <f t="shared" si="1"/>
        <v>0</v>
      </c>
    </row>
    <row r="30" spans="1:33" ht="12.75">
      <c r="A30" s="199">
        <v>2</v>
      </c>
      <c r="B30" s="200">
        <v>1</v>
      </c>
      <c r="C30" s="200">
        <v>1</v>
      </c>
      <c r="D30" s="200">
        <v>5</v>
      </c>
      <c r="E30" s="206"/>
      <c r="F30" s="202" t="s">
        <v>218</v>
      </c>
      <c r="G30" s="210">
        <f>SUM(G31:G34)</f>
        <v>200000</v>
      </c>
      <c r="H30" s="146"/>
      <c r="I30" s="147"/>
      <c r="J30" s="158"/>
      <c r="K30" s="148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45">
        <f t="shared" si="1"/>
        <v>0</v>
      </c>
    </row>
    <row r="31" spans="1:33" ht="12.75">
      <c r="A31" s="199">
        <v>2</v>
      </c>
      <c r="B31" s="200">
        <v>1</v>
      </c>
      <c r="C31" s="200">
        <v>1</v>
      </c>
      <c r="D31" s="200">
        <v>5</v>
      </c>
      <c r="E31" s="206" t="s">
        <v>148</v>
      </c>
      <c r="F31" s="207" t="s">
        <v>218</v>
      </c>
      <c r="G31" s="208">
        <f>600000-400000</f>
        <v>200000</v>
      </c>
      <c r="H31" s="146"/>
      <c r="I31" s="147"/>
      <c r="J31" s="158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50"/>
      <c r="AG31" s="145"/>
    </row>
    <row r="32" spans="1:33" ht="12.75">
      <c r="A32" s="199">
        <v>2</v>
      </c>
      <c r="B32" s="200">
        <v>1</v>
      </c>
      <c r="C32" s="200">
        <v>1</v>
      </c>
      <c r="D32" s="200">
        <v>5</v>
      </c>
      <c r="E32" s="206" t="s">
        <v>149</v>
      </c>
      <c r="F32" s="207" t="s">
        <v>219</v>
      </c>
      <c r="G32" s="208">
        <v>0</v>
      </c>
      <c r="H32" s="146"/>
      <c r="I32" s="147"/>
      <c r="J32" s="158"/>
      <c r="K32" s="148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50"/>
      <c r="AG32" s="145"/>
    </row>
    <row r="33" spans="1:33" ht="12.75">
      <c r="A33" s="199">
        <v>2</v>
      </c>
      <c r="B33" s="200">
        <v>1</v>
      </c>
      <c r="C33" s="200">
        <v>1</v>
      </c>
      <c r="D33" s="200">
        <v>5</v>
      </c>
      <c r="E33" s="206" t="s">
        <v>150</v>
      </c>
      <c r="F33" s="207" t="s">
        <v>220</v>
      </c>
      <c r="G33" s="208">
        <v>0</v>
      </c>
      <c r="H33" s="146"/>
      <c r="I33" s="147"/>
      <c r="J33" s="158"/>
      <c r="K33" s="148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50"/>
      <c r="AG33" s="145"/>
    </row>
    <row r="34" spans="1:33" ht="12.75">
      <c r="A34" s="199">
        <v>2</v>
      </c>
      <c r="B34" s="200">
        <v>1</v>
      </c>
      <c r="C34" s="200">
        <v>1</v>
      </c>
      <c r="D34" s="200">
        <v>5</v>
      </c>
      <c r="E34" s="206" t="s">
        <v>151</v>
      </c>
      <c r="F34" s="207" t="s">
        <v>221</v>
      </c>
      <c r="G34" s="208">
        <v>0</v>
      </c>
      <c r="H34" s="146"/>
      <c r="I34" s="147"/>
      <c r="J34" s="158"/>
      <c r="K34" s="148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50"/>
      <c r="AG34" s="145"/>
    </row>
    <row r="35" spans="1:33" s="223" customFormat="1" ht="12.75">
      <c r="A35" s="103">
        <v>2</v>
      </c>
      <c r="B35" s="104">
        <v>1</v>
      </c>
      <c r="C35" s="104">
        <v>2</v>
      </c>
      <c r="D35" s="117"/>
      <c r="E35" s="118"/>
      <c r="F35" s="106" t="s">
        <v>153</v>
      </c>
      <c r="G35" s="159">
        <f>+G36</f>
        <v>5067300</v>
      </c>
      <c r="H35" s="210">
        <f>+H36</f>
        <v>0</v>
      </c>
      <c r="I35" s="224">
        <f aca="true" t="shared" si="6" ref="I35:AF35">+I36</f>
        <v>0</v>
      </c>
      <c r="J35" s="225" t="e">
        <f t="shared" si="3"/>
        <v>#DIV/0!</v>
      </c>
      <c r="K35" s="226">
        <f t="shared" si="6"/>
        <v>0</v>
      </c>
      <c r="L35" s="210">
        <f t="shared" si="6"/>
        <v>0</v>
      </c>
      <c r="M35" s="210">
        <f t="shared" si="6"/>
        <v>0</v>
      </c>
      <c r="N35" s="210">
        <f t="shared" si="6"/>
        <v>0</v>
      </c>
      <c r="O35" s="210">
        <f t="shared" si="6"/>
        <v>0</v>
      </c>
      <c r="P35" s="210"/>
      <c r="Q35" s="210"/>
      <c r="R35" s="210"/>
      <c r="S35" s="210"/>
      <c r="T35" s="210"/>
      <c r="U35" s="210">
        <f t="shared" si="6"/>
        <v>0</v>
      </c>
      <c r="V35" s="210">
        <f t="shared" si="6"/>
        <v>0</v>
      </c>
      <c r="W35" s="210"/>
      <c r="X35" s="210"/>
      <c r="Y35" s="210">
        <f t="shared" si="6"/>
        <v>0</v>
      </c>
      <c r="Z35" s="210">
        <f t="shared" si="6"/>
        <v>0</v>
      </c>
      <c r="AA35" s="210"/>
      <c r="AB35" s="210"/>
      <c r="AC35" s="210"/>
      <c r="AD35" s="210"/>
      <c r="AE35" s="210">
        <f t="shared" si="6"/>
        <v>0</v>
      </c>
      <c r="AF35" s="224">
        <f t="shared" si="6"/>
        <v>0</v>
      </c>
      <c r="AG35" s="227">
        <f t="shared" si="1"/>
        <v>0</v>
      </c>
    </row>
    <row r="36" spans="1:33" ht="12.75">
      <c r="A36" s="199">
        <v>2</v>
      </c>
      <c r="B36" s="200">
        <v>1</v>
      </c>
      <c r="C36" s="200">
        <v>2</v>
      </c>
      <c r="D36" s="200">
        <v>2</v>
      </c>
      <c r="E36" s="201"/>
      <c r="F36" s="202" t="s">
        <v>154</v>
      </c>
      <c r="G36" s="210">
        <f>SUM(G37:G41)</f>
        <v>5067300</v>
      </c>
      <c r="H36" s="151">
        <f>H37+H38+H39+H41</f>
        <v>0</v>
      </c>
      <c r="I36" s="152">
        <f aca="true" t="shared" si="7" ref="I36:AF36">I37+I38+I39+I41</f>
        <v>0</v>
      </c>
      <c r="J36" s="153" t="e">
        <f t="shared" si="3"/>
        <v>#DIV/0!</v>
      </c>
      <c r="K36" s="160">
        <f t="shared" si="7"/>
        <v>0</v>
      </c>
      <c r="L36" s="151">
        <f t="shared" si="7"/>
        <v>0</v>
      </c>
      <c r="M36" s="151">
        <f t="shared" si="7"/>
        <v>0</v>
      </c>
      <c r="N36" s="151">
        <f t="shared" si="7"/>
        <v>0</v>
      </c>
      <c r="O36" s="151">
        <f t="shared" si="7"/>
        <v>0</v>
      </c>
      <c r="P36" s="151"/>
      <c r="Q36" s="151"/>
      <c r="R36" s="151"/>
      <c r="S36" s="151"/>
      <c r="T36" s="151"/>
      <c r="U36" s="151">
        <f t="shared" si="7"/>
        <v>0</v>
      </c>
      <c r="V36" s="151">
        <f t="shared" si="7"/>
        <v>0</v>
      </c>
      <c r="W36" s="151"/>
      <c r="X36" s="151"/>
      <c r="Y36" s="151">
        <f t="shared" si="7"/>
        <v>0</v>
      </c>
      <c r="Z36" s="151">
        <f t="shared" si="7"/>
        <v>0</v>
      </c>
      <c r="AA36" s="151"/>
      <c r="AB36" s="151"/>
      <c r="AC36" s="151"/>
      <c r="AD36" s="151"/>
      <c r="AE36" s="151">
        <f t="shared" si="7"/>
        <v>0</v>
      </c>
      <c r="AF36" s="152">
        <f t="shared" si="7"/>
        <v>0</v>
      </c>
      <c r="AG36" s="157">
        <f t="shared" si="1"/>
        <v>0</v>
      </c>
    </row>
    <row r="37" spans="1:33" ht="12.75">
      <c r="A37" s="199">
        <v>2</v>
      </c>
      <c r="B37" s="200">
        <v>1</v>
      </c>
      <c r="C37" s="200">
        <v>2</v>
      </c>
      <c r="D37" s="200">
        <v>2</v>
      </c>
      <c r="E37" s="206" t="s">
        <v>148</v>
      </c>
      <c r="F37" s="207" t="s">
        <v>77</v>
      </c>
      <c r="G37" s="208">
        <v>50000</v>
      </c>
      <c r="H37" s="146"/>
      <c r="I37" s="147"/>
      <c r="J37" s="141" t="e">
        <f t="shared" si="3"/>
        <v>#DIV/0!</v>
      </c>
      <c r="K37" s="148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0"/>
      <c r="AG37" s="145">
        <f t="shared" si="1"/>
        <v>0</v>
      </c>
    </row>
    <row r="38" spans="1:33" ht="12.75">
      <c r="A38" s="199">
        <v>2</v>
      </c>
      <c r="B38" s="200">
        <v>1</v>
      </c>
      <c r="C38" s="200">
        <v>2</v>
      </c>
      <c r="D38" s="200">
        <v>2</v>
      </c>
      <c r="E38" s="206" t="s">
        <v>151</v>
      </c>
      <c r="F38" s="207" t="s">
        <v>17</v>
      </c>
      <c r="G38" s="208">
        <v>3924300</v>
      </c>
      <c r="H38" s="146"/>
      <c r="I38" s="147"/>
      <c r="J38" s="141" t="e">
        <f t="shared" si="3"/>
        <v>#DIV/0!</v>
      </c>
      <c r="K38" s="148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50"/>
      <c r="AG38" s="145">
        <f t="shared" si="1"/>
        <v>0</v>
      </c>
    </row>
    <row r="39" spans="1:33" ht="12.75">
      <c r="A39" s="199">
        <v>2</v>
      </c>
      <c r="B39" s="200">
        <v>1</v>
      </c>
      <c r="C39" s="200">
        <v>2</v>
      </c>
      <c r="D39" s="200">
        <v>2</v>
      </c>
      <c r="E39" s="206" t="s">
        <v>152</v>
      </c>
      <c r="F39" s="207" t="s">
        <v>80</v>
      </c>
      <c r="G39" s="208">
        <v>243000</v>
      </c>
      <c r="H39" s="146"/>
      <c r="I39" s="147"/>
      <c r="J39" s="141" t="e">
        <f t="shared" si="3"/>
        <v>#DIV/0!</v>
      </c>
      <c r="K39" s="148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50"/>
      <c r="AG39" s="145">
        <f t="shared" si="1"/>
        <v>0</v>
      </c>
    </row>
    <row r="40" spans="1:33" ht="12.75">
      <c r="A40" s="199">
        <v>2</v>
      </c>
      <c r="B40" s="200">
        <v>1</v>
      </c>
      <c r="C40" s="200">
        <v>2</v>
      </c>
      <c r="D40" s="200">
        <v>2</v>
      </c>
      <c r="E40" s="206" t="s">
        <v>155</v>
      </c>
      <c r="F40" s="207" t="s">
        <v>222</v>
      </c>
      <c r="G40" s="208">
        <f>400000-200000</f>
        <v>200000</v>
      </c>
      <c r="H40" s="146"/>
      <c r="I40" s="147"/>
      <c r="J40" s="141"/>
      <c r="K40" s="148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50"/>
      <c r="AG40" s="145"/>
    </row>
    <row r="41" spans="1:33" ht="12.75">
      <c r="A41" s="199">
        <v>2</v>
      </c>
      <c r="B41" s="200">
        <v>1</v>
      </c>
      <c r="C41" s="200">
        <v>2</v>
      </c>
      <c r="D41" s="200">
        <v>2</v>
      </c>
      <c r="E41" s="206" t="s">
        <v>157</v>
      </c>
      <c r="F41" s="207" t="s">
        <v>14</v>
      </c>
      <c r="G41" s="208">
        <v>650000</v>
      </c>
      <c r="H41" s="146"/>
      <c r="I41" s="147"/>
      <c r="J41" s="141" t="e">
        <f t="shared" si="3"/>
        <v>#DIV/0!</v>
      </c>
      <c r="K41" s="148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50"/>
      <c r="AG41" s="145">
        <f t="shared" si="1"/>
        <v>0</v>
      </c>
    </row>
    <row r="42" spans="1:33" ht="12.75">
      <c r="A42" s="199"/>
      <c r="B42" s="200"/>
      <c r="C42" s="200"/>
      <c r="D42" s="200"/>
      <c r="E42" s="206"/>
      <c r="F42" s="207"/>
      <c r="G42" s="208"/>
      <c r="H42" s="146"/>
      <c r="I42" s="147"/>
      <c r="J42" s="141" t="e">
        <f t="shared" si="3"/>
        <v>#DIV/0!</v>
      </c>
      <c r="K42" s="148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50"/>
      <c r="AG42" s="145">
        <f t="shared" si="1"/>
        <v>0</v>
      </c>
    </row>
    <row r="43" spans="1:33" s="223" customFormat="1" ht="12.75">
      <c r="A43" s="103">
        <v>2</v>
      </c>
      <c r="B43" s="104">
        <v>1</v>
      </c>
      <c r="C43" s="104">
        <v>3</v>
      </c>
      <c r="D43" s="117"/>
      <c r="E43" s="118"/>
      <c r="F43" s="106" t="s">
        <v>159</v>
      </c>
      <c r="G43" s="159">
        <f>+G44+G47</f>
        <v>346000</v>
      </c>
      <c r="H43" s="210">
        <f>H44+H45+H46+H54</f>
        <v>0</v>
      </c>
      <c r="I43" s="224">
        <f aca="true" t="shared" si="8" ref="I43:AF43">I44</f>
        <v>0</v>
      </c>
      <c r="J43" s="225" t="e">
        <f t="shared" si="3"/>
        <v>#DIV/0!</v>
      </c>
      <c r="K43" s="226">
        <f t="shared" si="8"/>
        <v>0</v>
      </c>
      <c r="L43" s="210">
        <f t="shared" si="8"/>
        <v>0</v>
      </c>
      <c r="M43" s="210">
        <f t="shared" si="8"/>
        <v>0</v>
      </c>
      <c r="N43" s="210">
        <f t="shared" si="8"/>
        <v>0</v>
      </c>
      <c r="O43" s="210">
        <f t="shared" si="8"/>
        <v>0</v>
      </c>
      <c r="P43" s="210"/>
      <c r="Q43" s="210"/>
      <c r="R43" s="210"/>
      <c r="S43" s="210"/>
      <c r="T43" s="210"/>
      <c r="U43" s="210">
        <f t="shared" si="8"/>
        <v>0</v>
      </c>
      <c r="V43" s="210">
        <f t="shared" si="8"/>
        <v>0</v>
      </c>
      <c r="W43" s="210"/>
      <c r="X43" s="210"/>
      <c r="Y43" s="210">
        <f t="shared" si="8"/>
        <v>0</v>
      </c>
      <c r="Z43" s="210">
        <f t="shared" si="8"/>
        <v>0</v>
      </c>
      <c r="AA43" s="210"/>
      <c r="AB43" s="210"/>
      <c r="AC43" s="210"/>
      <c r="AD43" s="210"/>
      <c r="AE43" s="210">
        <f t="shared" si="8"/>
        <v>0</v>
      </c>
      <c r="AF43" s="224">
        <f t="shared" si="8"/>
        <v>0</v>
      </c>
      <c r="AG43" s="227">
        <f t="shared" si="1"/>
        <v>0</v>
      </c>
    </row>
    <row r="44" spans="1:33" ht="12.75">
      <c r="A44" s="199">
        <v>2</v>
      </c>
      <c r="B44" s="200">
        <v>1</v>
      </c>
      <c r="C44" s="200">
        <v>3</v>
      </c>
      <c r="D44" s="200">
        <v>1</v>
      </c>
      <c r="E44" s="201"/>
      <c r="F44" s="202" t="s">
        <v>24</v>
      </c>
      <c r="G44" s="210">
        <f>G45+G46</f>
        <v>20000</v>
      </c>
      <c r="H44" s="151">
        <f>H45+H46</f>
        <v>0</v>
      </c>
      <c r="I44" s="152">
        <f aca="true" t="shared" si="9" ref="I44:AF44">I45+I46</f>
        <v>0</v>
      </c>
      <c r="J44" s="153" t="e">
        <f t="shared" si="3"/>
        <v>#DIV/0!</v>
      </c>
      <c r="K44" s="160">
        <f t="shared" si="9"/>
        <v>0</v>
      </c>
      <c r="L44" s="151">
        <f t="shared" si="9"/>
        <v>0</v>
      </c>
      <c r="M44" s="151">
        <f t="shared" si="9"/>
        <v>0</v>
      </c>
      <c r="N44" s="151">
        <f t="shared" si="9"/>
        <v>0</v>
      </c>
      <c r="O44" s="151">
        <f t="shared" si="9"/>
        <v>0</v>
      </c>
      <c r="P44" s="151"/>
      <c r="Q44" s="151"/>
      <c r="R44" s="151"/>
      <c r="S44" s="151"/>
      <c r="T44" s="151"/>
      <c r="U44" s="151">
        <f t="shared" si="9"/>
        <v>0</v>
      </c>
      <c r="V44" s="151">
        <f t="shared" si="9"/>
        <v>0</v>
      </c>
      <c r="W44" s="151"/>
      <c r="X44" s="151"/>
      <c r="Y44" s="151">
        <f t="shared" si="9"/>
        <v>0</v>
      </c>
      <c r="Z44" s="151">
        <f t="shared" si="9"/>
        <v>0</v>
      </c>
      <c r="AA44" s="151"/>
      <c r="AB44" s="151"/>
      <c r="AC44" s="151"/>
      <c r="AD44" s="151"/>
      <c r="AE44" s="151">
        <f t="shared" si="9"/>
        <v>0</v>
      </c>
      <c r="AF44" s="152">
        <f t="shared" si="9"/>
        <v>0</v>
      </c>
      <c r="AG44" s="157">
        <f t="shared" si="1"/>
        <v>0</v>
      </c>
    </row>
    <row r="45" spans="1:33" ht="12.75">
      <c r="A45" s="199">
        <v>2</v>
      </c>
      <c r="B45" s="200">
        <v>1</v>
      </c>
      <c r="C45" s="200">
        <v>3</v>
      </c>
      <c r="D45" s="200">
        <v>1</v>
      </c>
      <c r="E45" s="206" t="s">
        <v>148</v>
      </c>
      <c r="F45" s="207" t="s">
        <v>128</v>
      </c>
      <c r="G45" s="208">
        <v>10000</v>
      </c>
      <c r="H45" s="146"/>
      <c r="I45" s="147"/>
      <c r="J45" s="141" t="e">
        <f t="shared" si="3"/>
        <v>#DIV/0!</v>
      </c>
      <c r="K45" s="148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50"/>
      <c r="AG45" s="145">
        <f t="shared" si="1"/>
        <v>0</v>
      </c>
    </row>
    <row r="46" spans="1:33" ht="12.75">
      <c r="A46" s="199">
        <v>2</v>
      </c>
      <c r="B46" s="200">
        <v>1</v>
      </c>
      <c r="C46" s="200">
        <v>3</v>
      </c>
      <c r="D46" s="200">
        <v>1</v>
      </c>
      <c r="E46" s="206" t="s">
        <v>149</v>
      </c>
      <c r="F46" s="207" t="s">
        <v>25</v>
      </c>
      <c r="G46" s="208">
        <v>10000</v>
      </c>
      <c r="H46" s="146"/>
      <c r="I46" s="147"/>
      <c r="J46" s="141" t="e">
        <f t="shared" si="3"/>
        <v>#DIV/0!</v>
      </c>
      <c r="K46" s="148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50"/>
      <c r="AG46" s="145">
        <f t="shared" si="1"/>
        <v>0</v>
      </c>
    </row>
    <row r="47" spans="1:33" ht="12.75">
      <c r="A47" s="199">
        <v>2</v>
      </c>
      <c r="B47" s="200">
        <v>1</v>
      </c>
      <c r="C47" s="200">
        <v>3</v>
      </c>
      <c r="D47" s="200">
        <v>2</v>
      </c>
      <c r="E47" s="206"/>
      <c r="F47" s="202" t="s">
        <v>229</v>
      </c>
      <c r="G47" s="210">
        <f>+G48</f>
        <v>326000</v>
      </c>
      <c r="H47" s="146"/>
      <c r="I47" s="147"/>
      <c r="J47" s="141"/>
      <c r="K47" s="148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50"/>
      <c r="AG47" s="145"/>
    </row>
    <row r="48" spans="1:33" ht="12.75">
      <c r="A48" s="199">
        <v>2</v>
      </c>
      <c r="B48" s="200">
        <v>1</v>
      </c>
      <c r="C48" s="200">
        <v>3</v>
      </c>
      <c r="D48" s="200">
        <v>2</v>
      </c>
      <c r="E48" s="206" t="s">
        <v>148</v>
      </c>
      <c r="F48" s="207" t="s">
        <v>228</v>
      </c>
      <c r="G48" s="208">
        <f>360000-34000</f>
        <v>326000</v>
      </c>
      <c r="H48" s="146"/>
      <c r="I48" s="147"/>
      <c r="J48" s="141"/>
      <c r="K48" s="148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50"/>
      <c r="AG48" s="145"/>
    </row>
    <row r="49" spans="1:33" ht="12.75">
      <c r="A49" s="199"/>
      <c r="B49" s="200"/>
      <c r="C49" s="200"/>
      <c r="D49" s="200"/>
      <c r="E49" s="206"/>
      <c r="F49" s="207"/>
      <c r="G49" s="208"/>
      <c r="H49" s="146"/>
      <c r="I49" s="147"/>
      <c r="J49" s="141"/>
      <c r="K49" s="148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50"/>
      <c r="AG49" s="145"/>
    </row>
    <row r="50" spans="1:33" ht="12.75">
      <c r="A50" s="103">
        <v>2</v>
      </c>
      <c r="B50" s="104">
        <v>1</v>
      </c>
      <c r="C50" s="104">
        <v>4</v>
      </c>
      <c r="D50" s="104"/>
      <c r="E50" s="217"/>
      <c r="F50" s="106" t="s">
        <v>226</v>
      </c>
      <c r="G50" s="218">
        <f>+G51+G52</f>
        <v>75000</v>
      </c>
      <c r="H50" s="146"/>
      <c r="I50" s="147"/>
      <c r="J50" s="141"/>
      <c r="K50" s="148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50"/>
      <c r="AG50" s="145"/>
    </row>
    <row r="51" spans="1:33" ht="12.75">
      <c r="A51" s="199">
        <v>2</v>
      </c>
      <c r="B51" s="200">
        <v>1</v>
      </c>
      <c r="C51" s="200">
        <v>4</v>
      </c>
      <c r="D51" s="200">
        <v>1</v>
      </c>
      <c r="E51" s="206"/>
      <c r="F51" s="202" t="s">
        <v>223</v>
      </c>
      <c r="G51" s="208"/>
      <c r="H51" s="146"/>
      <c r="I51" s="147"/>
      <c r="J51" s="141"/>
      <c r="K51" s="148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50"/>
      <c r="AG51" s="145"/>
    </row>
    <row r="52" spans="1:33" ht="12.75">
      <c r="A52" s="199">
        <v>2</v>
      </c>
      <c r="B52" s="200">
        <v>1</v>
      </c>
      <c r="C52" s="200">
        <v>4</v>
      </c>
      <c r="D52" s="200">
        <v>2</v>
      </c>
      <c r="E52" s="206"/>
      <c r="F52" s="202" t="s">
        <v>224</v>
      </c>
      <c r="G52" s="208">
        <f>+G53</f>
        <v>75000</v>
      </c>
      <c r="H52" s="146"/>
      <c r="I52" s="147"/>
      <c r="J52" s="141"/>
      <c r="K52" s="148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50"/>
      <c r="AG52" s="145"/>
    </row>
    <row r="53" spans="1:33" ht="12.75">
      <c r="A53" s="199">
        <v>2</v>
      </c>
      <c r="B53" s="200">
        <v>1</v>
      </c>
      <c r="C53" s="200">
        <v>4</v>
      </c>
      <c r="D53" s="200">
        <v>2</v>
      </c>
      <c r="E53" s="206" t="s">
        <v>148</v>
      </c>
      <c r="F53" s="207" t="s">
        <v>225</v>
      </c>
      <c r="G53" s="208">
        <v>75000</v>
      </c>
      <c r="H53" s="146"/>
      <c r="I53" s="147"/>
      <c r="J53" s="141"/>
      <c r="K53" s="148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50"/>
      <c r="AG53" s="145"/>
    </row>
    <row r="54" spans="1:33" ht="12.75">
      <c r="A54" s="199"/>
      <c r="B54" s="200"/>
      <c r="C54" s="200"/>
      <c r="D54" s="200"/>
      <c r="E54" s="206"/>
      <c r="F54" s="207"/>
      <c r="G54" s="208"/>
      <c r="H54" s="146"/>
      <c r="I54" s="147"/>
      <c r="J54" s="141" t="e">
        <f t="shared" si="3"/>
        <v>#DIV/0!</v>
      </c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50"/>
      <c r="AG54" s="145">
        <f t="shared" si="1"/>
        <v>0</v>
      </c>
    </row>
    <row r="55" spans="1:33" s="223" customFormat="1" ht="12.75">
      <c r="A55" s="103">
        <v>2</v>
      </c>
      <c r="B55" s="104">
        <v>1</v>
      </c>
      <c r="C55" s="104">
        <v>5</v>
      </c>
      <c r="D55" s="117"/>
      <c r="E55" s="118"/>
      <c r="F55" s="106" t="s">
        <v>26</v>
      </c>
      <c r="G55" s="159">
        <f>G56+G57+G58</f>
        <v>3344000</v>
      </c>
      <c r="H55" s="210">
        <f>H56+H57+H58</f>
        <v>0</v>
      </c>
      <c r="I55" s="224">
        <f aca="true" t="shared" si="10" ref="I55:AF55">I56+I57+I58</f>
        <v>0</v>
      </c>
      <c r="J55" s="225" t="e">
        <f t="shared" si="3"/>
        <v>#DIV/0!</v>
      </c>
      <c r="K55" s="226">
        <f t="shared" si="10"/>
        <v>0</v>
      </c>
      <c r="L55" s="210">
        <f t="shared" si="10"/>
        <v>0</v>
      </c>
      <c r="M55" s="210">
        <f t="shared" si="10"/>
        <v>0</v>
      </c>
      <c r="N55" s="210">
        <f t="shared" si="10"/>
        <v>0</v>
      </c>
      <c r="O55" s="210">
        <f t="shared" si="10"/>
        <v>0</v>
      </c>
      <c r="P55" s="210"/>
      <c r="Q55" s="210"/>
      <c r="R55" s="210"/>
      <c r="S55" s="210"/>
      <c r="T55" s="210"/>
      <c r="U55" s="210">
        <f t="shared" si="10"/>
        <v>0</v>
      </c>
      <c r="V55" s="210">
        <f t="shared" si="10"/>
        <v>0</v>
      </c>
      <c r="W55" s="210"/>
      <c r="X55" s="210"/>
      <c r="Y55" s="210">
        <f t="shared" si="10"/>
        <v>0</v>
      </c>
      <c r="Z55" s="210">
        <f t="shared" si="10"/>
        <v>0</v>
      </c>
      <c r="AA55" s="210"/>
      <c r="AB55" s="210"/>
      <c r="AC55" s="210"/>
      <c r="AD55" s="210"/>
      <c r="AE55" s="210">
        <f t="shared" si="10"/>
        <v>0</v>
      </c>
      <c r="AF55" s="224">
        <f t="shared" si="10"/>
        <v>0</v>
      </c>
      <c r="AG55" s="227">
        <f t="shared" si="1"/>
        <v>0</v>
      </c>
    </row>
    <row r="56" spans="1:33" ht="12.75">
      <c r="A56" s="199">
        <v>2</v>
      </c>
      <c r="B56" s="200">
        <v>1</v>
      </c>
      <c r="C56" s="200">
        <v>5</v>
      </c>
      <c r="D56" s="200">
        <v>1</v>
      </c>
      <c r="E56" s="201"/>
      <c r="F56" s="202" t="s">
        <v>11</v>
      </c>
      <c r="G56" s="210">
        <f>1450000+150000</f>
        <v>1600000</v>
      </c>
      <c r="H56" s="151"/>
      <c r="I56" s="152"/>
      <c r="J56" s="153" t="e">
        <f t="shared" si="3"/>
        <v>#DIV/0!</v>
      </c>
      <c r="K56" s="154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6"/>
      <c r="AG56" s="157">
        <f t="shared" si="1"/>
        <v>0</v>
      </c>
    </row>
    <row r="57" spans="1:33" ht="12.75">
      <c r="A57" s="199">
        <v>2</v>
      </c>
      <c r="B57" s="200">
        <v>1</v>
      </c>
      <c r="C57" s="200">
        <v>5</v>
      </c>
      <c r="D57" s="200">
        <v>2</v>
      </c>
      <c r="E57" s="201"/>
      <c r="F57" s="202" t="s">
        <v>27</v>
      </c>
      <c r="G57" s="210">
        <f>1450000+150000</f>
        <v>1600000</v>
      </c>
      <c r="H57" s="151"/>
      <c r="I57" s="152"/>
      <c r="J57" s="153" t="e">
        <f t="shared" si="3"/>
        <v>#DIV/0!</v>
      </c>
      <c r="K57" s="154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6"/>
      <c r="AG57" s="157">
        <f t="shared" si="1"/>
        <v>0</v>
      </c>
    </row>
    <row r="58" spans="1:33" ht="12.75">
      <c r="A58" s="199">
        <v>2</v>
      </c>
      <c r="B58" s="200">
        <v>1</v>
      </c>
      <c r="C58" s="200">
        <v>5</v>
      </c>
      <c r="D58" s="200">
        <v>3</v>
      </c>
      <c r="E58" s="201"/>
      <c r="F58" s="202" t="s">
        <v>28</v>
      </c>
      <c r="G58" s="210">
        <f>125000+19000</f>
        <v>144000</v>
      </c>
      <c r="H58" s="151"/>
      <c r="I58" s="152"/>
      <c r="J58" s="153" t="e">
        <f t="shared" si="3"/>
        <v>#DIV/0!</v>
      </c>
      <c r="K58" s="154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6"/>
      <c r="AG58" s="157">
        <f t="shared" si="1"/>
        <v>0</v>
      </c>
    </row>
    <row r="59" spans="1:33" ht="12.75">
      <c r="A59" s="119"/>
      <c r="B59" s="120"/>
      <c r="C59" s="120"/>
      <c r="D59" s="120"/>
      <c r="E59" s="121"/>
      <c r="F59" s="122"/>
      <c r="G59" s="161"/>
      <c r="H59" s="161"/>
      <c r="I59" s="147"/>
      <c r="J59" s="158"/>
      <c r="K59" s="148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50"/>
      <c r="AG59" s="145">
        <f t="shared" si="1"/>
        <v>0</v>
      </c>
    </row>
    <row r="60" spans="1:33" ht="12.75">
      <c r="A60" s="123">
        <v>2</v>
      </c>
      <c r="B60" s="124">
        <v>2</v>
      </c>
      <c r="C60" s="124"/>
      <c r="D60" s="124"/>
      <c r="E60" s="125"/>
      <c r="F60" s="126" t="s">
        <v>210</v>
      </c>
      <c r="G60" s="162">
        <f>G62+G72+G76+G80+G84+G88+G94+G105</f>
        <v>11678912</v>
      </c>
      <c r="H60" s="162">
        <f>H61+H62+H63</f>
        <v>0</v>
      </c>
      <c r="I60" s="163">
        <f aca="true" t="shared" si="11" ref="I60:AF60">I62+I72+I76+I80+I84+I88+I94+I105</f>
        <v>0</v>
      </c>
      <c r="J60" s="158" t="e">
        <f t="shared" si="3"/>
        <v>#DIV/0!</v>
      </c>
      <c r="K60" s="164">
        <f t="shared" si="11"/>
        <v>0</v>
      </c>
      <c r="L60" s="162">
        <f t="shared" si="11"/>
        <v>0</v>
      </c>
      <c r="M60" s="162">
        <f t="shared" si="11"/>
        <v>0</v>
      </c>
      <c r="N60" s="162">
        <f t="shared" si="11"/>
        <v>0</v>
      </c>
      <c r="O60" s="162">
        <f t="shared" si="11"/>
        <v>0</v>
      </c>
      <c r="P60" s="162"/>
      <c r="Q60" s="162"/>
      <c r="R60" s="162"/>
      <c r="S60" s="162"/>
      <c r="T60" s="162"/>
      <c r="U60" s="162">
        <f t="shared" si="11"/>
        <v>0</v>
      </c>
      <c r="V60" s="162">
        <f t="shared" si="11"/>
        <v>0</v>
      </c>
      <c r="W60" s="162"/>
      <c r="X60" s="162"/>
      <c r="Y60" s="162">
        <f t="shared" si="11"/>
        <v>0</v>
      </c>
      <c r="Z60" s="162">
        <f t="shared" si="11"/>
        <v>0</v>
      </c>
      <c r="AA60" s="162"/>
      <c r="AB60" s="162"/>
      <c r="AC60" s="162"/>
      <c r="AD60" s="162"/>
      <c r="AE60" s="162">
        <f t="shared" si="11"/>
        <v>0</v>
      </c>
      <c r="AF60" s="163">
        <f t="shared" si="11"/>
        <v>0</v>
      </c>
      <c r="AG60" s="165">
        <f t="shared" si="1"/>
        <v>0</v>
      </c>
    </row>
    <row r="61" spans="1:33" ht="12.75">
      <c r="A61" s="119"/>
      <c r="B61" s="120"/>
      <c r="C61" s="115"/>
      <c r="D61" s="115"/>
      <c r="E61" s="121"/>
      <c r="F61" s="127"/>
      <c r="G61" s="166"/>
      <c r="H61" s="166"/>
      <c r="I61" s="147"/>
      <c r="J61" s="158"/>
      <c r="K61" s="148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50"/>
      <c r="AG61" s="145">
        <f t="shared" si="1"/>
        <v>0</v>
      </c>
    </row>
    <row r="62" spans="1:33" s="223" customFormat="1" ht="12.75">
      <c r="A62" s="103">
        <v>2</v>
      </c>
      <c r="B62" s="104">
        <v>2</v>
      </c>
      <c r="C62" s="104">
        <v>1</v>
      </c>
      <c r="D62" s="117"/>
      <c r="E62" s="118"/>
      <c r="F62" s="106" t="s">
        <v>139</v>
      </c>
      <c r="G62" s="159">
        <f>+G63+G64+G65+G66+G67+G69+G70</f>
        <v>1749000</v>
      </c>
      <c r="H62" s="210">
        <f>H63+H64+H65</f>
        <v>0</v>
      </c>
      <c r="I62" s="224">
        <f>I63+I64+I65+I66+I67+I69+I70</f>
        <v>0</v>
      </c>
      <c r="J62" s="225" t="e">
        <f t="shared" si="3"/>
        <v>#DIV/0!</v>
      </c>
      <c r="K62" s="226">
        <f aca="true" t="shared" si="12" ref="K62:AF62">K63+K64+K65+K66+K67+K69+K70</f>
        <v>0</v>
      </c>
      <c r="L62" s="210">
        <f t="shared" si="12"/>
        <v>0</v>
      </c>
      <c r="M62" s="210">
        <f t="shared" si="12"/>
        <v>0</v>
      </c>
      <c r="N62" s="210">
        <f t="shared" si="12"/>
        <v>0</v>
      </c>
      <c r="O62" s="210">
        <f t="shared" si="12"/>
        <v>0</v>
      </c>
      <c r="P62" s="210"/>
      <c r="Q62" s="210"/>
      <c r="R62" s="210"/>
      <c r="S62" s="210"/>
      <c r="T62" s="210"/>
      <c r="U62" s="210">
        <f t="shared" si="12"/>
        <v>0</v>
      </c>
      <c r="V62" s="210">
        <f t="shared" si="12"/>
        <v>0</v>
      </c>
      <c r="W62" s="210"/>
      <c r="X62" s="210"/>
      <c r="Y62" s="210">
        <f t="shared" si="12"/>
        <v>0</v>
      </c>
      <c r="Z62" s="210">
        <f t="shared" si="12"/>
        <v>0</v>
      </c>
      <c r="AA62" s="210"/>
      <c r="AB62" s="210"/>
      <c r="AC62" s="210"/>
      <c r="AD62" s="210"/>
      <c r="AE62" s="210">
        <f t="shared" si="12"/>
        <v>0</v>
      </c>
      <c r="AF62" s="224">
        <f t="shared" si="12"/>
        <v>0</v>
      </c>
      <c r="AG62" s="227">
        <f t="shared" si="1"/>
        <v>0</v>
      </c>
    </row>
    <row r="63" spans="1:33" ht="12.75">
      <c r="A63" s="199">
        <v>2</v>
      </c>
      <c r="B63" s="200">
        <v>2</v>
      </c>
      <c r="C63" s="200">
        <v>1</v>
      </c>
      <c r="D63" s="200">
        <v>2</v>
      </c>
      <c r="E63" s="201"/>
      <c r="F63" s="202" t="s">
        <v>83</v>
      </c>
      <c r="G63" s="210">
        <v>20000</v>
      </c>
      <c r="H63" s="151"/>
      <c r="I63" s="152"/>
      <c r="J63" s="153" t="e">
        <f t="shared" si="3"/>
        <v>#DIV/0!</v>
      </c>
      <c r="K63" s="154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6"/>
      <c r="AG63" s="157">
        <f t="shared" si="1"/>
        <v>0</v>
      </c>
    </row>
    <row r="64" spans="1:33" ht="12.75">
      <c r="A64" s="199">
        <v>2</v>
      </c>
      <c r="B64" s="200">
        <v>2</v>
      </c>
      <c r="C64" s="200">
        <v>1</v>
      </c>
      <c r="D64" s="200">
        <v>3</v>
      </c>
      <c r="E64" s="201"/>
      <c r="F64" s="202" t="s">
        <v>138</v>
      </c>
      <c r="G64" s="210">
        <v>1000000</v>
      </c>
      <c r="H64" s="151"/>
      <c r="I64" s="152"/>
      <c r="J64" s="153" t="e">
        <f t="shared" si="3"/>
        <v>#DIV/0!</v>
      </c>
      <c r="K64" s="154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6"/>
      <c r="AG64" s="157">
        <f t="shared" si="1"/>
        <v>0</v>
      </c>
    </row>
    <row r="65" spans="1:33" ht="12.75">
      <c r="A65" s="199">
        <v>2</v>
      </c>
      <c r="B65" s="200">
        <v>2</v>
      </c>
      <c r="C65" s="200">
        <v>1</v>
      </c>
      <c r="D65" s="200">
        <v>4</v>
      </c>
      <c r="E65" s="201"/>
      <c r="F65" s="202" t="s">
        <v>29</v>
      </c>
      <c r="G65" s="210">
        <v>75000</v>
      </c>
      <c r="H65" s="151"/>
      <c r="I65" s="152"/>
      <c r="J65" s="153" t="e">
        <f t="shared" si="3"/>
        <v>#DIV/0!</v>
      </c>
      <c r="K65" s="154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6"/>
      <c r="AG65" s="157">
        <f t="shared" si="1"/>
        <v>0</v>
      </c>
    </row>
    <row r="66" spans="1:33" ht="12.75">
      <c r="A66" s="199">
        <v>2</v>
      </c>
      <c r="B66" s="200">
        <v>2</v>
      </c>
      <c r="C66" s="200">
        <v>1</v>
      </c>
      <c r="D66" s="200">
        <v>5</v>
      </c>
      <c r="E66" s="201"/>
      <c r="F66" s="202" t="s">
        <v>84</v>
      </c>
      <c r="G66" s="210">
        <v>75000</v>
      </c>
      <c r="H66" s="151"/>
      <c r="I66" s="152"/>
      <c r="J66" s="153" t="e">
        <f t="shared" si="3"/>
        <v>#DIV/0!</v>
      </c>
      <c r="K66" s="154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6"/>
      <c r="AG66" s="157">
        <f t="shared" si="1"/>
        <v>0</v>
      </c>
    </row>
    <row r="67" spans="1:33" ht="12.75">
      <c r="A67" s="199">
        <v>2</v>
      </c>
      <c r="B67" s="200">
        <v>2</v>
      </c>
      <c r="C67" s="200">
        <v>1</v>
      </c>
      <c r="D67" s="200">
        <v>6</v>
      </c>
      <c r="E67" s="201"/>
      <c r="F67" s="202" t="s">
        <v>1</v>
      </c>
      <c r="G67" s="210">
        <f>G68</f>
        <v>550000</v>
      </c>
      <c r="H67" s="151">
        <f>H68+H69+H70</f>
        <v>0</v>
      </c>
      <c r="I67" s="152">
        <f>+I68</f>
        <v>0</v>
      </c>
      <c r="J67" s="153" t="e">
        <f t="shared" si="3"/>
        <v>#DIV/0!</v>
      </c>
      <c r="K67" s="160">
        <f aca="true" t="shared" si="13" ref="K67:AF67">+K68</f>
        <v>0</v>
      </c>
      <c r="L67" s="151">
        <f t="shared" si="13"/>
        <v>0</v>
      </c>
      <c r="M67" s="151">
        <f t="shared" si="13"/>
        <v>0</v>
      </c>
      <c r="N67" s="151">
        <f t="shared" si="13"/>
        <v>0</v>
      </c>
      <c r="O67" s="151">
        <f t="shared" si="13"/>
        <v>0</v>
      </c>
      <c r="P67" s="151"/>
      <c r="Q67" s="151"/>
      <c r="R67" s="151"/>
      <c r="S67" s="151"/>
      <c r="T67" s="151"/>
      <c r="U67" s="151">
        <f t="shared" si="13"/>
        <v>0</v>
      </c>
      <c r="V67" s="151">
        <f t="shared" si="13"/>
        <v>0</v>
      </c>
      <c r="W67" s="151"/>
      <c r="X67" s="151"/>
      <c r="Y67" s="151">
        <f t="shared" si="13"/>
        <v>0</v>
      </c>
      <c r="Z67" s="151">
        <f t="shared" si="13"/>
        <v>0</v>
      </c>
      <c r="AA67" s="151"/>
      <c r="AB67" s="151"/>
      <c r="AC67" s="151"/>
      <c r="AD67" s="151"/>
      <c r="AE67" s="151">
        <f t="shared" si="13"/>
        <v>0</v>
      </c>
      <c r="AF67" s="152">
        <f t="shared" si="13"/>
        <v>0</v>
      </c>
      <c r="AG67" s="157">
        <f t="shared" si="1"/>
        <v>0</v>
      </c>
    </row>
    <row r="68" spans="1:33" ht="12.75">
      <c r="A68" s="114">
        <v>2</v>
      </c>
      <c r="B68" s="115">
        <v>2</v>
      </c>
      <c r="C68" s="115">
        <v>1</v>
      </c>
      <c r="D68" s="115">
        <v>6</v>
      </c>
      <c r="E68" s="116" t="s">
        <v>148</v>
      </c>
      <c r="F68" s="113" t="s">
        <v>137</v>
      </c>
      <c r="G68" s="146">
        <f>600000-50000</f>
        <v>550000</v>
      </c>
      <c r="H68" s="146"/>
      <c r="I68" s="147"/>
      <c r="J68" s="141" t="e">
        <f t="shared" si="3"/>
        <v>#DIV/0!</v>
      </c>
      <c r="K68" s="148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50"/>
      <c r="AG68" s="145">
        <f t="shared" si="1"/>
        <v>0</v>
      </c>
    </row>
    <row r="69" spans="1:33" ht="12.75">
      <c r="A69" s="199">
        <v>2</v>
      </c>
      <c r="B69" s="200">
        <v>2</v>
      </c>
      <c r="C69" s="200">
        <v>1</v>
      </c>
      <c r="D69" s="200">
        <v>7</v>
      </c>
      <c r="E69" s="201"/>
      <c r="F69" s="202" t="s">
        <v>2</v>
      </c>
      <c r="G69" s="210">
        <v>7000</v>
      </c>
      <c r="H69" s="151"/>
      <c r="I69" s="152"/>
      <c r="J69" s="153" t="e">
        <f t="shared" si="3"/>
        <v>#DIV/0!</v>
      </c>
      <c r="K69" s="154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6"/>
      <c r="AG69" s="157">
        <f t="shared" si="1"/>
        <v>0</v>
      </c>
    </row>
    <row r="70" spans="1:33" ht="12.75">
      <c r="A70" s="199">
        <v>2</v>
      </c>
      <c r="B70" s="200">
        <v>2</v>
      </c>
      <c r="C70" s="200">
        <v>1</v>
      </c>
      <c r="D70" s="200">
        <v>8</v>
      </c>
      <c r="E70" s="201"/>
      <c r="F70" s="202" t="s">
        <v>192</v>
      </c>
      <c r="G70" s="210">
        <v>22000</v>
      </c>
      <c r="H70" s="151"/>
      <c r="I70" s="152"/>
      <c r="J70" s="153" t="e">
        <f t="shared" si="3"/>
        <v>#DIV/0!</v>
      </c>
      <c r="K70" s="154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6"/>
      <c r="AG70" s="157">
        <f t="shared" si="1"/>
        <v>0</v>
      </c>
    </row>
    <row r="71" spans="1:33" ht="12.75">
      <c r="A71" s="119"/>
      <c r="B71" s="120"/>
      <c r="C71" s="120"/>
      <c r="D71" s="120"/>
      <c r="E71" s="121"/>
      <c r="F71" s="122"/>
      <c r="G71" s="161"/>
      <c r="H71" s="161"/>
      <c r="I71" s="147"/>
      <c r="J71" s="158"/>
      <c r="K71" s="14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50"/>
      <c r="AG71" s="145">
        <f t="shared" si="1"/>
        <v>0</v>
      </c>
    </row>
    <row r="72" spans="1:33" s="223" customFormat="1" ht="12.75">
      <c r="A72" s="103">
        <v>2</v>
      </c>
      <c r="B72" s="104">
        <v>2</v>
      </c>
      <c r="C72" s="104">
        <v>2</v>
      </c>
      <c r="D72" s="117"/>
      <c r="E72" s="118"/>
      <c r="F72" s="129" t="s">
        <v>158</v>
      </c>
      <c r="G72" s="232">
        <f>+G73+G74</f>
        <v>1032000</v>
      </c>
      <c r="H72" s="213">
        <f>+H73+H74</f>
        <v>0</v>
      </c>
      <c r="I72" s="228">
        <f aca="true" t="shared" si="14" ref="I72:AF72">+I73+I74</f>
        <v>0</v>
      </c>
      <c r="J72" s="229" t="e">
        <f t="shared" si="3"/>
        <v>#DIV/0!</v>
      </c>
      <c r="K72" s="230">
        <f t="shared" si="14"/>
        <v>0</v>
      </c>
      <c r="L72" s="213">
        <f t="shared" si="14"/>
        <v>0</v>
      </c>
      <c r="M72" s="213">
        <f t="shared" si="14"/>
        <v>0</v>
      </c>
      <c r="N72" s="213">
        <f t="shared" si="14"/>
        <v>0</v>
      </c>
      <c r="O72" s="213">
        <f t="shared" si="14"/>
        <v>0</v>
      </c>
      <c r="P72" s="213"/>
      <c r="Q72" s="213"/>
      <c r="R72" s="213"/>
      <c r="S72" s="213"/>
      <c r="T72" s="213"/>
      <c r="U72" s="213">
        <f t="shared" si="14"/>
        <v>0</v>
      </c>
      <c r="V72" s="213">
        <f t="shared" si="14"/>
        <v>0</v>
      </c>
      <c r="W72" s="213"/>
      <c r="X72" s="213"/>
      <c r="Y72" s="213">
        <f t="shared" si="14"/>
        <v>0</v>
      </c>
      <c r="Z72" s="213">
        <f t="shared" si="14"/>
        <v>0</v>
      </c>
      <c r="AA72" s="213"/>
      <c r="AB72" s="213"/>
      <c r="AC72" s="213"/>
      <c r="AD72" s="213"/>
      <c r="AE72" s="213">
        <f t="shared" si="14"/>
        <v>0</v>
      </c>
      <c r="AF72" s="228">
        <f t="shared" si="14"/>
        <v>0</v>
      </c>
      <c r="AG72" s="231">
        <f t="shared" si="1"/>
        <v>0</v>
      </c>
    </row>
    <row r="73" spans="1:33" ht="12.75">
      <c r="A73" s="199">
        <v>2</v>
      </c>
      <c r="B73" s="200">
        <v>2</v>
      </c>
      <c r="C73" s="200">
        <v>2</v>
      </c>
      <c r="D73" s="200">
        <v>1</v>
      </c>
      <c r="E73" s="201"/>
      <c r="F73" s="209" t="s">
        <v>30</v>
      </c>
      <c r="G73" s="210">
        <v>50000</v>
      </c>
      <c r="H73" s="167"/>
      <c r="I73" s="168"/>
      <c r="J73" s="169" t="e">
        <f t="shared" si="3"/>
        <v>#DIV/0!</v>
      </c>
      <c r="K73" s="170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2"/>
      <c r="AG73" s="173">
        <f t="shared" si="1"/>
        <v>0</v>
      </c>
    </row>
    <row r="74" spans="1:33" ht="12.75">
      <c r="A74" s="199">
        <v>2</v>
      </c>
      <c r="B74" s="200">
        <v>2</v>
      </c>
      <c r="C74" s="200">
        <v>2</v>
      </c>
      <c r="D74" s="200">
        <v>2</v>
      </c>
      <c r="E74" s="201"/>
      <c r="F74" s="209" t="s">
        <v>71</v>
      </c>
      <c r="G74" s="210">
        <f>1200000-218000</f>
        <v>982000</v>
      </c>
      <c r="H74" s="167"/>
      <c r="I74" s="168"/>
      <c r="J74" s="169" t="e">
        <f t="shared" si="3"/>
        <v>#DIV/0!</v>
      </c>
      <c r="K74" s="170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2"/>
      <c r="AG74" s="173">
        <f t="shared" si="1"/>
        <v>0</v>
      </c>
    </row>
    <row r="75" spans="1:33" ht="12.75">
      <c r="A75" s="199"/>
      <c r="B75" s="200"/>
      <c r="C75" s="200"/>
      <c r="D75" s="200"/>
      <c r="E75" s="212"/>
      <c r="F75" s="209"/>
      <c r="G75" s="210"/>
      <c r="H75" s="161"/>
      <c r="I75" s="147"/>
      <c r="J75" s="158"/>
      <c r="K75" s="14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50"/>
      <c r="AG75" s="145">
        <f t="shared" si="1"/>
        <v>0</v>
      </c>
    </row>
    <row r="76" spans="1:33" s="223" customFormat="1" ht="12.75">
      <c r="A76" s="103">
        <v>2</v>
      </c>
      <c r="B76" s="104">
        <v>2</v>
      </c>
      <c r="C76" s="104">
        <v>3</v>
      </c>
      <c r="D76" s="117"/>
      <c r="E76" s="118"/>
      <c r="F76" s="129" t="s">
        <v>140</v>
      </c>
      <c r="G76" s="159">
        <f>+G77+G78</f>
        <v>1185000</v>
      </c>
      <c r="H76" s="210">
        <f>+H77+H78</f>
        <v>0</v>
      </c>
      <c r="I76" s="224">
        <f aca="true" t="shared" si="15" ref="I76:AF76">+I77+I78</f>
        <v>0</v>
      </c>
      <c r="J76" s="225" t="e">
        <f t="shared" si="3"/>
        <v>#DIV/0!</v>
      </c>
      <c r="K76" s="226">
        <f t="shared" si="15"/>
        <v>0</v>
      </c>
      <c r="L76" s="210">
        <f t="shared" si="15"/>
        <v>0</v>
      </c>
      <c r="M76" s="210">
        <f t="shared" si="15"/>
        <v>0</v>
      </c>
      <c r="N76" s="210">
        <f t="shared" si="15"/>
        <v>0</v>
      </c>
      <c r="O76" s="210">
        <f t="shared" si="15"/>
        <v>0</v>
      </c>
      <c r="P76" s="210"/>
      <c r="Q76" s="210"/>
      <c r="R76" s="210"/>
      <c r="S76" s="210"/>
      <c r="T76" s="210"/>
      <c r="U76" s="210">
        <f t="shared" si="15"/>
        <v>0</v>
      </c>
      <c r="V76" s="210">
        <f t="shared" si="15"/>
        <v>0</v>
      </c>
      <c r="W76" s="210"/>
      <c r="X76" s="210"/>
      <c r="Y76" s="210">
        <f t="shared" si="15"/>
        <v>0</v>
      </c>
      <c r="Z76" s="210">
        <f t="shared" si="15"/>
        <v>0</v>
      </c>
      <c r="AA76" s="210"/>
      <c r="AB76" s="210"/>
      <c r="AC76" s="210"/>
      <c r="AD76" s="210"/>
      <c r="AE76" s="210">
        <f t="shared" si="15"/>
        <v>0</v>
      </c>
      <c r="AF76" s="224">
        <f t="shared" si="15"/>
        <v>0</v>
      </c>
      <c r="AG76" s="227">
        <f t="shared" si="1"/>
        <v>0</v>
      </c>
    </row>
    <row r="77" spans="1:33" ht="12.75">
      <c r="A77" s="199">
        <v>2</v>
      </c>
      <c r="B77" s="200">
        <v>2</v>
      </c>
      <c r="C77" s="200">
        <v>3</v>
      </c>
      <c r="D77" s="200">
        <v>1</v>
      </c>
      <c r="E77" s="201"/>
      <c r="F77" s="209" t="s">
        <v>124</v>
      </c>
      <c r="G77" s="208">
        <v>1110000</v>
      </c>
      <c r="H77" s="167"/>
      <c r="I77" s="168"/>
      <c r="J77" s="169" t="e">
        <f t="shared" si="3"/>
        <v>#DIV/0!</v>
      </c>
      <c r="K77" s="170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2"/>
      <c r="AG77" s="173">
        <f t="shared" si="1"/>
        <v>0</v>
      </c>
    </row>
    <row r="78" spans="1:33" ht="12.75">
      <c r="A78" s="199">
        <v>2</v>
      </c>
      <c r="B78" s="200">
        <v>2</v>
      </c>
      <c r="C78" s="200">
        <v>3</v>
      </c>
      <c r="D78" s="200">
        <v>2</v>
      </c>
      <c r="E78" s="201"/>
      <c r="F78" s="209" t="s">
        <v>125</v>
      </c>
      <c r="G78" s="208">
        <v>75000</v>
      </c>
      <c r="H78" s="167"/>
      <c r="I78" s="168"/>
      <c r="J78" s="169" t="e">
        <f t="shared" si="3"/>
        <v>#DIV/0!</v>
      </c>
      <c r="K78" s="170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2"/>
      <c r="AG78" s="173">
        <f t="shared" si="1"/>
        <v>0</v>
      </c>
    </row>
    <row r="79" spans="1:33" ht="12.75">
      <c r="A79" s="119"/>
      <c r="B79" s="120"/>
      <c r="C79" s="120"/>
      <c r="D79" s="120"/>
      <c r="E79" s="121"/>
      <c r="F79" s="130"/>
      <c r="G79" s="161"/>
      <c r="H79" s="161"/>
      <c r="I79" s="147"/>
      <c r="J79" s="158" t="e">
        <f t="shared" si="3"/>
        <v>#DIV/0!</v>
      </c>
      <c r="K79" s="148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50"/>
      <c r="AG79" s="145">
        <f t="shared" si="1"/>
        <v>0</v>
      </c>
    </row>
    <row r="80" spans="1:33" s="223" customFormat="1" ht="12.75">
      <c r="A80" s="103">
        <v>2</v>
      </c>
      <c r="B80" s="104">
        <v>2</v>
      </c>
      <c r="C80" s="104">
        <v>4</v>
      </c>
      <c r="D80" s="117"/>
      <c r="E80" s="118"/>
      <c r="F80" s="129" t="s">
        <v>160</v>
      </c>
      <c r="G80" s="159">
        <f>+G81+G82</f>
        <v>65000</v>
      </c>
      <c r="H80" s="210">
        <f>+H81+H82</f>
        <v>0</v>
      </c>
      <c r="I80" s="224">
        <f aca="true" t="shared" si="16" ref="I80:AF80">+I81+I82</f>
        <v>0</v>
      </c>
      <c r="J80" s="225" t="e">
        <f t="shared" si="3"/>
        <v>#DIV/0!</v>
      </c>
      <c r="K80" s="226">
        <f t="shared" si="16"/>
        <v>0</v>
      </c>
      <c r="L80" s="210">
        <f t="shared" si="16"/>
        <v>0</v>
      </c>
      <c r="M80" s="210">
        <f t="shared" si="16"/>
        <v>0</v>
      </c>
      <c r="N80" s="210">
        <f t="shared" si="16"/>
        <v>0</v>
      </c>
      <c r="O80" s="210">
        <f t="shared" si="16"/>
        <v>0</v>
      </c>
      <c r="P80" s="210"/>
      <c r="Q80" s="210"/>
      <c r="R80" s="210"/>
      <c r="S80" s="210"/>
      <c r="T80" s="210"/>
      <c r="U80" s="210">
        <f t="shared" si="16"/>
        <v>0</v>
      </c>
      <c r="V80" s="210">
        <f t="shared" si="16"/>
        <v>0</v>
      </c>
      <c r="W80" s="210"/>
      <c r="X80" s="210"/>
      <c r="Y80" s="210">
        <f t="shared" si="16"/>
        <v>0</v>
      </c>
      <c r="Z80" s="210">
        <f t="shared" si="16"/>
        <v>0</v>
      </c>
      <c r="AA80" s="210"/>
      <c r="AB80" s="210"/>
      <c r="AC80" s="210"/>
      <c r="AD80" s="210"/>
      <c r="AE80" s="210">
        <f t="shared" si="16"/>
        <v>0</v>
      </c>
      <c r="AF80" s="224">
        <f t="shared" si="16"/>
        <v>0</v>
      </c>
      <c r="AG80" s="227">
        <f t="shared" si="1"/>
        <v>0</v>
      </c>
    </row>
    <row r="81" spans="1:33" ht="12.75">
      <c r="A81" s="199">
        <v>2</v>
      </c>
      <c r="B81" s="200">
        <v>2</v>
      </c>
      <c r="C81" s="200">
        <v>4</v>
      </c>
      <c r="D81" s="200">
        <v>1</v>
      </c>
      <c r="E81" s="201"/>
      <c r="F81" s="209" t="s">
        <v>8</v>
      </c>
      <c r="G81" s="208">
        <v>50000</v>
      </c>
      <c r="H81" s="151"/>
      <c r="I81" s="152"/>
      <c r="J81" s="158" t="e">
        <f t="shared" si="3"/>
        <v>#DIV/0!</v>
      </c>
      <c r="K81" s="154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6"/>
      <c r="AG81" s="157">
        <f t="shared" si="1"/>
        <v>0</v>
      </c>
    </row>
    <row r="82" spans="1:33" ht="12.75">
      <c r="A82" s="199">
        <v>2</v>
      </c>
      <c r="B82" s="200">
        <v>2</v>
      </c>
      <c r="C82" s="200">
        <v>4</v>
      </c>
      <c r="D82" s="200">
        <v>4</v>
      </c>
      <c r="E82" s="201"/>
      <c r="F82" s="209" t="s">
        <v>31</v>
      </c>
      <c r="G82" s="208">
        <v>15000</v>
      </c>
      <c r="H82" s="151"/>
      <c r="I82" s="152"/>
      <c r="J82" s="158" t="e">
        <f t="shared" si="3"/>
        <v>#DIV/0!</v>
      </c>
      <c r="K82" s="154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6"/>
      <c r="AG82" s="157">
        <f t="shared" si="1"/>
        <v>0</v>
      </c>
    </row>
    <row r="83" spans="1:33" ht="12.75">
      <c r="A83" s="119"/>
      <c r="B83" s="120"/>
      <c r="C83" s="120"/>
      <c r="D83" s="120"/>
      <c r="E83" s="121"/>
      <c r="F83" s="128"/>
      <c r="G83" s="161"/>
      <c r="H83" s="161"/>
      <c r="I83" s="147"/>
      <c r="J83" s="158" t="e">
        <f t="shared" si="3"/>
        <v>#DIV/0!</v>
      </c>
      <c r="K83" s="148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50"/>
      <c r="AG83" s="145">
        <f t="shared" si="1"/>
        <v>0</v>
      </c>
    </row>
    <row r="84" spans="1:33" s="223" customFormat="1" ht="12.75">
      <c r="A84" s="103">
        <v>2</v>
      </c>
      <c r="B84" s="104">
        <v>2</v>
      </c>
      <c r="C84" s="104">
        <v>5</v>
      </c>
      <c r="D84" s="117"/>
      <c r="E84" s="118"/>
      <c r="F84" s="129" t="s">
        <v>32</v>
      </c>
      <c r="G84" s="159">
        <f>G85+G86</f>
        <v>135000</v>
      </c>
      <c r="H84" s="210">
        <f>H85+H86</f>
        <v>0</v>
      </c>
      <c r="I84" s="224">
        <f aca="true" t="shared" si="17" ref="I84:AF84">I85+I86</f>
        <v>0</v>
      </c>
      <c r="J84" s="225" t="e">
        <f t="shared" si="3"/>
        <v>#DIV/0!</v>
      </c>
      <c r="K84" s="226">
        <f t="shared" si="17"/>
        <v>0</v>
      </c>
      <c r="L84" s="210">
        <f t="shared" si="17"/>
        <v>0</v>
      </c>
      <c r="M84" s="210">
        <f t="shared" si="17"/>
        <v>0</v>
      </c>
      <c r="N84" s="210">
        <f t="shared" si="17"/>
        <v>0</v>
      </c>
      <c r="O84" s="210">
        <f t="shared" si="17"/>
        <v>0</v>
      </c>
      <c r="P84" s="210"/>
      <c r="Q84" s="210"/>
      <c r="R84" s="210"/>
      <c r="S84" s="210"/>
      <c r="T84" s="210"/>
      <c r="U84" s="210">
        <f t="shared" si="17"/>
        <v>0</v>
      </c>
      <c r="V84" s="210">
        <f t="shared" si="17"/>
        <v>0</v>
      </c>
      <c r="W84" s="210"/>
      <c r="X84" s="210"/>
      <c r="Y84" s="210">
        <f t="shared" si="17"/>
        <v>0</v>
      </c>
      <c r="Z84" s="210">
        <f t="shared" si="17"/>
        <v>0</v>
      </c>
      <c r="AA84" s="210"/>
      <c r="AB84" s="210"/>
      <c r="AC84" s="210"/>
      <c r="AD84" s="210"/>
      <c r="AE84" s="210">
        <f t="shared" si="17"/>
        <v>0</v>
      </c>
      <c r="AF84" s="224">
        <f t="shared" si="17"/>
        <v>0</v>
      </c>
      <c r="AG84" s="227">
        <f t="shared" si="1"/>
        <v>0</v>
      </c>
    </row>
    <row r="85" spans="1:33" ht="12.75">
      <c r="A85" s="199">
        <v>2</v>
      </c>
      <c r="B85" s="200">
        <v>2</v>
      </c>
      <c r="C85" s="200">
        <v>5</v>
      </c>
      <c r="D85" s="200">
        <v>1</v>
      </c>
      <c r="E85" s="201"/>
      <c r="F85" s="209" t="s">
        <v>33</v>
      </c>
      <c r="G85" s="208">
        <v>75000</v>
      </c>
      <c r="H85" s="151"/>
      <c r="I85" s="152"/>
      <c r="J85" s="153" t="e">
        <f t="shared" si="3"/>
        <v>#DIV/0!</v>
      </c>
      <c r="K85" s="154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6"/>
      <c r="AG85" s="157">
        <f t="shared" si="1"/>
        <v>0</v>
      </c>
    </row>
    <row r="86" spans="1:33" ht="12.75">
      <c r="A86" s="199">
        <v>2</v>
      </c>
      <c r="B86" s="200">
        <v>2</v>
      </c>
      <c r="C86" s="200">
        <v>5</v>
      </c>
      <c r="D86" s="200">
        <v>4</v>
      </c>
      <c r="E86" s="201"/>
      <c r="F86" s="209" t="s">
        <v>86</v>
      </c>
      <c r="G86" s="208">
        <v>60000</v>
      </c>
      <c r="H86" s="151"/>
      <c r="I86" s="152"/>
      <c r="J86" s="153" t="e">
        <f t="shared" si="3"/>
        <v>#DIV/0!</v>
      </c>
      <c r="K86" s="154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6"/>
      <c r="AG86" s="157">
        <f t="shared" si="1"/>
        <v>0</v>
      </c>
    </row>
    <row r="87" spans="1:33" ht="12.75">
      <c r="A87" s="119"/>
      <c r="B87" s="120"/>
      <c r="C87" s="120"/>
      <c r="D87" s="120"/>
      <c r="E87" s="121"/>
      <c r="F87" s="130"/>
      <c r="G87" s="166"/>
      <c r="H87" s="166"/>
      <c r="I87" s="147"/>
      <c r="J87" s="158" t="e">
        <f t="shared" si="3"/>
        <v>#DIV/0!</v>
      </c>
      <c r="K87" s="148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50"/>
      <c r="AG87" s="145">
        <f t="shared" si="1"/>
        <v>0</v>
      </c>
    </row>
    <row r="88" spans="1:33" s="223" customFormat="1" ht="12.75">
      <c r="A88" s="103">
        <v>2</v>
      </c>
      <c r="B88" s="104">
        <v>2</v>
      </c>
      <c r="C88" s="104">
        <v>6</v>
      </c>
      <c r="D88" s="117"/>
      <c r="E88" s="118"/>
      <c r="F88" s="129" t="s">
        <v>34</v>
      </c>
      <c r="G88" s="159">
        <f>SUM(G89:G92)</f>
        <v>3100000</v>
      </c>
      <c r="H88" s="210">
        <f>SUM(H89:H92)</f>
        <v>0</v>
      </c>
      <c r="I88" s="224">
        <f aca="true" t="shared" si="18" ref="I88:AF88">SUM(I89:I92)</f>
        <v>0</v>
      </c>
      <c r="J88" s="225" t="e">
        <f t="shared" si="3"/>
        <v>#DIV/0!</v>
      </c>
      <c r="K88" s="226">
        <f t="shared" si="18"/>
        <v>0</v>
      </c>
      <c r="L88" s="210">
        <f t="shared" si="18"/>
        <v>0</v>
      </c>
      <c r="M88" s="210">
        <f t="shared" si="18"/>
        <v>0</v>
      </c>
      <c r="N88" s="210">
        <f t="shared" si="18"/>
        <v>0</v>
      </c>
      <c r="O88" s="210">
        <f t="shared" si="18"/>
        <v>0</v>
      </c>
      <c r="P88" s="210"/>
      <c r="Q88" s="210"/>
      <c r="R88" s="210"/>
      <c r="S88" s="210"/>
      <c r="T88" s="210"/>
      <c r="U88" s="210">
        <f t="shared" si="18"/>
        <v>0</v>
      </c>
      <c r="V88" s="210">
        <f t="shared" si="18"/>
        <v>0</v>
      </c>
      <c r="W88" s="210"/>
      <c r="X88" s="210"/>
      <c r="Y88" s="210">
        <f t="shared" si="18"/>
        <v>0</v>
      </c>
      <c r="Z88" s="210">
        <f t="shared" si="18"/>
        <v>0</v>
      </c>
      <c r="AA88" s="210"/>
      <c r="AB88" s="210"/>
      <c r="AC88" s="210"/>
      <c r="AD88" s="210"/>
      <c r="AE88" s="210">
        <f t="shared" si="18"/>
        <v>0</v>
      </c>
      <c r="AF88" s="224">
        <f t="shared" si="18"/>
        <v>0</v>
      </c>
      <c r="AG88" s="227">
        <f t="shared" si="1"/>
        <v>0</v>
      </c>
    </row>
    <row r="89" spans="1:33" ht="12.75">
      <c r="A89" s="199">
        <v>2</v>
      </c>
      <c r="B89" s="200">
        <v>2</v>
      </c>
      <c r="C89" s="200">
        <v>6</v>
      </c>
      <c r="D89" s="200">
        <v>1</v>
      </c>
      <c r="E89" s="201"/>
      <c r="F89" s="209" t="s">
        <v>87</v>
      </c>
      <c r="G89" s="208">
        <v>120000</v>
      </c>
      <c r="H89" s="151"/>
      <c r="I89" s="152"/>
      <c r="J89" s="158" t="e">
        <f t="shared" si="3"/>
        <v>#DIV/0!</v>
      </c>
      <c r="K89" s="154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6"/>
      <c r="AG89" s="157">
        <f t="shared" si="1"/>
        <v>0</v>
      </c>
    </row>
    <row r="90" spans="1:33" ht="12.75">
      <c r="A90" s="199">
        <v>2</v>
      </c>
      <c r="B90" s="200">
        <v>2</v>
      </c>
      <c r="C90" s="200">
        <v>6</v>
      </c>
      <c r="D90" s="200">
        <v>2</v>
      </c>
      <c r="E90" s="201"/>
      <c r="F90" s="209" t="s">
        <v>35</v>
      </c>
      <c r="G90" s="208">
        <f>120000+50000</f>
        <v>170000</v>
      </c>
      <c r="H90" s="151"/>
      <c r="I90" s="152"/>
      <c r="J90" s="158" t="e">
        <f t="shared" si="3"/>
        <v>#DIV/0!</v>
      </c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6"/>
      <c r="AG90" s="157">
        <f t="shared" si="1"/>
        <v>0</v>
      </c>
    </row>
    <row r="91" spans="1:33" ht="12.75">
      <c r="A91" s="199">
        <v>2</v>
      </c>
      <c r="B91" s="200">
        <v>2</v>
      </c>
      <c r="C91" s="200">
        <v>6</v>
      </c>
      <c r="D91" s="200">
        <v>3</v>
      </c>
      <c r="E91" s="201"/>
      <c r="F91" s="209" t="s">
        <v>36</v>
      </c>
      <c r="G91" s="208">
        <v>2800000</v>
      </c>
      <c r="H91" s="151"/>
      <c r="I91" s="152"/>
      <c r="J91" s="158" t="e">
        <f t="shared" si="3"/>
        <v>#DIV/0!</v>
      </c>
      <c r="K91" s="154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6"/>
      <c r="AG91" s="157">
        <f t="shared" si="1"/>
        <v>0</v>
      </c>
    </row>
    <row r="92" spans="1:33" ht="12.75">
      <c r="A92" s="199">
        <v>2</v>
      </c>
      <c r="B92" s="200">
        <v>2</v>
      </c>
      <c r="C92" s="200">
        <v>6</v>
      </c>
      <c r="D92" s="200">
        <v>9</v>
      </c>
      <c r="E92" s="201"/>
      <c r="F92" s="209" t="s">
        <v>88</v>
      </c>
      <c r="G92" s="208">
        <v>10000</v>
      </c>
      <c r="H92" s="151"/>
      <c r="I92" s="152"/>
      <c r="J92" s="158" t="e">
        <f t="shared" si="3"/>
        <v>#DIV/0!</v>
      </c>
      <c r="K92" s="154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6"/>
      <c r="AG92" s="157">
        <f t="shared" si="1"/>
        <v>0</v>
      </c>
    </row>
    <row r="93" spans="1:33" ht="12.75">
      <c r="A93" s="119"/>
      <c r="B93" s="120"/>
      <c r="C93" s="120"/>
      <c r="D93" s="120"/>
      <c r="E93" s="121"/>
      <c r="F93" s="128"/>
      <c r="G93" s="161"/>
      <c r="H93" s="161"/>
      <c r="I93" s="147"/>
      <c r="J93" s="158" t="e">
        <f t="shared" si="3"/>
        <v>#DIV/0!</v>
      </c>
      <c r="K93" s="148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50"/>
      <c r="AG93" s="145">
        <f t="shared" si="1"/>
        <v>0</v>
      </c>
    </row>
    <row r="94" spans="1:33" s="223" customFormat="1" ht="21">
      <c r="A94" s="103">
        <v>2</v>
      </c>
      <c r="B94" s="104">
        <v>2</v>
      </c>
      <c r="C94" s="104">
        <v>7</v>
      </c>
      <c r="D94" s="117"/>
      <c r="E94" s="118"/>
      <c r="F94" s="131" t="s">
        <v>209</v>
      </c>
      <c r="G94" s="159">
        <f>G95+G100</f>
        <v>670000</v>
      </c>
      <c r="H94" s="210">
        <f>H95+H100</f>
        <v>0</v>
      </c>
      <c r="I94" s="224">
        <f aca="true" t="shared" si="19" ref="I94:AF94">I95+I100</f>
        <v>0</v>
      </c>
      <c r="J94" s="225" t="e">
        <f aca="true" t="shared" si="20" ref="J94:J156">I94/H94</f>
        <v>#DIV/0!</v>
      </c>
      <c r="K94" s="226">
        <f t="shared" si="19"/>
        <v>0</v>
      </c>
      <c r="L94" s="210">
        <f t="shared" si="19"/>
        <v>0</v>
      </c>
      <c r="M94" s="210">
        <f t="shared" si="19"/>
        <v>0</v>
      </c>
      <c r="N94" s="210">
        <f t="shared" si="19"/>
        <v>0</v>
      </c>
      <c r="O94" s="210">
        <f t="shared" si="19"/>
        <v>0</v>
      </c>
      <c r="P94" s="210"/>
      <c r="Q94" s="210"/>
      <c r="R94" s="210"/>
      <c r="S94" s="210"/>
      <c r="T94" s="210"/>
      <c r="U94" s="210">
        <f t="shared" si="19"/>
        <v>0</v>
      </c>
      <c r="V94" s="210">
        <f t="shared" si="19"/>
        <v>0</v>
      </c>
      <c r="W94" s="210"/>
      <c r="X94" s="210"/>
      <c r="Y94" s="210">
        <f t="shared" si="19"/>
        <v>0</v>
      </c>
      <c r="Z94" s="210">
        <f t="shared" si="19"/>
        <v>0</v>
      </c>
      <c r="AA94" s="210"/>
      <c r="AB94" s="210"/>
      <c r="AC94" s="210"/>
      <c r="AD94" s="210"/>
      <c r="AE94" s="210">
        <f t="shared" si="19"/>
        <v>0</v>
      </c>
      <c r="AF94" s="224">
        <f t="shared" si="19"/>
        <v>0</v>
      </c>
      <c r="AG94" s="227">
        <f aca="true" t="shared" si="21" ref="AG94:AG156">I94+K94+L94+M94+N94+O94+U94+V94+Y94+Z94+AE94+AF94</f>
        <v>0</v>
      </c>
    </row>
    <row r="95" spans="1:33" ht="12.75">
      <c r="A95" s="199">
        <v>2</v>
      </c>
      <c r="B95" s="200">
        <v>2</v>
      </c>
      <c r="C95" s="200">
        <v>7</v>
      </c>
      <c r="D95" s="200">
        <v>1</v>
      </c>
      <c r="E95" s="201"/>
      <c r="F95" s="214" t="s">
        <v>61</v>
      </c>
      <c r="G95" s="210">
        <f>SUM(G96:G99)</f>
        <v>360000</v>
      </c>
      <c r="H95" s="151">
        <f>H97+H98+H99</f>
        <v>0</v>
      </c>
      <c r="I95" s="152">
        <f aca="true" t="shared" si="22" ref="I95:AF95">I97+I98+I99</f>
        <v>0</v>
      </c>
      <c r="J95" s="158" t="e">
        <f t="shared" si="20"/>
        <v>#DIV/0!</v>
      </c>
      <c r="K95" s="160">
        <f t="shared" si="22"/>
        <v>0</v>
      </c>
      <c r="L95" s="151">
        <f t="shared" si="22"/>
        <v>0</v>
      </c>
      <c r="M95" s="151">
        <f t="shared" si="22"/>
        <v>0</v>
      </c>
      <c r="N95" s="151">
        <f t="shared" si="22"/>
        <v>0</v>
      </c>
      <c r="O95" s="151">
        <f t="shared" si="22"/>
        <v>0</v>
      </c>
      <c r="P95" s="151"/>
      <c r="Q95" s="151"/>
      <c r="R95" s="151"/>
      <c r="S95" s="151"/>
      <c r="T95" s="151"/>
      <c r="U95" s="151">
        <f t="shared" si="22"/>
        <v>0</v>
      </c>
      <c r="V95" s="151">
        <f t="shared" si="22"/>
        <v>0</v>
      </c>
      <c r="W95" s="151"/>
      <c r="X95" s="151"/>
      <c r="Y95" s="151">
        <f t="shared" si="22"/>
        <v>0</v>
      </c>
      <c r="Z95" s="151">
        <f t="shared" si="22"/>
        <v>0</v>
      </c>
      <c r="AA95" s="151"/>
      <c r="AB95" s="151"/>
      <c r="AC95" s="151"/>
      <c r="AD95" s="151"/>
      <c r="AE95" s="151">
        <f t="shared" si="22"/>
        <v>0</v>
      </c>
      <c r="AF95" s="152">
        <f t="shared" si="22"/>
        <v>0</v>
      </c>
      <c r="AG95" s="157">
        <f t="shared" si="21"/>
        <v>0</v>
      </c>
    </row>
    <row r="96" spans="1:33" ht="12.75">
      <c r="A96" s="199">
        <v>2</v>
      </c>
      <c r="B96" s="200">
        <v>2</v>
      </c>
      <c r="C96" s="200">
        <v>7</v>
      </c>
      <c r="D96" s="200">
        <v>1</v>
      </c>
      <c r="E96" s="201" t="s">
        <v>235</v>
      </c>
      <c r="F96" s="215" t="s">
        <v>236</v>
      </c>
      <c r="G96" s="208">
        <v>100000</v>
      </c>
      <c r="H96" s="151"/>
      <c r="I96" s="152"/>
      <c r="J96" s="158"/>
      <c r="K96" s="160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2"/>
      <c r="AG96" s="157"/>
    </row>
    <row r="97" spans="1:33" ht="12.75">
      <c r="A97" s="114">
        <v>2</v>
      </c>
      <c r="B97" s="115">
        <v>2</v>
      </c>
      <c r="C97" s="115">
        <v>7</v>
      </c>
      <c r="D97" s="115">
        <v>1</v>
      </c>
      <c r="E97" s="116" t="s">
        <v>149</v>
      </c>
      <c r="F97" s="100" t="s">
        <v>90</v>
      </c>
      <c r="G97" s="146">
        <v>60000</v>
      </c>
      <c r="H97" s="146"/>
      <c r="I97" s="147"/>
      <c r="J97" s="158" t="e">
        <f t="shared" si="20"/>
        <v>#DIV/0!</v>
      </c>
      <c r="K97" s="148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50"/>
      <c r="AG97" s="145">
        <f t="shared" si="21"/>
        <v>0</v>
      </c>
    </row>
    <row r="98" spans="1:33" ht="12.75">
      <c r="A98" s="114">
        <v>2</v>
      </c>
      <c r="B98" s="115">
        <v>2</v>
      </c>
      <c r="C98" s="115">
        <v>7</v>
      </c>
      <c r="D98" s="115">
        <v>1</v>
      </c>
      <c r="E98" s="116" t="s">
        <v>155</v>
      </c>
      <c r="F98" s="113" t="s">
        <v>136</v>
      </c>
      <c r="G98" s="146">
        <v>50000</v>
      </c>
      <c r="H98" s="146"/>
      <c r="I98" s="147"/>
      <c r="J98" s="158" t="e">
        <f t="shared" si="20"/>
        <v>#DIV/0!</v>
      </c>
      <c r="K98" s="148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50"/>
      <c r="AG98" s="145">
        <f t="shared" si="21"/>
        <v>0</v>
      </c>
    </row>
    <row r="99" spans="1:33" ht="12.75">
      <c r="A99" s="114">
        <v>2</v>
      </c>
      <c r="B99" s="115">
        <v>2</v>
      </c>
      <c r="C99" s="115">
        <v>7</v>
      </c>
      <c r="D99" s="115">
        <v>1</v>
      </c>
      <c r="E99" s="116" t="s">
        <v>156</v>
      </c>
      <c r="F99" s="100" t="s">
        <v>208</v>
      </c>
      <c r="G99" s="146">
        <v>150000</v>
      </c>
      <c r="H99" s="146"/>
      <c r="I99" s="147"/>
      <c r="J99" s="158" t="e">
        <f t="shared" si="20"/>
        <v>#DIV/0!</v>
      </c>
      <c r="K99" s="148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50"/>
      <c r="AG99" s="145">
        <f t="shared" si="21"/>
        <v>0</v>
      </c>
    </row>
    <row r="100" spans="1:33" ht="12.75">
      <c r="A100" s="199">
        <v>2</v>
      </c>
      <c r="B100" s="200">
        <v>2</v>
      </c>
      <c r="C100" s="200">
        <v>7</v>
      </c>
      <c r="D100" s="200">
        <v>2</v>
      </c>
      <c r="E100" s="201"/>
      <c r="F100" s="202" t="s">
        <v>89</v>
      </c>
      <c r="G100" s="210">
        <f>G101+G102+G103+G104</f>
        <v>310000</v>
      </c>
      <c r="H100" s="151">
        <f>H101+H102+H103+H104</f>
        <v>0</v>
      </c>
      <c r="I100" s="152">
        <f aca="true" t="shared" si="23" ref="I100:AF100">I101+I102+I103+I104</f>
        <v>0</v>
      </c>
      <c r="J100" s="153" t="e">
        <f t="shared" si="20"/>
        <v>#DIV/0!</v>
      </c>
      <c r="K100" s="160">
        <f t="shared" si="23"/>
        <v>0</v>
      </c>
      <c r="L100" s="151">
        <f t="shared" si="23"/>
        <v>0</v>
      </c>
      <c r="M100" s="151">
        <f t="shared" si="23"/>
        <v>0</v>
      </c>
      <c r="N100" s="151">
        <f t="shared" si="23"/>
        <v>0</v>
      </c>
      <c r="O100" s="151">
        <f t="shared" si="23"/>
        <v>0</v>
      </c>
      <c r="P100" s="151"/>
      <c r="Q100" s="151"/>
      <c r="R100" s="151"/>
      <c r="S100" s="151"/>
      <c r="T100" s="151"/>
      <c r="U100" s="151">
        <f t="shared" si="23"/>
        <v>0</v>
      </c>
      <c r="V100" s="151">
        <f t="shared" si="23"/>
        <v>0</v>
      </c>
      <c r="W100" s="151"/>
      <c r="X100" s="151"/>
      <c r="Y100" s="151">
        <f t="shared" si="23"/>
        <v>0</v>
      </c>
      <c r="Z100" s="151">
        <f t="shared" si="23"/>
        <v>0</v>
      </c>
      <c r="AA100" s="151"/>
      <c r="AB100" s="151"/>
      <c r="AC100" s="151"/>
      <c r="AD100" s="151"/>
      <c r="AE100" s="151">
        <f t="shared" si="23"/>
        <v>0</v>
      </c>
      <c r="AF100" s="152">
        <f t="shared" si="23"/>
        <v>0</v>
      </c>
      <c r="AG100" s="157">
        <f t="shared" si="21"/>
        <v>0</v>
      </c>
    </row>
    <row r="101" spans="1:33" ht="12.75">
      <c r="A101" s="114">
        <v>2</v>
      </c>
      <c r="B101" s="115">
        <v>2</v>
      </c>
      <c r="C101" s="115">
        <v>7</v>
      </c>
      <c r="D101" s="115">
        <v>2</v>
      </c>
      <c r="E101" s="116" t="s">
        <v>148</v>
      </c>
      <c r="F101" s="100" t="s">
        <v>37</v>
      </c>
      <c r="G101" s="146">
        <v>75000</v>
      </c>
      <c r="H101" s="146"/>
      <c r="I101" s="147"/>
      <c r="J101" s="158" t="e">
        <f t="shared" si="20"/>
        <v>#DIV/0!</v>
      </c>
      <c r="K101" s="148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50"/>
      <c r="AG101" s="145">
        <f t="shared" si="21"/>
        <v>0</v>
      </c>
    </row>
    <row r="102" spans="1:33" ht="12.75">
      <c r="A102" s="114">
        <v>2</v>
      </c>
      <c r="B102" s="115">
        <v>2</v>
      </c>
      <c r="C102" s="115">
        <v>7</v>
      </c>
      <c r="D102" s="115">
        <v>2</v>
      </c>
      <c r="E102" s="116" t="s">
        <v>149</v>
      </c>
      <c r="F102" s="100" t="s">
        <v>38</v>
      </c>
      <c r="G102" s="146">
        <v>75000</v>
      </c>
      <c r="H102" s="146"/>
      <c r="I102" s="147"/>
      <c r="J102" s="158" t="e">
        <f t="shared" si="20"/>
        <v>#DIV/0!</v>
      </c>
      <c r="K102" s="148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50"/>
      <c r="AG102" s="145">
        <f t="shared" si="21"/>
        <v>0</v>
      </c>
    </row>
    <row r="103" spans="1:33" ht="12.75">
      <c r="A103" s="114">
        <v>2</v>
      </c>
      <c r="B103" s="115">
        <v>2</v>
      </c>
      <c r="C103" s="115">
        <v>7</v>
      </c>
      <c r="D103" s="115">
        <v>2</v>
      </c>
      <c r="E103" s="116" t="s">
        <v>152</v>
      </c>
      <c r="F103" s="100" t="s">
        <v>91</v>
      </c>
      <c r="G103" s="146">
        <v>10000</v>
      </c>
      <c r="H103" s="146"/>
      <c r="I103" s="147"/>
      <c r="J103" s="158" t="e">
        <f t="shared" si="20"/>
        <v>#DIV/0!</v>
      </c>
      <c r="K103" s="148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50"/>
      <c r="AG103" s="145">
        <f t="shared" si="21"/>
        <v>0</v>
      </c>
    </row>
    <row r="104" spans="1:33" ht="12.75">
      <c r="A104" s="114">
        <v>2</v>
      </c>
      <c r="B104" s="115">
        <v>2</v>
      </c>
      <c r="C104" s="115">
        <v>7</v>
      </c>
      <c r="D104" s="115">
        <v>2</v>
      </c>
      <c r="E104" s="116" t="s">
        <v>155</v>
      </c>
      <c r="F104" s="100" t="s">
        <v>206</v>
      </c>
      <c r="G104" s="146">
        <v>150000</v>
      </c>
      <c r="H104" s="146"/>
      <c r="I104" s="147"/>
      <c r="J104" s="158" t="e">
        <f t="shared" si="20"/>
        <v>#DIV/0!</v>
      </c>
      <c r="K104" s="148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50"/>
      <c r="AG104" s="145">
        <f t="shared" si="21"/>
        <v>0</v>
      </c>
    </row>
    <row r="105" spans="1:33" s="233" customFormat="1" ht="12.75">
      <c r="A105" s="103">
        <v>2</v>
      </c>
      <c r="B105" s="104">
        <v>2</v>
      </c>
      <c r="C105" s="104">
        <v>8</v>
      </c>
      <c r="D105" s="104"/>
      <c r="E105" s="132"/>
      <c r="F105" s="106" t="s">
        <v>207</v>
      </c>
      <c r="G105" s="159">
        <f>G106+G107+G108+G112+G115+G121</f>
        <v>3742912</v>
      </c>
      <c r="H105" s="210">
        <f>H106+H107+H108+H112+H115+H121</f>
        <v>0</v>
      </c>
      <c r="I105" s="224">
        <f aca="true" t="shared" si="24" ref="I105:AF105">I106+I107+I108+I112+I115+I121</f>
        <v>0</v>
      </c>
      <c r="J105" s="225" t="e">
        <f t="shared" si="20"/>
        <v>#DIV/0!</v>
      </c>
      <c r="K105" s="226">
        <f t="shared" si="24"/>
        <v>0</v>
      </c>
      <c r="L105" s="210">
        <f t="shared" si="24"/>
        <v>0</v>
      </c>
      <c r="M105" s="210">
        <f t="shared" si="24"/>
        <v>0</v>
      </c>
      <c r="N105" s="210">
        <f t="shared" si="24"/>
        <v>0</v>
      </c>
      <c r="O105" s="210">
        <f t="shared" si="24"/>
        <v>0</v>
      </c>
      <c r="P105" s="210"/>
      <c r="Q105" s="210"/>
      <c r="R105" s="210"/>
      <c r="S105" s="210"/>
      <c r="T105" s="210"/>
      <c r="U105" s="210">
        <f t="shared" si="24"/>
        <v>0</v>
      </c>
      <c r="V105" s="210">
        <f t="shared" si="24"/>
        <v>0</v>
      </c>
      <c r="W105" s="210"/>
      <c r="X105" s="210"/>
      <c r="Y105" s="210">
        <f t="shared" si="24"/>
        <v>0</v>
      </c>
      <c r="Z105" s="210">
        <f t="shared" si="24"/>
        <v>0</v>
      </c>
      <c r="AA105" s="210"/>
      <c r="AB105" s="210"/>
      <c r="AC105" s="210"/>
      <c r="AD105" s="210"/>
      <c r="AE105" s="210">
        <f t="shared" si="24"/>
        <v>0</v>
      </c>
      <c r="AF105" s="224">
        <f t="shared" si="24"/>
        <v>0</v>
      </c>
      <c r="AG105" s="227">
        <f t="shared" si="21"/>
        <v>0</v>
      </c>
    </row>
    <row r="106" spans="1:33" ht="12.75">
      <c r="A106" s="199">
        <v>2</v>
      </c>
      <c r="B106" s="200">
        <v>2</v>
      </c>
      <c r="C106" s="200">
        <v>8</v>
      </c>
      <c r="D106" s="200">
        <v>1</v>
      </c>
      <c r="E106" s="201"/>
      <c r="F106" s="202" t="s">
        <v>93</v>
      </c>
      <c r="G106" s="208">
        <v>10000</v>
      </c>
      <c r="H106" s="151"/>
      <c r="I106" s="152"/>
      <c r="J106" s="153" t="e">
        <f t="shared" si="20"/>
        <v>#DIV/0!</v>
      </c>
      <c r="K106" s="154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6"/>
      <c r="AG106" s="157">
        <f t="shared" si="21"/>
        <v>0</v>
      </c>
    </row>
    <row r="107" spans="1:33" ht="12.75">
      <c r="A107" s="199">
        <v>2</v>
      </c>
      <c r="B107" s="200">
        <v>2</v>
      </c>
      <c r="C107" s="200">
        <v>8</v>
      </c>
      <c r="D107" s="200">
        <v>2</v>
      </c>
      <c r="E107" s="201"/>
      <c r="F107" s="202" t="s">
        <v>94</v>
      </c>
      <c r="G107" s="208">
        <v>150000</v>
      </c>
      <c r="H107" s="151"/>
      <c r="I107" s="152"/>
      <c r="J107" s="153" t="e">
        <f t="shared" si="20"/>
        <v>#DIV/0!</v>
      </c>
      <c r="K107" s="154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6"/>
      <c r="AG107" s="157">
        <f t="shared" si="21"/>
        <v>0</v>
      </c>
    </row>
    <row r="108" spans="1:33" ht="12.75">
      <c r="A108" s="199">
        <v>2</v>
      </c>
      <c r="B108" s="200">
        <v>2</v>
      </c>
      <c r="C108" s="200">
        <v>8</v>
      </c>
      <c r="D108" s="200">
        <v>5</v>
      </c>
      <c r="E108" s="201"/>
      <c r="F108" s="202" t="s">
        <v>95</v>
      </c>
      <c r="G108" s="208">
        <f>G109+G110+G111</f>
        <v>45000</v>
      </c>
      <c r="H108" s="151">
        <f>H109+H110+H111</f>
        <v>0</v>
      </c>
      <c r="I108" s="152">
        <f aca="true" t="shared" si="25" ref="I108:AF108">I109+I110+I111</f>
        <v>0</v>
      </c>
      <c r="J108" s="153" t="e">
        <f t="shared" si="20"/>
        <v>#DIV/0!</v>
      </c>
      <c r="K108" s="160">
        <f t="shared" si="25"/>
        <v>0</v>
      </c>
      <c r="L108" s="151">
        <f t="shared" si="25"/>
        <v>0</v>
      </c>
      <c r="M108" s="151">
        <f t="shared" si="25"/>
        <v>0</v>
      </c>
      <c r="N108" s="151">
        <f t="shared" si="25"/>
        <v>0</v>
      </c>
      <c r="O108" s="151">
        <f t="shared" si="25"/>
        <v>0</v>
      </c>
      <c r="P108" s="151"/>
      <c r="Q108" s="151"/>
      <c r="R108" s="151"/>
      <c r="S108" s="151"/>
      <c r="T108" s="151"/>
      <c r="U108" s="151">
        <f t="shared" si="25"/>
        <v>0</v>
      </c>
      <c r="V108" s="151">
        <f t="shared" si="25"/>
        <v>0</v>
      </c>
      <c r="W108" s="151"/>
      <c r="X108" s="151"/>
      <c r="Y108" s="151">
        <f t="shared" si="25"/>
        <v>0</v>
      </c>
      <c r="Z108" s="151">
        <f t="shared" si="25"/>
        <v>0</v>
      </c>
      <c r="AA108" s="151"/>
      <c r="AB108" s="151"/>
      <c r="AC108" s="151"/>
      <c r="AD108" s="151"/>
      <c r="AE108" s="151">
        <f t="shared" si="25"/>
        <v>0</v>
      </c>
      <c r="AF108" s="152">
        <f t="shared" si="25"/>
        <v>0</v>
      </c>
      <c r="AG108" s="157">
        <f t="shared" si="21"/>
        <v>0</v>
      </c>
    </row>
    <row r="109" spans="1:33" ht="12.75">
      <c r="A109" s="114">
        <v>2</v>
      </c>
      <c r="B109" s="115">
        <v>2</v>
      </c>
      <c r="C109" s="115">
        <v>8</v>
      </c>
      <c r="D109" s="115">
        <v>5</v>
      </c>
      <c r="E109" s="116" t="s">
        <v>148</v>
      </c>
      <c r="F109" s="100" t="s">
        <v>96</v>
      </c>
      <c r="G109" s="146">
        <v>20000</v>
      </c>
      <c r="H109" s="146"/>
      <c r="I109" s="147"/>
      <c r="J109" s="158" t="e">
        <f t="shared" si="20"/>
        <v>#DIV/0!</v>
      </c>
      <c r="K109" s="148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50"/>
      <c r="AG109" s="145">
        <f t="shared" si="21"/>
        <v>0</v>
      </c>
    </row>
    <row r="110" spans="1:33" ht="12.75">
      <c r="A110" s="114">
        <v>2</v>
      </c>
      <c r="B110" s="115">
        <v>2</v>
      </c>
      <c r="C110" s="115">
        <v>8</v>
      </c>
      <c r="D110" s="115">
        <v>5</v>
      </c>
      <c r="E110" s="116" t="s">
        <v>149</v>
      </c>
      <c r="F110" s="113" t="s">
        <v>129</v>
      </c>
      <c r="G110" s="146">
        <v>10000</v>
      </c>
      <c r="H110" s="146"/>
      <c r="I110" s="147"/>
      <c r="J110" s="158" t="e">
        <f t="shared" si="20"/>
        <v>#DIV/0!</v>
      </c>
      <c r="K110" s="148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50"/>
      <c r="AG110" s="145">
        <f t="shared" si="21"/>
        <v>0</v>
      </c>
    </row>
    <row r="111" spans="1:33" ht="12.75">
      <c r="A111" s="114">
        <v>2</v>
      </c>
      <c r="B111" s="115">
        <v>2</v>
      </c>
      <c r="C111" s="115">
        <v>8</v>
      </c>
      <c r="D111" s="115">
        <v>5</v>
      </c>
      <c r="E111" s="116" t="s">
        <v>150</v>
      </c>
      <c r="F111" s="100" t="s">
        <v>39</v>
      </c>
      <c r="G111" s="146">
        <v>15000</v>
      </c>
      <c r="H111" s="146"/>
      <c r="I111" s="147"/>
      <c r="J111" s="158" t="e">
        <f t="shared" si="20"/>
        <v>#DIV/0!</v>
      </c>
      <c r="K111" s="148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50"/>
      <c r="AG111" s="145">
        <f t="shared" si="21"/>
        <v>0</v>
      </c>
    </row>
    <row r="112" spans="1:33" ht="12.75">
      <c r="A112" s="199">
        <v>2</v>
      </c>
      <c r="B112" s="200">
        <v>2</v>
      </c>
      <c r="C112" s="200">
        <v>8</v>
      </c>
      <c r="D112" s="200">
        <v>6</v>
      </c>
      <c r="E112" s="201"/>
      <c r="F112" s="202" t="s">
        <v>40</v>
      </c>
      <c r="G112" s="210">
        <f>G113+G114</f>
        <v>225000</v>
      </c>
      <c r="H112" s="167">
        <f>H113</f>
        <v>0</v>
      </c>
      <c r="I112" s="168">
        <f aca="true" t="shared" si="26" ref="I112:AF112">I113</f>
        <v>0</v>
      </c>
      <c r="J112" s="169" t="e">
        <f t="shared" si="20"/>
        <v>#DIV/0!</v>
      </c>
      <c r="K112" s="174">
        <f t="shared" si="26"/>
        <v>0</v>
      </c>
      <c r="L112" s="167">
        <f t="shared" si="26"/>
        <v>0</v>
      </c>
      <c r="M112" s="167">
        <f t="shared" si="26"/>
        <v>0</v>
      </c>
      <c r="N112" s="167">
        <f t="shared" si="26"/>
        <v>0</v>
      </c>
      <c r="O112" s="167">
        <f t="shared" si="26"/>
        <v>0</v>
      </c>
      <c r="P112" s="167"/>
      <c r="Q112" s="167"/>
      <c r="R112" s="167"/>
      <c r="S112" s="167"/>
      <c r="T112" s="167"/>
      <c r="U112" s="167">
        <f t="shared" si="26"/>
        <v>0</v>
      </c>
      <c r="V112" s="167">
        <f t="shared" si="26"/>
        <v>0</v>
      </c>
      <c r="W112" s="167"/>
      <c r="X112" s="167"/>
      <c r="Y112" s="167">
        <f t="shared" si="26"/>
        <v>0</v>
      </c>
      <c r="Z112" s="167">
        <f t="shared" si="26"/>
        <v>0</v>
      </c>
      <c r="AA112" s="167"/>
      <c r="AB112" s="167"/>
      <c r="AC112" s="167"/>
      <c r="AD112" s="167"/>
      <c r="AE112" s="167">
        <f t="shared" si="26"/>
        <v>0</v>
      </c>
      <c r="AF112" s="168">
        <f t="shared" si="26"/>
        <v>0</v>
      </c>
      <c r="AG112" s="173">
        <f t="shared" si="21"/>
        <v>0</v>
      </c>
    </row>
    <row r="113" spans="1:33" ht="12.75">
      <c r="A113" s="204">
        <v>2</v>
      </c>
      <c r="B113" s="205">
        <v>2</v>
      </c>
      <c r="C113" s="205">
        <v>8</v>
      </c>
      <c r="D113" s="205">
        <v>6</v>
      </c>
      <c r="E113" s="206" t="s">
        <v>148</v>
      </c>
      <c r="F113" s="207" t="s">
        <v>16</v>
      </c>
      <c r="G113" s="208">
        <v>150000</v>
      </c>
      <c r="H113" s="175"/>
      <c r="I113" s="176"/>
      <c r="J113" s="169" t="e">
        <f t="shared" si="20"/>
        <v>#DIV/0!</v>
      </c>
      <c r="K113" s="177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9"/>
      <c r="AG113" s="180">
        <f t="shared" si="21"/>
        <v>0</v>
      </c>
    </row>
    <row r="114" spans="1:33" ht="12.75">
      <c r="A114" s="204">
        <v>2</v>
      </c>
      <c r="B114" s="205">
        <v>2</v>
      </c>
      <c r="C114" s="205">
        <v>8</v>
      </c>
      <c r="D114" s="205">
        <v>6</v>
      </c>
      <c r="E114" s="206" t="s">
        <v>149</v>
      </c>
      <c r="F114" s="207" t="s">
        <v>227</v>
      </c>
      <c r="G114" s="208">
        <f>150000-75000</f>
        <v>75000</v>
      </c>
      <c r="H114" s="175"/>
      <c r="I114" s="176"/>
      <c r="J114" s="169"/>
      <c r="K114" s="177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9"/>
      <c r="AG114" s="180"/>
    </row>
    <row r="115" spans="1:33" ht="12.75">
      <c r="A115" s="199">
        <v>2</v>
      </c>
      <c r="B115" s="200">
        <v>2</v>
      </c>
      <c r="C115" s="200">
        <v>8</v>
      </c>
      <c r="D115" s="200">
        <v>7</v>
      </c>
      <c r="E115" s="201"/>
      <c r="F115" s="202" t="s">
        <v>135</v>
      </c>
      <c r="G115" s="210">
        <f>G116+G117+G118+G119+G120</f>
        <v>3293912</v>
      </c>
      <c r="H115" s="167">
        <f>H116+H117+H118+H119+H120</f>
        <v>0</v>
      </c>
      <c r="I115" s="168">
        <f>I116+I117+I118+I119+I120</f>
        <v>0</v>
      </c>
      <c r="J115" s="169" t="e">
        <f t="shared" si="20"/>
        <v>#DIV/0!</v>
      </c>
      <c r="K115" s="174">
        <f aca="true" t="shared" si="27" ref="K115:AF115">K116+K117+K118+K119+K120</f>
        <v>0</v>
      </c>
      <c r="L115" s="167">
        <f t="shared" si="27"/>
        <v>0</v>
      </c>
      <c r="M115" s="167">
        <f t="shared" si="27"/>
        <v>0</v>
      </c>
      <c r="N115" s="167">
        <f t="shared" si="27"/>
        <v>0</v>
      </c>
      <c r="O115" s="167">
        <f t="shared" si="27"/>
        <v>0</v>
      </c>
      <c r="P115" s="167"/>
      <c r="Q115" s="167"/>
      <c r="R115" s="167"/>
      <c r="S115" s="167"/>
      <c r="T115" s="167"/>
      <c r="U115" s="167">
        <f t="shared" si="27"/>
        <v>0</v>
      </c>
      <c r="V115" s="167">
        <f t="shared" si="27"/>
        <v>0</v>
      </c>
      <c r="W115" s="167"/>
      <c r="X115" s="167"/>
      <c r="Y115" s="167">
        <f t="shared" si="27"/>
        <v>0</v>
      </c>
      <c r="Z115" s="167">
        <f t="shared" si="27"/>
        <v>0</v>
      </c>
      <c r="AA115" s="167"/>
      <c r="AB115" s="167"/>
      <c r="AC115" s="167"/>
      <c r="AD115" s="167"/>
      <c r="AE115" s="167">
        <f t="shared" si="27"/>
        <v>0</v>
      </c>
      <c r="AF115" s="168">
        <f t="shared" si="27"/>
        <v>0</v>
      </c>
      <c r="AG115" s="173">
        <f t="shared" si="21"/>
        <v>0</v>
      </c>
    </row>
    <row r="116" spans="1:33" ht="12.75">
      <c r="A116" s="204">
        <v>2</v>
      </c>
      <c r="B116" s="205">
        <v>2</v>
      </c>
      <c r="C116" s="205">
        <v>8</v>
      </c>
      <c r="D116" s="205">
        <v>7</v>
      </c>
      <c r="E116" s="206" t="s">
        <v>148</v>
      </c>
      <c r="F116" s="215" t="s">
        <v>205</v>
      </c>
      <c r="G116" s="208">
        <v>100000</v>
      </c>
      <c r="H116" s="175"/>
      <c r="I116" s="176"/>
      <c r="J116" s="169" t="e">
        <f t="shared" si="20"/>
        <v>#DIV/0!</v>
      </c>
      <c r="K116" s="177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9"/>
      <c r="AG116" s="180">
        <f t="shared" si="21"/>
        <v>0</v>
      </c>
    </row>
    <row r="117" spans="1:33" ht="12.75">
      <c r="A117" s="114">
        <v>2</v>
      </c>
      <c r="B117" s="115">
        <v>2</v>
      </c>
      <c r="C117" s="115">
        <v>8</v>
      </c>
      <c r="D117" s="115">
        <v>7</v>
      </c>
      <c r="E117" s="116" t="s">
        <v>149</v>
      </c>
      <c r="F117" s="113" t="s">
        <v>130</v>
      </c>
      <c r="G117" s="146">
        <f>50000-16600</f>
        <v>33400</v>
      </c>
      <c r="H117" s="146"/>
      <c r="I117" s="147"/>
      <c r="J117" s="158" t="e">
        <f t="shared" si="20"/>
        <v>#DIV/0!</v>
      </c>
      <c r="K117" s="148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50"/>
      <c r="AG117" s="145">
        <f t="shared" si="21"/>
        <v>0</v>
      </c>
    </row>
    <row r="118" spans="1:33" ht="12.75">
      <c r="A118" s="199">
        <v>2</v>
      </c>
      <c r="B118" s="200">
        <v>2</v>
      </c>
      <c r="C118" s="200">
        <v>8</v>
      </c>
      <c r="D118" s="200">
        <v>7</v>
      </c>
      <c r="E118" s="216" t="s">
        <v>151</v>
      </c>
      <c r="F118" s="207" t="s">
        <v>97</v>
      </c>
      <c r="G118" s="208">
        <f>4000000-1514488</f>
        <v>2485512</v>
      </c>
      <c r="H118" s="167"/>
      <c r="I118" s="168"/>
      <c r="J118" s="169" t="e">
        <f t="shared" si="20"/>
        <v>#DIV/0!</v>
      </c>
      <c r="K118" s="170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2"/>
      <c r="AG118" s="173">
        <f t="shared" si="21"/>
        <v>0</v>
      </c>
    </row>
    <row r="119" spans="1:33" ht="12.75">
      <c r="A119" s="114">
        <v>2</v>
      </c>
      <c r="B119" s="115">
        <v>2</v>
      </c>
      <c r="C119" s="115">
        <v>8</v>
      </c>
      <c r="D119" s="115">
        <v>7</v>
      </c>
      <c r="E119" s="116" t="s">
        <v>152</v>
      </c>
      <c r="F119" s="100" t="s">
        <v>127</v>
      </c>
      <c r="G119" s="146">
        <v>75000</v>
      </c>
      <c r="H119" s="146"/>
      <c r="I119" s="147"/>
      <c r="J119" s="158" t="e">
        <f t="shared" si="20"/>
        <v>#DIV/0!</v>
      </c>
      <c r="K119" s="148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50"/>
      <c r="AG119" s="145">
        <f t="shared" si="21"/>
        <v>0</v>
      </c>
    </row>
    <row r="120" spans="1:33" ht="12.75">
      <c r="A120" s="114">
        <v>2</v>
      </c>
      <c r="B120" s="115">
        <v>2</v>
      </c>
      <c r="C120" s="115">
        <v>8</v>
      </c>
      <c r="D120" s="115">
        <v>7</v>
      </c>
      <c r="E120" s="116" t="s">
        <v>155</v>
      </c>
      <c r="F120" s="100" t="s">
        <v>134</v>
      </c>
      <c r="G120" s="146">
        <v>600000</v>
      </c>
      <c r="H120" s="146"/>
      <c r="I120" s="147"/>
      <c r="J120" s="158" t="e">
        <f t="shared" si="20"/>
        <v>#DIV/0!</v>
      </c>
      <c r="K120" s="148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50"/>
      <c r="AG120" s="145">
        <f t="shared" si="21"/>
        <v>0</v>
      </c>
    </row>
    <row r="121" spans="1:33" ht="12.75">
      <c r="A121" s="199">
        <v>2</v>
      </c>
      <c r="B121" s="200">
        <v>2</v>
      </c>
      <c r="C121" s="200">
        <v>8</v>
      </c>
      <c r="D121" s="200">
        <v>8</v>
      </c>
      <c r="E121" s="201"/>
      <c r="F121" s="202" t="s">
        <v>9</v>
      </c>
      <c r="G121" s="210">
        <f>G122+G123</f>
        <v>19000</v>
      </c>
      <c r="H121" s="151">
        <f>H122+H123</f>
        <v>0</v>
      </c>
      <c r="I121" s="152">
        <f aca="true" t="shared" si="28" ref="I121:AF121">I122+I123</f>
        <v>0</v>
      </c>
      <c r="J121" s="153" t="e">
        <f t="shared" si="20"/>
        <v>#DIV/0!</v>
      </c>
      <c r="K121" s="160">
        <f t="shared" si="28"/>
        <v>0</v>
      </c>
      <c r="L121" s="151">
        <f t="shared" si="28"/>
        <v>0</v>
      </c>
      <c r="M121" s="151">
        <f t="shared" si="28"/>
        <v>0</v>
      </c>
      <c r="N121" s="151">
        <f t="shared" si="28"/>
        <v>0</v>
      </c>
      <c r="O121" s="151">
        <f t="shared" si="28"/>
        <v>0</v>
      </c>
      <c r="P121" s="151"/>
      <c r="Q121" s="151"/>
      <c r="R121" s="151"/>
      <c r="S121" s="151"/>
      <c r="T121" s="151"/>
      <c r="U121" s="151">
        <f t="shared" si="28"/>
        <v>0</v>
      </c>
      <c r="V121" s="151">
        <f t="shared" si="28"/>
        <v>0</v>
      </c>
      <c r="W121" s="151"/>
      <c r="X121" s="151"/>
      <c r="Y121" s="151">
        <f t="shared" si="28"/>
        <v>0</v>
      </c>
      <c r="Z121" s="151">
        <f t="shared" si="28"/>
        <v>0</v>
      </c>
      <c r="AA121" s="151"/>
      <c r="AB121" s="151"/>
      <c r="AC121" s="151"/>
      <c r="AD121" s="151"/>
      <c r="AE121" s="151">
        <f t="shared" si="28"/>
        <v>0</v>
      </c>
      <c r="AF121" s="152">
        <f t="shared" si="28"/>
        <v>0</v>
      </c>
      <c r="AG121" s="157">
        <f t="shared" si="21"/>
        <v>0</v>
      </c>
    </row>
    <row r="122" spans="1:33" ht="12.75">
      <c r="A122" s="204">
        <v>2</v>
      </c>
      <c r="B122" s="205">
        <v>2</v>
      </c>
      <c r="C122" s="205">
        <v>8</v>
      </c>
      <c r="D122" s="205">
        <v>8</v>
      </c>
      <c r="E122" s="206" t="s">
        <v>148</v>
      </c>
      <c r="F122" s="207" t="s">
        <v>41</v>
      </c>
      <c r="G122" s="208">
        <v>15000</v>
      </c>
      <c r="H122" s="146"/>
      <c r="I122" s="147"/>
      <c r="J122" s="158" t="e">
        <f t="shared" si="20"/>
        <v>#DIV/0!</v>
      </c>
      <c r="K122" s="148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50"/>
      <c r="AG122" s="145">
        <f t="shared" si="21"/>
        <v>0</v>
      </c>
    </row>
    <row r="123" spans="1:33" ht="12.75">
      <c r="A123" s="114">
        <v>2</v>
      </c>
      <c r="B123" s="115">
        <v>2</v>
      </c>
      <c r="C123" s="115">
        <v>8</v>
      </c>
      <c r="D123" s="115">
        <v>8</v>
      </c>
      <c r="E123" s="116" t="s">
        <v>150</v>
      </c>
      <c r="F123" s="100" t="s">
        <v>42</v>
      </c>
      <c r="G123" s="146">
        <v>4000</v>
      </c>
      <c r="H123" s="146"/>
      <c r="I123" s="147"/>
      <c r="J123" s="158" t="e">
        <f t="shared" si="20"/>
        <v>#DIV/0!</v>
      </c>
      <c r="K123" s="148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50"/>
      <c r="AG123" s="145">
        <f t="shared" si="21"/>
        <v>0</v>
      </c>
    </row>
    <row r="124" spans="1:33" ht="12.75">
      <c r="A124" s="123">
        <v>2</v>
      </c>
      <c r="B124" s="124">
        <v>3</v>
      </c>
      <c r="C124" s="124"/>
      <c r="D124" s="124"/>
      <c r="E124" s="125"/>
      <c r="F124" s="126" t="s">
        <v>59</v>
      </c>
      <c r="G124" s="162">
        <f>G125+G132+G135+G141+G144+G149+G152+G159</f>
        <v>4072356</v>
      </c>
      <c r="H124" s="162">
        <f>H125+H132+H135+H141+H144+H149+H152+H159</f>
        <v>0</v>
      </c>
      <c r="I124" s="163">
        <f aca="true" t="shared" si="29" ref="I124:AF124">I125+I132+I135+I141+I144+I149+I152+I159</f>
        <v>0</v>
      </c>
      <c r="J124" s="158" t="e">
        <f t="shared" si="20"/>
        <v>#DIV/0!</v>
      </c>
      <c r="K124" s="164">
        <f t="shared" si="29"/>
        <v>0</v>
      </c>
      <c r="L124" s="162">
        <f t="shared" si="29"/>
        <v>0</v>
      </c>
      <c r="M124" s="162">
        <f t="shared" si="29"/>
        <v>0</v>
      </c>
      <c r="N124" s="162">
        <f t="shared" si="29"/>
        <v>0</v>
      </c>
      <c r="O124" s="162">
        <f t="shared" si="29"/>
        <v>0</v>
      </c>
      <c r="P124" s="162"/>
      <c r="Q124" s="162"/>
      <c r="R124" s="162"/>
      <c r="S124" s="162"/>
      <c r="T124" s="162"/>
      <c r="U124" s="162">
        <f t="shared" si="29"/>
        <v>0</v>
      </c>
      <c r="V124" s="162">
        <f t="shared" si="29"/>
        <v>0</v>
      </c>
      <c r="W124" s="162"/>
      <c r="X124" s="162"/>
      <c r="Y124" s="162">
        <f t="shared" si="29"/>
        <v>0</v>
      </c>
      <c r="Z124" s="162">
        <f t="shared" si="29"/>
        <v>0</v>
      </c>
      <c r="AA124" s="162"/>
      <c r="AB124" s="162"/>
      <c r="AC124" s="162"/>
      <c r="AD124" s="162"/>
      <c r="AE124" s="162">
        <f t="shared" si="29"/>
        <v>0</v>
      </c>
      <c r="AF124" s="163">
        <f t="shared" si="29"/>
        <v>0</v>
      </c>
      <c r="AG124" s="165">
        <f t="shared" si="21"/>
        <v>0</v>
      </c>
    </row>
    <row r="125" spans="1:33" s="223" customFormat="1" ht="12.75">
      <c r="A125" s="103">
        <v>2</v>
      </c>
      <c r="B125" s="104">
        <v>3</v>
      </c>
      <c r="C125" s="104">
        <v>1</v>
      </c>
      <c r="D125" s="117"/>
      <c r="E125" s="118"/>
      <c r="F125" s="106" t="s">
        <v>3</v>
      </c>
      <c r="G125" s="159">
        <f>G126+G129</f>
        <v>315356</v>
      </c>
      <c r="H125" s="210">
        <f>H126+H129</f>
        <v>0</v>
      </c>
      <c r="I125" s="224">
        <f aca="true" t="shared" si="30" ref="I125:AF125">I126+I129</f>
        <v>0</v>
      </c>
      <c r="J125" s="225" t="e">
        <f t="shared" si="20"/>
        <v>#DIV/0!</v>
      </c>
      <c r="K125" s="226">
        <f t="shared" si="30"/>
        <v>0</v>
      </c>
      <c r="L125" s="210">
        <f t="shared" si="30"/>
        <v>0</v>
      </c>
      <c r="M125" s="210">
        <f t="shared" si="30"/>
        <v>0</v>
      </c>
      <c r="N125" s="210">
        <f t="shared" si="30"/>
        <v>0</v>
      </c>
      <c r="O125" s="210">
        <f t="shared" si="30"/>
        <v>0</v>
      </c>
      <c r="P125" s="210"/>
      <c r="Q125" s="210"/>
      <c r="R125" s="210"/>
      <c r="S125" s="210"/>
      <c r="T125" s="210"/>
      <c r="U125" s="210">
        <f t="shared" si="30"/>
        <v>0</v>
      </c>
      <c r="V125" s="210">
        <f t="shared" si="30"/>
        <v>0</v>
      </c>
      <c r="W125" s="210"/>
      <c r="X125" s="210"/>
      <c r="Y125" s="210">
        <f t="shared" si="30"/>
        <v>0</v>
      </c>
      <c r="Z125" s="210">
        <f t="shared" si="30"/>
        <v>0</v>
      </c>
      <c r="AA125" s="210"/>
      <c r="AB125" s="210"/>
      <c r="AC125" s="210"/>
      <c r="AD125" s="210"/>
      <c r="AE125" s="210">
        <f t="shared" si="30"/>
        <v>0</v>
      </c>
      <c r="AF125" s="224">
        <f t="shared" si="30"/>
        <v>0</v>
      </c>
      <c r="AG125" s="227">
        <f t="shared" si="21"/>
        <v>0</v>
      </c>
    </row>
    <row r="126" spans="1:33" ht="12.75">
      <c r="A126" s="199">
        <v>2</v>
      </c>
      <c r="B126" s="200">
        <v>3</v>
      </c>
      <c r="C126" s="200">
        <v>1</v>
      </c>
      <c r="D126" s="200">
        <v>1</v>
      </c>
      <c r="E126" s="201"/>
      <c r="F126" s="202" t="s">
        <v>6</v>
      </c>
      <c r="G126" s="210">
        <f>G127</f>
        <v>300356</v>
      </c>
      <c r="H126" s="151">
        <f>H127</f>
        <v>0</v>
      </c>
      <c r="I126" s="152">
        <f aca="true" t="shared" si="31" ref="I126:AF126">I127</f>
        <v>0</v>
      </c>
      <c r="J126" s="153" t="e">
        <f t="shared" si="20"/>
        <v>#DIV/0!</v>
      </c>
      <c r="K126" s="160">
        <f t="shared" si="31"/>
        <v>0</v>
      </c>
      <c r="L126" s="151">
        <f t="shared" si="31"/>
        <v>0</v>
      </c>
      <c r="M126" s="151">
        <f t="shared" si="31"/>
        <v>0</v>
      </c>
      <c r="N126" s="151">
        <f t="shared" si="31"/>
        <v>0</v>
      </c>
      <c r="O126" s="151">
        <f t="shared" si="31"/>
        <v>0</v>
      </c>
      <c r="P126" s="151"/>
      <c r="Q126" s="151"/>
      <c r="R126" s="151"/>
      <c r="S126" s="151"/>
      <c r="T126" s="151"/>
      <c r="U126" s="151">
        <f t="shared" si="31"/>
        <v>0</v>
      </c>
      <c r="V126" s="151">
        <f t="shared" si="31"/>
        <v>0</v>
      </c>
      <c r="W126" s="151"/>
      <c r="X126" s="151"/>
      <c r="Y126" s="151">
        <f t="shared" si="31"/>
        <v>0</v>
      </c>
      <c r="Z126" s="151">
        <f t="shared" si="31"/>
        <v>0</v>
      </c>
      <c r="AA126" s="151"/>
      <c r="AB126" s="151"/>
      <c r="AC126" s="151"/>
      <c r="AD126" s="151"/>
      <c r="AE126" s="151">
        <f t="shared" si="31"/>
        <v>0</v>
      </c>
      <c r="AF126" s="152">
        <f t="shared" si="31"/>
        <v>0</v>
      </c>
      <c r="AG126" s="157">
        <f t="shared" si="21"/>
        <v>0</v>
      </c>
    </row>
    <row r="127" spans="1:33" ht="12.75">
      <c r="A127" s="114">
        <v>2</v>
      </c>
      <c r="B127" s="115">
        <v>3</v>
      </c>
      <c r="C127" s="115">
        <v>1</v>
      </c>
      <c r="D127" s="115">
        <v>1</v>
      </c>
      <c r="E127" s="116" t="s">
        <v>148</v>
      </c>
      <c r="F127" s="100" t="s">
        <v>6</v>
      </c>
      <c r="G127" s="146">
        <v>300356</v>
      </c>
      <c r="H127" s="139"/>
      <c r="I127" s="147"/>
      <c r="J127" s="141" t="e">
        <f t="shared" si="20"/>
        <v>#DIV/0!</v>
      </c>
      <c r="K127" s="148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50"/>
      <c r="AG127" s="145">
        <f t="shared" si="21"/>
        <v>0</v>
      </c>
    </row>
    <row r="128" spans="1:33" ht="12.75">
      <c r="A128" s="114"/>
      <c r="B128" s="115"/>
      <c r="C128" s="115"/>
      <c r="D128" s="115"/>
      <c r="E128" s="121"/>
      <c r="F128" s="100"/>
      <c r="G128" s="146"/>
      <c r="H128" s="146"/>
      <c r="I128" s="147"/>
      <c r="J128" s="158" t="e">
        <f t="shared" si="20"/>
        <v>#DIV/0!</v>
      </c>
      <c r="K128" s="148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50"/>
      <c r="AG128" s="145">
        <f t="shared" si="21"/>
        <v>0</v>
      </c>
    </row>
    <row r="129" spans="1:33" ht="12.75">
      <c r="A129" s="199">
        <v>2</v>
      </c>
      <c r="B129" s="200">
        <v>3</v>
      </c>
      <c r="C129" s="200">
        <v>1</v>
      </c>
      <c r="D129" s="200">
        <v>3</v>
      </c>
      <c r="E129" s="201"/>
      <c r="F129" s="202" t="s">
        <v>12</v>
      </c>
      <c r="G129" s="210">
        <f>G130</f>
        <v>15000</v>
      </c>
      <c r="H129" s="151">
        <f>H130</f>
        <v>0</v>
      </c>
      <c r="I129" s="152">
        <f aca="true" t="shared" si="32" ref="I129:AF129">I130</f>
        <v>0</v>
      </c>
      <c r="J129" s="153" t="e">
        <f t="shared" si="20"/>
        <v>#DIV/0!</v>
      </c>
      <c r="K129" s="160">
        <f t="shared" si="32"/>
        <v>0</v>
      </c>
      <c r="L129" s="151">
        <f t="shared" si="32"/>
        <v>0</v>
      </c>
      <c r="M129" s="151">
        <f t="shared" si="32"/>
        <v>0</v>
      </c>
      <c r="N129" s="151">
        <f t="shared" si="32"/>
        <v>0</v>
      </c>
      <c r="O129" s="151">
        <f t="shared" si="32"/>
        <v>0</v>
      </c>
      <c r="P129" s="151"/>
      <c r="Q129" s="151"/>
      <c r="R129" s="151"/>
      <c r="S129" s="151"/>
      <c r="T129" s="151"/>
      <c r="U129" s="151">
        <f t="shared" si="32"/>
        <v>0</v>
      </c>
      <c r="V129" s="151">
        <f t="shared" si="32"/>
        <v>0</v>
      </c>
      <c r="W129" s="151"/>
      <c r="X129" s="151"/>
      <c r="Y129" s="151">
        <f t="shared" si="32"/>
        <v>0</v>
      </c>
      <c r="Z129" s="151">
        <f t="shared" si="32"/>
        <v>0</v>
      </c>
      <c r="AA129" s="151"/>
      <c r="AB129" s="151"/>
      <c r="AC129" s="151"/>
      <c r="AD129" s="151"/>
      <c r="AE129" s="151">
        <f t="shared" si="32"/>
        <v>0</v>
      </c>
      <c r="AF129" s="152">
        <f t="shared" si="32"/>
        <v>0</v>
      </c>
      <c r="AG129" s="157">
        <f t="shared" si="21"/>
        <v>0</v>
      </c>
    </row>
    <row r="130" spans="1:33" ht="12.75">
      <c r="A130" s="114">
        <v>2</v>
      </c>
      <c r="B130" s="115">
        <v>3</v>
      </c>
      <c r="C130" s="115">
        <v>1</v>
      </c>
      <c r="D130" s="115">
        <v>3</v>
      </c>
      <c r="E130" s="116" t="s">
        <v>150</v>
      </c>
      <c r="F130" s="100" t="s">
        <v>98</v>
      </c>
      <c r="G130" s="146">
        <v>15000</v>
      </c>
      <c r="H130" s="146"/>
      <c r="I130" s="147"/>
      <c r="J130" s="158" t="e">
        <f t="shared" si="20"/>
        <v>#DIV/0!</v>
      </c>
      <c r="K130" s="148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50"/>
      <c r="AG130" s="145">
        <f t="shared" si="21"/>
        <v>0</v>
      </c>
    </row>
    <row r="131" spans="1:33" ht="12.75">
      <c r="A131" s="114"/>
      <c r="B131" s="115"/>
      <c r="C131" s="115"/>
      <c r="D131" s="115"/>
      <c r="E131" s="121"/>
      <c r="F131" s="122"/>
      <c r="G131" s="161"/>
      <c r="H131" s="161"/>
      <c r="I131" s="147"/>
      <c r="J131" s="158" t="e">
        <f t="shared" si="20"/>
        <v>#DIV/0!</v>
      </c>
      <c r="K131" s="148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50"/>
      <c r="AG131" s="145">
        <f t="shared" si="21"/>
        <v>0</v>
      </c>
    </row>
    <row r="132" spans="1:33" s="223" customFormat="1" ht="12.75">
      <c r="A132" s="103">
        <v>2</v>
      </c>
      <c r="B132" s="104">
        <v>3</v>
      </c>
      <c r="C132" s="104">
        <v>2</v>
      </c>
      <c r="D132" s="117"/>
      <c r="E132" s="118"/>
      <c r="F132" s="106" t="s">
        <v>99</v>
      </c>
      <c r="G132" s="159">
        <f>+G133</f>
        <v>20000</v>
      </c>
      <c r="H132" s="210">
        <f>+H133</f>
        <v>0</v>
      </c>
      <c r="I132" s="224">
        <f aca="true" t="shared" si="33" ref="I132:AF132">+I133</f>
        <v>0</v>
      </c>
      <c r="J132" s="225" t="e">
        <f t="shared" si="20"/>
        <v>#DIV/0!</v>
      </c>
      <c r="K132" s="226">
        <f t="shared" si="33"/>
        <v>0</v>
      </c>
      <c r="L132" s="210">
        <f t="shared" si="33"/>
        <v>0</v>
      </c>
      <c r="M132" s="210">
        <f t="shared" si="33"/>
        <v>0</v>
      </c>
      <c r="N132" s="210">
        <f t="shared" si="33"/>
        <v>0</v>
      </c>
      <c r="O132" s="210">
        <f t="shared" si="33"/>
        <v>0</v>
      </c>
      <c r="P132" s="210"/>
      <c r="Q132" s="210"/>
      <c r="R132" s="210"/>
      <c r="S132" s="210"/>
      <c r="T132" s="210"/>
      <c r="U132" s="210">
        <f t="shared" si="33"/>
        <v>0</v>
      </c>
      <c r="V132" s="210">
        <f t="shared" si="33"/>
        <v>0</v>
      </c>
      <c r="W132" s="210"/>
      <c r="X132" s="210"/>
      <c r="Y132" s="210">
        <f t="shared" si="33"/>
        <v>0</v>
      </c>
      <c r="Z132" s="210">
        <f t="shared" si="33"/>
        <v>0</v>
      </c>
      <c r="AA132" s="210"/>
      <c r="AB132" s="210"/>
      <c r="AC132" s="210"/>
      <c r="AD132" s="210"/>
      <c r="AE132" s="210">
        <f t="shared" si="33"/>
        <v>0</v>
      </c>
      <c r="AF132" s="224">
        <f t="shared" si="33"/>
        <v>0</v>
      </c>
      <c r="AG132" s="227">
        <f t="shared" si="21"/>
        <v>0</v>
      </c>
    </row>
    <row r="133" spans="1:33" ht="12.75">
      <c r="A133" s="204">
        <v>2</v>
      </c>
      <c r="B133" s="205">
        <v>3</v>
      </c>
      <c r="C133" s="205">
        <v>2</v>
      </c>
      <c r="D133" s="205">
        <v>3</v>
      </c>
      <c r="E133" s="212"/>
      <c r="F133" s="207" t="s">
        <v>100</v>
      </c>
      <c r="G133" s="208">
        <v>20000</v>
      </c>
      <c r="H133" s="181"/>
      <c r="I133" s="182"/>
      <c r="J133" s="153" t="e">
        <f t="shared" si="20"/>
        <v>#DIV/0!</v>
      </c>
      <c r="K133" s="183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5"/>
      <c r="AG133" s="186">
        <f t="shared" si="21"/>
        <v>0</v>
      </c>
    </row>
    <row r="134" spans="1:33" ht="12.75">
      <c r="A134" s="114"/>
      <c r="B134" s="115"/>
      <c r="C134" s="115"/>
      <c r="D134" s="115"/>
      <c r="E134" s="121"/>
      <c r="F134" s="122"/>
      <c r="G134" s="161"/>
      <c r="H134" s="161"/>
      <c r="I134" s="147"/>
      <c r="J134" s="158" t="e">
        <f t="shared" si="20"/>
        <v>#DIV/0!</v>
      </c>
      <c r="K134" s="148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50"/>
      <c r="AG134" s="145">
        <f t="shared" si="21"/>
        <v>0</v>
      </c>
    </row>
    <row r="135" spans="1:33" s="223" customFormat="1" ht="12.75">
      <c r="A135" s="103">
        <v>2</v>
      </c>
      <c r="B135" s="104">
        <v>3</v>
      </c>
      <c r="C135" s="104">
        <v>3</v>
      </c>
      <c r="D135" s="117"/>
      <c r="E135" s="118"/>
      <c r="F135" s="106" t="s">
        <v>122</v>
      </c>
      <c r="G135" s="159">
        <f>G136+G137+G138+G139</f>
        <v>197000</v>
      </c>
      <c r="H135" s="210">
        <f>H136+H137+H138+H139</f>
        <v>0</v>
      </c>
      <c r="I135" s="224">
        <f aca="true" t="shared" si="34" ref="I135:AF135">I136+I137+I138+I139</f>
        <v>0</v>
      </c>
      <c r="J135" s="225" t="e">
        <f t="shared" si="20"/>
        <v>#DIV/0!</v>
      </c>
      <c r="K135" s="226">
        <f t="shared" si="34"/>
        <v>0</v>
      </c>
      <c r="L135" s="210">
        <f t="shared" si="34"/>
        <v>0</v>
      </c>
      <c r="M135" s="210">
        <f t="shared" si="34"/>
        <v>0</v>
      </c>
      <c r="N135" s="210">
        <f t="shared" si="34"/>
        <v>0</v>
      </c>
      <c r="O135" s="210">
        <f t="shared" si="34"/>
        <v>0</v>
      </c>
      <c r="P135" s="210"/>
      <c r="Q135" s="210"/>
      <c r="R135" s="210"/>
      <c r="S135" s="210"/>
      <c r="T135" s="210"/>
      <c r="U135" s="210">
        <f t="shared" si="34"/>
        <v>0</v>
      </c>
      <c r="V135" s="210">
        <f t="shared" si="34"/>
        <v>0</v>
      </c>
      <c r="W135" s="210"/>
      <c r="X135" s="210"/>
      <c r="Y135" s="210">
        <f t="shared" si="34"/>
        <v>0</v>
      </c>
      <c r="Z135" s="210">
        <f t="shared" si="34"/>
        <v>0</v>
      </c>
      <c r="AA135" s="210"/>
      <c r="AB135" s="210"/>
      <c r="AC135" s="210"/>
      <c r="AD135" s="210"/>
      <c r="AE135" s="210">
        <f t="shared" si="34"/>
        <v>0</v>
      </c>
      <c r="AF135" s="224">
        <f t="shared" si="34"/>
        <v>0</v>
      </c>
      <c r="AG135" s="227">
        <f t="shared" si="21"/>
        <v>0</v>
      </c>
    </row>
    <row r="136" spans="1:33" ht="12.75">
      <c r="A136" s="204">
        <v>2</v>
      </c>
      <c r="B136" s="205">
        <v>3</v>
      </c>
      <c r="C136" s="205">
        <v>3</v>
      </c>
      <c r="D136" s="205">
        <v>1</v>
      </c>
      <c r="E136" s="201"/>
      <c r="F136" s="207" t="s">
        <v>4</v>
      </c>
      <c r="G136" s="208">
        <v>100000</v>
      </c>
      <c r="H136" s="151"/>
      <c r="I136" s="152"/>
      <c r="J136" s="153" t="e">
        <f t="shared" si="20"/>
        <v>#DIV/0!</v>
      </c>
      <c r="K136" s="154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6"/>
      <c r="AG136" s="157">
        <f t="shared" si="21"/>
        <v>0</v>
      </c>
    </row>
    <row r="137" spans="1:33" ht="12.75">
      <c r="A137" s="204">
        <v>2</v>
      </c>
      <c r="B137" s="205">
        <v>3</v>
      </c>
      <c r="C137" s="205">
        <v>3</v>
      </c>
      <c r="D137" s="205">
        <v>2</v>
      </c>
      <c r="E137" s="201"/>
      <c r="F137" s="207" t="s">
        <v>121</v>
      </c>
      <c r="G137" s="208">
        <v>75000</v>
      </c>
      <c r="H137" s="151"/>
      <c r="I137" s="152"/>
      <c r="J137" s="153" t="e">
        <f t="shared" si="20"/>
        <v>#DIV/0!</v>
      </c>
      <c r="K137" s="154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6"/>
      <c r="AG137" s="157">
        <f t="shared" si="21"/>
        <v>0</v>
      </c>
    </row>
    <row r="138" spans="1:33" ht="12.75">
      <c r="A138" s="204">
        <v>2</v>
      </c>
      <c r="B138" s="205">
        <v>3</v>
      </c>
      <c r="C138" s="205">
        <v>3</v>
      </c>
      <c r="D138" s="205">
        <v>3</v>
      </c>
      <c r="E138" s="201"/>
      <c r="F138" s="207" t="s">
        <v>120</v>
      </c>
      <c r="G138" s="208">
        <v>15000</v>
      </c>
      <c r="H138" s="151"/>
      <c r="I138" s="152"/>
      <c r="J138" s="153" t="e">
        <f t="shared" si="20"/>
        <v>#DIV/0!</v>
      </c>
      <c r="K138" s="154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6"/>
      <c r="AG138" s="157">
        <f t="shared" si="21"/>
        <v>0</v>
      </c>
    </row>
    <row r="139" spans="1:33" ht="12.75">
      <c r="A139" s="204">
        <v>2</v>
      </c>
      <c r="B139" s="205">
        <v>3</v>
      </c>
      <c r="C139" s="205">
        <v>3</v>
      </c>
      <c r="D139" s="205">
        <v>4</v>
      </c>
      <c r="E139" s="201"/>
      <c r="F139" s="207" t="s">
        <v>101</v>
      </c>
      <c r="G139" s="208">
        <v>7000</v>
      </c>
      <c r="H139" s="151"/>
      <c r="I139" s="152"/>
      <c r="J139" s="153" t="e">
        <f t="shared" si="20"/>
        <v>#DIV/0!</v>
      </c>
      <c r="K139" s="154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6"/>
      <c r="AG139" s="157">
        <f t="shared" si="21"/>
        <v>0</v>
      </c>
    </row>
    <row r="140" spans="1:33" ht="12.75">
      <c r="A140" s="114"/>
      <c r="B140" s="115"/>
      <c r="C140" s="115"/>
      <c r="D140" s="115"/>
      <c r="E140" s="121"/>
      <c r="F140" s="122"/>
      <c r="G140" s="161"/>
      <c r="H140" s="161"/>
      <c r="I140" s="147"/>
      <c r="J140" s="158" t="e">
        <f t="shared" si="20"/>
        <v>#DIV/0!</v>
      </c>
      <c r="K140" s="148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50"/>
      <c r="AG140" s="145">
        <f t="shared" si="21"/>
        <v>0</v>
      </c>
    </row>
    <row r="141" spans="1:33" s="223" customFormat="1" ht="12.75">
      <c r="A141" s="103">
        <v>2</v>
      </c>
      <c r="B141" s="104">
        <v>3</v>
      </c>
      <c r="C141" s="104">
        <v>4</v>
      </c>
      <c r="D141" s="117"/>
      <c r="E141" s="118"/>
      <c r="F141" s="106" t="s">
        <v>162</v>
      </c>
      <c r="G141" s="159">
        <f>+G142</f>
        <v>20000</v>
      </c>
      <c r="H141" s="210">
        <f>+H142</f>
        <v>0</v>
      </c>
      <c r="I141" s="224">
        <f aca="true" t="shared" si="35" ref="I141:AF141">+I142</f>
        <v>0</v>
      </c>
      <c r="J141" s="225" t="e">
        <f t="shared" si="20"/>
        <v>#DIV/0!</v>
      </c>
      <c r="K141" s="226">
        <f t="shared" si="35"/>
        <v>0</v>
      </c>
      <c r="L141" s="210">
        <f t="shared" si="35"/>
        <v>0</v>
      </c>
      <c r="M141" s="210">
        <f t="shared" si="35"/>
        <v>0</v>
      </c>
      <c r="N141" s="210">
        <f t="shared" si="35"/>
        <v>0</v>
      </c>
      <c r="O141" s="210">
        <f t="shared" si="35"/>
        <v>0</v>
      </c>
      <c r="P141" s="210"/>
      <c r="Q141" s="210"/>
      <c r="R141" s="210"/>
      <c r="S141" s="210"/>
      <c r="T141" s="210"/>
      <c r="U141" s="210">
        <f t="shared" si="35"/>
        <v>0</v>
      </c>
      <c r="V141" s="210">
        <f t="shared" si="35"/>
        <v>0</v>
      </c>
      <c r="W141" s="210"/>
      <c r="X141" s="210"/>
      <c r="Y141" s="210">
        <f t="shared" si="35"/>
        <v>0</v>
      </c>
      <c r="Z141" s="210">
        <f t="shared" si="35"/>
        <v>0</v>
      </c>
      <c r="AA141" s="210"/>
      <c r="AB141" s="210"/>
      <c r="AC141" s="210"/>
      <c r="AD141" s="210"/>
      <c r="AE141" s="210">
        <f t="shared" si="35"/>
        <v>0</v>
      </c>
      <c r="AF141" s="224">
        <f t="shared" si="35"/>
        <v>0</v>
      </c>
      <c r="AG141" s="227">
        <f t="shared" si="21"/>
        <v>0</v>
      </c>
    </row>
    <row r="142" spans="1:33" ht="12.75">
      <c r="A142" s="199">
        <v>2</v>
      </c>
      <c r="B142" s="200">
        <v>3</v>
      </c>
      <c r="C142" s="200">
        <v>4</v>
      </c>
      <c r="D142" s="200">
        <v>1</v>
      </c>
      <c r="E142" s="201"/>
      <c r="F142" s="207" t="s">
        <v>43</v>
      </c>
      <c r="G142" s="208">
        <v>20000</v>
      </c>
      <c r="H142" s="151"/>
      <c r="I142" s="152"/>
      <c r="J142" s="153" t="e">
        <f t="shared" si="20"/>
        <v>#DIV/0!</v>
      </c>
      <c r="K142" s="154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6"/>
      <c r="AG142" s="157">
        <f t="shared" si="21"/>
        <v>0</v>
      </c>
    </row>
    <row r="143" spans="1:33" ht="12.75">
      <c r="A143" s="114"/>
      <c r="B143" s="115"/>
      <c r="C143" s="115"/>
      <c r="D143" s="115"/>
      <c r="E143" s="121"/>
      <c r="F143" s="122"/>
      <c r="G143" s="161"/>
      <c r="H143" s="161"/>
      <c r="I143" s="147"/>
      <c r="J143" s="158" t="e">
        <f t="shared" si="20"/>
        <v>#DIV/0!</v>
      </c>
      <c r="K143" s="148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50"/>
      <c r="AG143" s="145">
        <f t="shared" si="21"/>
        <v>0</v>
      </c>
    </row>
    <row r="144" spans="1:33" s="223" customFormat="1" ht="12.75">
      <c r="A144" s="103">
        <v>2</v>
      </c>
      <c r="B144" s="104">
        <v>3</v>
      </c>
      <c r="C144" s="104">
        <v>5</v>
      </c>
      <c r="D144" s="117"/>
      <c r="E144" s="118"/>
      <c r="F144" s="106" t="s">
        <v>193</v>
      </c>
      <c r="G144" s="159">
        <f>G145+G146+G147</f>
        <v>105000</v>
      </c>
      <c r="H144" s="210">
        <f>H145+H146+H147</f>
        <v>0</v>
      </c>
      <c r="I144" s="224">
        <f aca="true" t="shared" si="36" ref="I144:AF144">I145+I146+I147</f>
        <v>0</v>
      </c>
      <c r="J144" s="225" t="e">
        <f t="shared" si="20"/>
        <v>#DIV/0!</v>
      </c>
      <c r="K144" s="226">
        <f t="shared" si="36"/>
        <v>0</v>
      </c>
      <c r="L144" s="210">
        <f t="shared" si="36"/>
        <v>0</v>
      </c>
      <c r="M144" s="210">
        <f t="shared" si="36"/>
        <v>0</v>
      </c>
      <c r="N144" s="210">
        <f t="shared" si="36"/>
        <v>0</v>
      </c>
      <c r="O144" s="210">
        <f t="shared" si="36"/>
        <v>0</v>
      </c>
      <c r="P144" s="210"/>
      <c r="Q144" s="210"/>
      <c r="R144" s="210"/>
      <c r="S144" s="210"/>
      <c r="T144" s="210"/>
      <c r="U144" s="210">
        <f t="shared" si="36"/>
        <v>0</v>
      </c>
      <c r="V144" s="210">
        <f t="shared" si="36"/>
        <v>0</v>
      </c>
      <c r="W144" s="210"/>
      <c r="X144" s="210"/>
      <c r="Y144" s="210">
        <f t="shared" si="36"/>
        <v>0</v>
      </c>
      <c r="Z144" s="210">
        <f t="shared" si="36"/>
        <v>0</v>
      </c>
      <c r="AA144" s="210"/>
      <c r="AB144" s="210"/>
      <c r="AC144" s="210"/>
      <c r="AD144" s="210"/>
      <c r="AE144" s="210">
        <f t="shared" si="36"/>
        <v>0</v>
      </c>
      <c r="AF144" s="224">
        <f t="shared" si="36"/>
        <v>0</v>
      </c>
      <c r="AG144" s="227">
        <f t="shared" si="21"/>
        <v>0</v>
      </c>
    </row>
    <row r="145" spans="1:33" ht="12.75">
      <c r="A145" s="199">
        <v>2</v>
      </c>
      <c r="B145" s="200">
        <v>3</v>
      </c>
      <c r="C145" s="200">
        <v>5</v>
      </c>
      <c r="D145" s="200">
        <v>3</v>
      </c>
      <c r="E145" s="201"/>
      <c r="F145" s="207" t="s">
        <v>126</v>
      </c>
      <c r="G145" s="208">
        <v>75000</v>
      </c>
      <c r="H145" s="151"/>
      <c r="I145" s="152"/>
      <c r="J145" s="153" t="e">
        <f t="shared" si="20"/>
        <v>#DIV/0!</v>
      </c>
      <c r="K145" s="154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6"/>
      <c r="AG145" s="157">
        <f t="shared" si="21"/>
        <v>0</v>
      </c>
    </row>
    <row r="146" spans="1:33" ht="12.75">
      <c r="A146" s="199">
        <v>2</v>
      </c>
      <c r="B146" s="200">
        <v>3</v>
      </c>
      <c r="C146" s="200">
        <v>5</v>
      </c>
      <c r="D146" s="200">
        <v>4</v>
      </c>
      <c r="E146" s="201"/>
      <c r="F146" s="207" t="s">
        <v>143</v>
      </c>
      <c r="G146" s="208">
        <v>15000</v>
      </c>
      <c r="H146" s="151"/>
      <c r="I146" s="152"/>
      <c r="J146" s="153" t="e">
        <f t="shared" si="20"/>
        <v>#DIV/0!</v>
      </c>
      <c r="K146" s="154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6"/>
      <c r="AG146" s="157">
        <f t="shared" si="21"/>
        <v>0</v>
      </c>
    </row>
    <row r="147" spans="1:33" ht="12.75">
      <c r="A147" s="199">
        <v>2</v>
      </c>
      <c r="B147" s="200">
        <v>3</v>
      </c>
      <c r="C147" s="200">
        <v>5</v>
      </c>
      <c r="D147" s="200">
        <v>5</v>
      </c>
      <c r="E147" s="201"/>
      <c r="F147" s="207" t="s">
        <v>142</v>
      </c>
      <c r="G147" s="208">
        <v>15000</v>
      </c>
      <c r="H147" s="151"/>
      <c r="I147" s="152"/>
      <c r="J147" s="153" t="e">
        <f t="shared" si="20"/>
        <v>#DIV/0!</v>
      </c>
      <c r="K147" s="154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6"/>
      <c r="AG147" s="157">
        <f t="shared" si="21"/>
        <v>0</v>
      </c>
    </row>
    <row r="148" spans="1:33" ht="12.75">
      <c r="A148" s="114"/>
      <c r="B148" s="115"/>
      <c r="C148" s="115"/>
      <c r="D148" s="115"/>
      <c r="E148" s="121"/>
      <c r="F148" s="100"/>
      <c r="G148" s="146"/>
      <c r="H148" s="146"/>
      <c r="I148" s="147"/>
      <c r="J148" s="158" t="e">
        <f t="shared" si="20"/>
        <v>#DIV/0!</v>
      </c>
      <c r="K148" s="148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50"/>
      <c r="AG148" s="145">
        <f t="shared" si="21"/>
        <v>0</v>
      </c>
    </row>
    <row r="149" spans="1:33" s="223" customFormat="1" ht="12.75">
      <c r="A149" s="103">
        <v>2</v>
      </c>
      <c r="B149" s="104">
        <v>3</v>
      </c>
      <c r="C149" s="104">
        <v>6</v>
      </c>
      <c r="D149" s="117"/>
      <c r="E149" s="118"/>
      <c r="F149" s="106" t="s">
        <v>204</v>
      </c>
      <c r="G149" s="159">
        <f>+G150</f>
        <v>5000</v>
      </c>
      <c r="H149" s="210">
        <f>+H150</f>
        <v>0</v>
      </c>
      <c r="I149" s="224">
        <f aca="true" t="shared" si="37" ref="I149:AF149">+I150</f>
        <v>0</v>
      </c>
      <c r="J149" s="225" t="e">
        <f t="shared" si="20"/>
        <v>#DIV/0!</v>
      </c>
      <c r="K149" s="226">
        <f t="shared" si="37"/>
        <v>0</v>
      </c>
      <c r="L149" s="210">
        <f t="shared" si="37"/>
        <v>0</v>
      </c>
      <c r="M149" s="210">
        <f t="shared" si="37"/>
        <v>0</v>
      </c>
      <c r="N149" s="210">
        <f t="shared" si="37"/>
        <v>0</v>
      </c>
      <c r="O149" s="210">
        <f t="shared" si="37"/>
        <v>0</v>
      </c>
      <c r="P149" s="210"/>
      <c r="Q149" s="210"/>
      <c r="R149" s="210"/>
      <c r="S149" s="210"/>
      <c r="T149" s="210"/>
      <c r="U149" s="210">
        <f t="shared" si="37"/>
        <v>0</v>
      </c>
      <c r="V149" s="210">
        <f t="shared" si="37"/>
        <v>0</v>
      </c>
      <c r="W149" s="210"/>
      <c r="X149" s="210"/>
      <c r="Y149" s="210">
        <f t="shared" si="37"/>
        <v>0</v>
      </c>
      <c r="Z149" s="210">
        <f t="shared" si="37"/>
        <v>0</v>
      </c>
      <c r="AA149" s="210"/>
      <c r="AB149" s="210"/>
      <c r="AC149" s="210"/>
      <c r="AD149" s="210"/>
      <c r="AE149" s="210">
        <f t="shared" si="37"/>
        <v>0</v>
      </c>
      <c r="AF149" s="224">
        <f t="shared" si="37"/>
        <v>0</v>
      </c>
      <c r="AG149" s="227">
        <f t="shared" si="21"/>
        <v>0</v>
      </c>
    </row>
    <row r="150" spans="1:33" ht="12.75">
      <c r="A150" s="199">
        <v>2</v>
      </c>
      <c r="B150" s="200">
        <v>3</v>
      </c>
      <c r="C150" s="200">
        <v>6</v>
      </c>
      <c r="D150" s="200">
        <v>2</v>
      </c>
      <c r="E150" s="201"/>
      <c r="F150" s="207" t="s">
        <v>44</v>
      </c>
      <c r="G150" s="208">
        <v>5000</v>
      </c>
      <c r="H150" s="151"/>
      <c r="I150" s="152"/>
      <c r="J150" s="153" t="e">
        <f t="shared" si="20"/>
        <v>#DIV/0!</v>
      </c>
      <c r="K150" s="154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6"/>
      <c r="AG150" s="157">
        <f t="shared" si="21"/>
        <v>0</v>
      </c>
    </row>
    <row r="151" spans="1:33" ht="12.75">
      <c r="A151" s="114"/>
      <c r="B151" s="115"/>
      <c r="C151" s="115"/>
      <c r="D151" s="115"/>
      <c r="E151" s="121"/>
      <c r="F151" s="122"/>
      <c r="G151" s="161"/>
      <c r="H151" s="161"/>
      <c r="I151" s="147"/>
      <c r="J151" s="158" t="e">
        <f t="shared" si="20"/>
        <v>#DIV/0!</v>
      </c>
      <c r="K151" s="148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50"/>
      <c r="AG151" s="145">
        <f t="shared" si="21"/>
        <v>0</v>
      </c>
    </row>
    <row r="152" spans="1:33" s="223" customFormat="1" ht="12.75">
      <c r="A152" s="103">
        <v>2</v>
      </c>
      <c r="B152" s="104">
        <v>3</v>
      </c>
      <c r="C152" s="104">
        <v>7</v>
      </c>
      <c r="D152" s="104"/>
      <c r="E152" s="118"/>
      <c r="F152" s="133" t="s">
        <v>203</v>
      </c>
      <c r="G152" s="159">
        <f>+G153</f>
        <v>3040000</v>
      </c>
      <c r="H152" s="210">
        <f>+H153</f>
        <v>0</v>
      </c>
      <c r="I152" s="224">
        <f aca="true" t="shared" si="38" ref="I152:AF152">+I153</f>
        <v>0</v>
      </c>
      <c r="J152" s="225" t="e">
        <f t="shared" si="20"/>
        <v>#DIV/0!</v>
      </c>
      <c r="K152" s="226">
        <f t="shared" si="38"/>
        <v>0</v>
      </c>
      <c r="L152" s="210">
        <f t="shared" si="38"/>
        <v>0</v>
      </c>
      <c r="M152" s="210">
        <f t="shared" si="38"/>
        <v>0</v>
      </c>
      <c r="N152" s="210">
        <f t="shared" si="38"/>
        <v>0</v>
      </c>
      <c r="O152" s="210">
        <f t="shared" si="38"/>
        <v>0</v>
      </c>
      <c r="P152" s="210"/>
      <c r="Q152" s="210"/>
      <c r="R152" s="210"/>
      <c r="S152" s="210"/>
      <c r="T152" s="210"/>
      <c r="U152" s="210">
        <f t="shared" si="38"/>
        <v>0</v>
      </c>
      <c r="V152" s="210">
        <f t="shared" si="38"/>
        <v>0</v>
      </c>
      <c r="W152" s="210"/>
      <c r="X152" s="210"/>
      <c r="Y152" s="210">
        <f t="shared" si="38"/>
        <v>0</v>
      </c>
      <c r="Z152" s="210">
        <f t="shared" si="38"/>
        <v>0</v>
      </c>
      <c r="AA152" s="210"/>
      <c r="AB152" s="210"/>
      <c r="AC152" s="210"/>
      <c r="AD152" s="210"/>
      <c r="AE152" s="210">
        <f t="shared" si="38"/>
        <v>0</v>
      </c>
      <c r="AF152" s="224">
        <f t="shared" si="38"/>
        <v>0</v>
      </c>
      <c r="AG152" s="227">
        <f t="shared" si="21"/>
        <v>0</v>
      </c>
    </row>
    <row r="153" spans="1:33" ht="12.75">
      <c r="A153" s="199">
        <v>2</v>
      </c>
      <c r="B153" s="200">
        <v>3</v>
      </c>
      <c r="C153" s="200">
        <v>7</v>
      </c>
      <c r="D153" s="200">
        <v>1</v>
      </c>
      <c r="E153" s="201"/>
      <c r="F153" s="202" t="s">
        <v>5</v>
      </c>
      <c r="G153" s="210">
        <f>SUM(G154:G157)</f>
        <v>3040000</v>
      </c>
      <c r="H153" s="151">
        <f>H154+H155+H156+H157</f>
        <v>0</v>
      </c>
      <c r="I153" s="152">
        <f aca="true" t="shared" si="39" ref="I153:AF153">I154+I155+I156+I157</f>
        <v>0</v>
      </c>
      <c r="J153" s="153" t="e">
        <f t="shared" si="20"/>
        <v>#DIV/0!</v>
      </c>
      <c r="K153" s="160">
        <f t="shared" si="39"/>
        <v>0</v>
      </c>
      <c r="L153" s="151">
        <f t="shared" si="39"/>
        <v>0</v>
      </c>
      <c r="M153" s="151">
        <f t="shared" si="39"/>
        <v>0</v>
      </c>
      <c r="N153" s="151">
        <f t="shared" si="39"/>
        <v>0</v>
      </c>
      <c r="O153" s="151">
        <f t="shared" si="39"/>
        <v>0</v>
      </c>
      <c r="P153" s="151"/>
      <c r="Q153" s="151"/>
      <c r="R153" s="151"/>
      <c r="S153" s="151"/>
      <c r="T153" s="151"/>
      <c r="U153" s="151">
        <f t="shared" si="39"/>
        <v>0</v>
      </c>
      <c r="V153" s="151">
        <f t="shared" si="39"/>
        <v>0</v>
      </c>
      <c r="W153" s="151"/>
      <c r="X153" s="151"/>
      <c r="Y153" s="151">
        <f t="shared" si="39"/>
        <v>0</v>
      </c>
      <c r="Z153" s="151">
        <f t="shared" si="39"/>
        <v>0</v>
      </c>
      <c r="AA153" s="151"/>
      <c r="AB153" s="151"/>
      <c r="AC153" s="151"/>
      <c r="AD153" s="151"/>
      <c r="AE153" s="151">
        <f t="shared" si="39"/>
        <v>0</v>
      </c>
      <c r="AF153" s="152">
        <f t="shared" si="39"/>
        <v>0</v>
      </c>
      <c r="AG153" s="157">
        <f t="shared" si="21"/>
        <v>0</v>
      </c>
    </row>
    <row r="154" spans="1:33" ht="12.75">
      <c r="A154" s="114">
        <v>2</v>
      </c>
      <c r="B154" s="115">
        <v>3</v>
      </c>
      <c r="C154" s="115">
        <v>7</v>
      </c>
      <c r="D154" s="115">
        <v>1</v>
      </c>
      <c r="E154" s="116" t="s">
        <v>148</v>
      </c>
      <c r="F154" s="100" t="s">
        <v>45</v>
      </c>
      <c r="G154" s="146">
        <v>1400000</v>
      </c>
      <c r="H154" s="146"/>
      <c r="I154" s="147"/>
      <c r="J154" s="158" t="e">
        <f t="shared" si="20"/>
        <v>#DIV/0!</v>
      </c>
      <c r="K154" s="148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50"/>
      <c r="AG154" s="145">
        <f t="shared" si="21"/>
        <v>0</v>
      </c>
    </row>
    <row r="155" spans="1:33" ht="12.75">
      <c r="A155" s="114">
        <v>2</v>
      </c>
      <c r="B155" s="115">
        <v>3</v>
      </c>
      <c r="C155" s="115">
        <v>7</v>
      </c>
      <c r="D155" s="115">
        <v>1</v>
      </c>
      <c r="E155" s="116" t="s">
        <v>149</v>
      </c>
      <c r="F155" s="100" t="s">
        <v>46</v>
      </c>
      <c r="G155" s="146">
        <v>1600000</v>
      </c>
      <c r="H155" s="146"/>
      <c r="I155" s="147"/>
      <c r="J155" s="158" t="e">
        <f t="shared" si="20"/>
        <v>#DIV/0!</v>
      </c>
      <c r="K155" s="148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50"/>
      <c r="AG155" s="145">
        <f t="shared" si="21"/>
        <v>0</v>
      </c>
    </row>
    <row r="156" spans="1:33" ht="12.75">
      <c r="A156" s="114">
        <v>2</v>
      </c>
      <c r="B156" s="115">
        <v>3</v>
      </c>
      <c r="C156" s="115">
        <v>7</v>
      </c>
      <c r="D156" s="115">
        <v>1</v>
      </c>
      <c r="E156" s="116" t="s">
        <v>151</v>
      </c>
      <c r="F156" s="100" t="s">
        <v>15</v>
      </c>
      <c r="G156" s="146">
        <v>15000</v>
      </c>
      <c r="H156" s="146"/>
      <c r="I156" s="147"/>
      <c r="J156" s="158" t="e">
        <f t="shared" si="20"/>
        <v>#DIV/0!</v>
      </c>
      <c r="K156" s="148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50"/>
      <c r="AG156" s="145">
        <f t="shared" si="21"/>
        <v>0</v>
      </c>
    </row>
    <row r="157" spans="1:33" ht="12.75">
      <c r="A157" s="114">
        <v>2</v>
      </c>
      <c r="B157" s="115">
        <v>3</v>
      </c>
      <c r="C157" s="115">
        <v>7</v>
      </c>
      <c r="D157" s="115">
        <v>1</v>
      </c>
      <c r="E157" s="116" t="s">
        <v>155</v>
      </c>
      <c r="F157" s="100" t="s">
        <v>47</v>
      </c>
      <c r="G157" s="146">
        <v>25000</v>
      </c>
      <c r="H157" s="146"/>
      <c r="I157" s="147"/>
      <c r="J157" s="158" t="e">
        <f aca="true" t="shared" si="40" ref="J157:J202">I157/H157</f>
        <v>#DIV/0!</v>
      </c>
      <c r="K157" s="148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50"/>
      <c r="AG157" s="145">
        <f aca="true" t="shared" si="41" ref="AG157:AG202">I157+K157+L157+M157+N157+O157+U157+V157+Y157+Z157+AE157+AF157</f>
        <v>0</v>
      </c>
    </row>
    <row r="158" spans="1:33" ht="12.75">
      <c r="A158" s="114"/>
      <c r="B158" s="115"/>
      <c r="C158" s="115"/>
      <c r="D158" s="115"/>
      <c r="E158" s="121"/>
      <c r="F158" s="122"/>
      <c r="G158" s="161"/>
      <c r="H158" s="161"/>
      <c r="I158" s="147"/>
      <c r="J158" s="158" t="e">
        <f t="shared" si="40"/>
        <v>#DIV/0!</v>
      </c>
      <c r="K158" s="148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50"/>
      <c r="AG158" s="145">
        <f t="shared" si="41"/>
        <v>0</v>
      </c>
    </row>
    <row r="159" spans="1:33" s="223" customFormat="1" ht="12.75">
      <c r="A159" s="103">
        <v>2</v>
      </c>
      <c r="B159" s="104">
        <v>3</v>
      </c>
      <c r="C159" s="104">
        <v>9</v>
      </c>
      <c r="D159" s="117"/>
      <c r="E159" s="118"/>
      <c r="F159" s="106" t="s">
        <v>164</v>
      </c>
      <c r="G159" s="159">
        <f>SUM(G160:G167)</f>
        <v>370000</v>
      </c>
      <c r="H159" s="210">
        <f>SUM(H160:H165)</f>
        <v>0</v>
      </c>
      <c r="I159" s="224">
        <f aca="true" t="shared" si="42" ref="I159:AF159">SUM(I160:I165)</f>
        <v>0</v>
      </c>
      <c r="J159" s="225" t="e">
        <f t="shared" si="40"/>
        <v>#DIV/0!</v>
      </c>
      <c r="K159" s="226">
        <f t="shared" si="42"/>
        <v>0</v>
      </c>
      <c r="L159" s="210">
        <f t="shared" si="42"/>
        <v>0</v>
      </c>
      <c r="M159" s="210">
        <f t="shared" si="42"/>
        <v>0</v>
      </c>
      <c r="N159" s="210">
        <f t="shared" si="42"/>
        <v>0</v>
      </c>
      <c r="O159" s="210">
        <f t="shared" si="42"/>
        <v>0</v>
      </c>
      <c r="P159" s="210"/>
      <c r="Q159" s="210"/>
      <c r="R159" s="210"/>
      <c r="S159" s="210"/>
      <c r="T159" s="210"/>
      <c r="U159" s="210">
        <f t="shared" si="42"/>
        <v>0</v>
      </c>
      <c r="V159" s="210">
        <f t="shared" si="42"/>
        <v>0</v>
      </c>
      <c r="W159" s="210"/>
      <c r="X159" s="210"/>
      <c r="Y159" s="210">
        <f t="shared" si="42"/>
        <v>0</v>
      </c>
      <c r="Z159" s="210">
        <f t="shared" si="42"/>
        <v>0</v>
      </c>
      <c r="AA159" s="210"/>
      <c r="AB159" s="210"/>
      <c r="AC159" s="210"/>
      <c r="AD159" s="210"/>
      <c r="AE159" s="210">
        <f t="shared" si="42"/>
        <v>0</v>
      </c>
      <c r="AF159" s="224">
        <f t="shared" si="42"/>
        <v>0</v>
      </c>
      <c r="AG159" s="227">
        <f t="shared" si="41"/>
        <v>0</v>
      </c>
    </row>
    <row r="160" spans="1:33" ht="12.75">
      <c r="A160" s="199">
        <v>2</v>
      </c>
      <c r="B160" s="200">
        <v>3</v>
      </c>
      <c r="C160" s="200">
        <v>9</v>
      </c>
      <c r="D160" s="200">
        <v>1</v>
      </c>
      <c r="E160" s="201"/>
      <c r="F160" s="207" t="s">
        <v>48</v>
      </c>
      <c r="G160" s="208">
        <v>80000</v>
      </c>
      <c r="H160" s="151"/>
      <c r="I160" s="152"/>
      <c r="J160" s="153" t="e">
        <f t="shared" si="40"/>
        <v>#DIV/0!</v>
      </c>
      <c r="K160" s="154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6"/>
      <c r="AG160" s="157">
        <f t="shared" si="41"/>
        <v>0</v>
      </c>
    </row>
    <row r="161" spans="1:33" ht="12.75">
      <c r="A161" s="199">
        <v>2</v>
      </c>
      <c r="B161" s="200">
        <v>3</v>
      </c>
      <c r="C161" s="200">
        <v>9</v>
      </c>
      <c r="D161" s="200">
        <v>2</v>
      </c>
      <c r="E161" s="201"/>
      <c r="F161" s="207" t="s">
        <v>147</v>
      </c>
      <c r="G161" s="208">
        <v>150000</v>
      </c>
      <c r="H161" s="151"/>
      <c r="I161" s="152"/>
      <c r="J161" s="153" t="e">
        <f t="shared" si="40"/>
        <v>#DIV/0!</v>
      </c>
      <c r="K161" s="154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6"/>
      <c r="AG161" s="157">
        <f t="shared" si="41"/>
        <v>0</v>
      </c>
    </row>
    <row r="162" spans="1:33" ht="12.75">
      <c r="A162" s="199">
        <v>2</v>
      </c>
      <c r="B162" s="200">
        <v>3</v>
      </c>
      <c r="C162" s="200">
        <v>9</v>
      </c>
      <c r="D162" s="200">
        <v>4</v>
      </c>
      <c r="E162" s="201"/>
      <c r="F162" s="207" t="s">
        <v>144</v>
      </c>
      <c r="G162" s="208">
        <v>5000</v>
      </c>
      <c r="H162" s="151"/>
      <c r="I162" s="152"/>
      <c r="J162" s="153" t="e">
        <f t="shared" si="40"/>
        <v>#DIV/0!</v>
      </c>
      <c r="K162" s="154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6"/>
      <c r="AG162" s="157">
        <f t="shared" si="41"/>
        <v>0</v>
      </c>
    </row>
    <row r="163" spans="1:33" ht="12.75">
      <c r="A163" s="199">
        <v>2</v>
      </c>
      <c r="B163" s="200">
        <v>3</v>
      </c>
      <c r="C163" s="200">
        <v>9</v>
      </c>
      <c r="D163" s="200">
        <v>5</v>
      </c>
      <c r="E163" s="201"/>
      <c r="F163" s="207" t="s">
        <v>145</v>
      </c>
      <c r="G163" s="208">
        <v>15000</v>
      </c>
      <c r="H163" s="151"/>
      <c r="I163" s="152"/>
      <c r="J163" s="153" t="e">
        <f t="shared" si="40"/>
        <v>#DIV/0!</v>
      </c>
      <c r="K163" s="154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6"/>
      <c r="AG163" s="157">
        <f t="shared" si="41"/>
        <v>0</v>
      </c>
    </row>
    <row r="164" spans="1:33" ht="12.75">
      <c r="A164" s="199">
        <v>2</v>
      </c>
      <c r="B164" s="200">
        <v>3</v>
      </c>
      <c r="C164" s="200">
        <v>9</v>
      </c>
      <c r="D164" s="200">
        <v>6</v>
      </c>
      <c r="E164" s="201"/>
      <c r="F164" s="207" t="s">
        <v>133</v>
      </c>
      <c r="G164" s="208">
        <v>25000</v>
      </c>
      <c r="H164" s="151"/>
      <c r="I164" s="152"/>
      <c r="J164" s="153" t="e">
        <f t="shared" si="40"/>
        <v>#DIV/0!</v>
      </c>
      <c r="K164" s="154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6"/>
      <c r="AG164" s="157">
        <f t="shared" si="41"/>
        <v>0</v>
      </c>
    </row>
    <row r="165" spans="1:33" ht="12.75">
      <c r="A165" s="199">
        <v>2</v>
      </c>
      <c r="B165" s="200">
        <v>3</v>
      </c>
      <c r="C165" s="200">
        <v>9</v>
      </c>
      <c r="D165" s="200">
        <v>9</v>
      </c>
      <c r="E165" s="201"/>
      <c r="F165" s="207" t="s">
        <v>202</v>
      </c>
      <c r="G165" s="208">
        <v>25000</v>
      </c>
      <c r="H165" s="151"/>
      <c r="I165" s="152"/>
      <c r="J165" s="153" t="e">
        <f t="shared" si="40"/>
        <v>#DIV/0!</v>
      </c>
      <c r="K165" s="154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6"/>
      <c r="AG165" s="157">
        <f t="shared" si="41"/>
        <v>0</v>
      </c>
    </row>
    <row r="166" spans="1:33" ht="12.75">
      <c r="A166" s="199">
        <v>2</v>
      </c>
      <c r="B166" s="200">
        <v>3</v>
      </c>
      <c r="C166" s="200">
        <v>9</v>
      </c>
      <c r="D166" s="200">
        <v>9</v>
      </c>
      <c r="E166" s="201" t="s">
        <v>231</v>
      </c>
      <c r="F166" s="207" t="s">
        <v>233</v>
      </c>
      <c r="G166" s="208">
        <v>50000</v>
      </c>
      <c r="H166" s="151"/>
      <c r="I166" s="152"/>
      <c r="J166" s="153"/>
      <c r="K166" s="154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6"/>
      <c r="AG166" s="157"/>
    </row>
    <row r="167" spans="1:33" ht="12.75">
      <c r="A167" s="199">
        <v>2</v>
      </c>
      <c r="B167" s="200">
        <v>3</v>
      </c>
      <c r="C167" s="200">
        <v>9</v>
      </c>
      <c r="D167" s="200">
        <v>9</v>
      </c>
      <c r="E167" s="201" t="s">
        <v>232</v>
      </c>
      <c r="F167" s="207" t="s">
        <v>234</v>
      </c>
      <c r="G167" s="208">
        <v>20000</v>
      </c>
      <c r="H167" s="151"/>
      <c r="I167" s="152"/>
      <c r="J167" s="153"/>
      <c r="K167" s="154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6"/>
      <c r="AG167" s="157"/>
    </row>
    <row r="168" spans="1:33" ht="12.75">
      <c r="A168" s="123">
        <v>2</v>
      </c>
      <c r="B168" s="124">
        <v>4</v>
      </c>
      <c r="C168" s="124"/>
      <c r="D168" s="124"/>
      <c r="E168" s="125"/>
      <c r="F168" s="126" t="s">
        <v>63</v>
      </c>
      <c r="G168" s="162">
        <f>G169</f>
        <v>0</v>
      </c>
      <c r="H168" s="162">
        <f>H169</f>
        <v>0</v>
      </c>
      <c r="I168" s="163">
        <f aca="true" t="shared" si="43" ref="I168:AF168">I169</f>
        <v>0</v>
      </c>
      <c r="J168" s="158" t="e">
        <f t="shared" si="40"/>
        <v>#DIV/0!</v>
      </c>
      <c r="K168" s="164">
        <f t="shared" si="43"/>
        <v>0</v>
      </c>
      <c r="L168" s="162">
        <f t="shared" si="43"/>
        <v>0</v>
      </c>
      <c r="M168" s="162">
        <f t="shared" si="43"/>
        <v>0</v>
      </c>
      <c r="N168" s="162">
        <f t="shared" si="43"/>
        <v>0</v>
      </c>
      <c r="O168" s="162">
        <f t="shared" si="43"/>
        <v>0</v>
      </c>
      <c r="P168" s="162"/>
      <c r="Q168" s="162"/>
      <c r="R168" s="162"/>
      <c r="S168" s="162"/>
      <c r="T168" s="162"/>
      <c r="U168" s="162">
        <f t="shared" si="43"/>
        <v>0</v>
      </c>
      <c r="V168" s="162">
        <f t="shared" si="43"/>
        <v>0</v>
      </c>
      <c r="W168" s="162"/>
      <c r="X168" s="162"/>
      <c r="Y168" s="162">
        <f t="shared" si="43"/>
        <v>0</v>
      </c>
      <c r="Z168" s="162">
        <f t="shared" si="43"/>
        <v>0</v>
      </c>
      <c r="AA168" s="162"/>
      <c r="AB168" s="162"/>
      <c r="AC168" s="162"/>
      <c r="AD168" s="162"/>
      <c r="AE168" s="162">
        <f t="shared" si="43"/>
        <v>0</v>
      </c>
      <c r="AF168" s="163">
        <f t="shared" si="43"/>
        <v>0</v>
      </c>
      <c r="AG168" s="165">
        <f t="shared" si="41"/>
        <v>0</v>
      </c>
    </row>
    <row r="169" spans="1:33" s="223" customFormat="1" ht="12.75">
      <c r="A169" s="103">
        <v>2</v>
      </c>
      <c r="B169" s="104">
        <v>4</v>
      </c>
      <c r="C169" s="104">
        <v>1</v>
      </c>
      <c r="D169" s="117"/>
      <c r="E169" s="118"/>
      <c r="F169" s="106" t="s">
        <v>64</v>
      </c>
      <c r="G169" s="159">
        <f>G170+G173+G176+G177</f>
        <v>0</v>
      </c>
      <c r="H169" s="210">
        <f>H170+H173+H176+H177</f>
        <v>0</v>
      </c>
      <c r="I169" s="224">
        <f aca="true" t="shared" si="44" ref="I169:AF169">I170+I173+I176+I177</f>
        <v>0</v>
      </c>
      <c r="J169" s="225" t="e">
        <f t="shared" si="40"/>
        <v>#DIV/0!</v>
      </c>
      <c r="K169" s="226">
        <f t="shared" si="44"/>
        <v>0</v>
      </c>
      <c r="L169" s="210">
        <f t="shared" si="44"/>
        <v>0</v>
      </c>
      <c r="M169" s="210">
        <f t="shared" si="44"/>
        <v>0</v>
      </c>
      <c r="N169" s="210">
        <f t="shared" si="44"/>
        <v>0</v>
      </c>
      <c r="O169" s="210">
        <f t="shared" si="44"/>
        <v>0</v>
      </c>
      <c r="P169" s="210"/>
      <c r="Q169" s="210"/>
      <c r="R169" s="210"/>
      <c r="S169" s="210"/>
      <c r="T169" s="210"/>
      <c r="U169" s="210">
        <f t="shared" si="44"/>
        <v>0</v>
      </c>
      <c r="V169" s="210">
        <f t="shared" si="44"/>
        <v>0</v>
      </c>
      <c r="W169" s="210"/>
      <c r="X169" s="210"/>
      <c r="Y169" s="210">
        <f t="shared" si="44"/>
        <v>0</v>
      </c>
      <c r="Z169" s="210">
        <f t="shared" si="44"/>
        <v>0</v>
      </c>
      <c r="AA169" s="210"/>
      <c r="AB169" s="210"/>
      <c r="AC169" s="210"/>
      <c r="AD169" s="210"/>
      <c r="AE169" s="210">
        <f t="shared" si="44"/>
        <v>0</v>
      </c>
      <c r="AF169" s="224">
        <f t="shared" si="44"/>
        <v>0</v>
      </c>
      <c r="AG169" s="227">
        <f t="shared" si="41"/>
        <v>0</v>
      </c>
    </row>
    <row r="170" spans="1:33" ht="12.75">
      <c r="A170" s="199">
        <v>2</v>
      </c>
      <c r="B170" s="200">
        <v>4</v>
      </c>
      <c r="C170" s="200">
        <v>1</v>
      </c>
      <c r="D170" s="200">
        <v>2</v>
      </c>
      <c r="E170" s="201"/>
      <c r="F170" s="202" t="s">
        <v>49</v>
      </c>
      <c r="G170" s="210">
        <f>G171+G172</f>
        <v>0</v>
      </c>
      <c r="H170" s="151">
        <f>H171+H172</f>
        <v>0</v>
      </c>
      <c r="I170" s="152">
        <f aca="true" t="shared" si="45" ref="I170:AF170">I171+I172</f>
        <v>0</v>
      </c>
      <c r="J170" s="153" t="e">
        <f t="shared" si="40"/>
        <v>#DIV/0!</v>
      </c>
      <c r="K170" s="160">
        <f t="shared" si="45"/>
        <v>0</v>
      </c>
      <c r="L170" s="151">
        <f t="shared" si="45"/>
        <v>0</v>
      </c>
      <c r="M170" s="151">
        <f t="shared" si="45"/>
        <v>0</v>
      </c>
      <c r="N170" s="151">
        <f t="shared" si="45"/>
        <v>0</v>
      </c>
      <c r="O170" s="151">
        <f t="shared" si="45"/>
        <v>0</v>
      </c>
      <c r="P170" s="151"/>
      <c r="Q170" s="151"/>
      <c r="R170" s="151"/>
      <c r="S170" s="151"/>
      <c r="T170" s="151"/>
      <c r="U170" s="151">
        <f t="shared" si="45"/>
        <v>0</v>
      </c>
      <c r="V170" s="151">
        <f t="shared" si="45"/>
        <v>0</v>
      </c>
      <c r="W170" s="151"/>
      <c r="X170" s="151"/>
      <c r="Y170" s="151">
        <f t="shared" si="45"/>
        <v>0</v>
      </c>
      <c r="Z170" s="151">
        <f t="shared" si="45"/>
        <v>0</v>
      </c>
      <c r="AA170" s="151"/>
      <c r="AB170" s="151"/>
      <c r="AC170" s="151"/>
      <c r="AD170" s="151"/>
      <c r="AE170" s="151">
        <f t="shared" si="45"/>
        <v>0</v>
      </c>
      <c r="AF170" s="152">
        <f t="shared" si="45"/>
        <v>0</v>
      </c>
      <c r="AG170" s="157">
        <f t="shared" si="41"/>
        <v>0</v>
      </c>
    </row>
    <row r="171" spans="1:33" ht="12.75">
      <c r="A171" s="114">
        <v>2</v>
      </c>
      <c r="B171" s="115">
        <v>4</v>
      </c>
      <c r="C171" s="115">
        <v>1</v>
      </c>
      <c r="D171" s="115">
        <v>2</v>
      </c>
      <c r="E171" s="116" t="s">
        <v>148</v>
      </c>
      <c r="F171" s="100" t="s">
        <v>50</v>
      </c>
      <c r="G171" s="146">
        <v>0</v>
      </c>
      <c r="H171" s="146"/>
      <c r="I171" s="147"/>
      <c r="J171" s="158" t="e">
        <f t="shared" si="40"/>
        <v>#DIV/0!</v>
      </c>
      <c r="K171" s="148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50"/>
      <c r="AG171" s="145">
        <f t="shared" si="41"/>
        <v>0</v>
      </c>
    </row>
    <row r="172" spans="1:33" ht="12.75">
      <c r="A172" s="114">
        <v>2</v>
      </c>
      <c r="B172" s="115">
        <v>4</v>
      </c>
      <c r="C172" s="115">
        <v>1</v>
      </c>
      <c r="D172" s="115">
        <v>2</v>
      </c>
      <c r="E172" s="116" t="s">
        <v>149</v>
      </c>
      <c r="F172" s="100" t="s">
        <v>103</v>
      </c>
      <c r="G172" s="146">
        <v>0</v>
      </c>
      <c r="H172" s="146"/>
      <c r="I172" s="147"/>
      <c r="J172" s="158" t="e">
        <f t="shared" si="40"/>
        <v>#DIV/0!</v>
      </c>
      <c r="K172" s="148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50"/>
      <c r="AG172" s="145">
        <f t="shared" si="41"/>
        <v>0</v>
      </c>
    </row>
    <row r="173" spans="1:33" ht="12.75">
      <c r="A173" s="199">
        <v>2</v>
      </c>
      <c r="B173" s="200">
        <v>4</v>
      </c>
      <c r="C173" s="200">
        <v>1</v>
      </c>
      <c r="D173" s="200">
        <v>4</v>
      </c>
      <c r="E173" s="201"/>
      <c r="F173" s="202" t="s">
        <v>51</v>
      </c>
      <c r="G173" s="210">
        <f>G174+G175+G179</f>
        <v>0</v>
      </c>
      <c r="H173" s="151">
        <f>H174+H175</f>
        <v>0</v>
      </c>
      <c r="I173" s="152">
        <f aca="true" t="shared" si="46" ref="I173:AF173">I174+I175</f>
        <v>0</v>
      </c>
      <c r="J173" s="153" t="e">
        <f t="shared" si="40"/>
        <v>#DIV/0!</v>
      </c>
      <c r="K173" s="160">
        <f t="shared" si="46"/>
        <v>0</v>
      </c>
      <c r="L173" s="151">
        <f t="shared" si="46"/>
        <v>0</v>
      </c>
      <c r="M173" s="151">
        <f t="shared" si="46"/>
        <v>0</v>
      </c>
      <c r="N173" s="151">
        <f t="shared" si="46"/>
        <v>0</v>
      </c>
      <c r="O173" s="151">
        <f t="shared" si="46"/>
        <v>0</v>
      </c>
      <c r="P173" s="151"/>
      <c r="Q173" s="151"/>
      <c r="R173" s="151"/>
      <c r="S173" s="151"/>
      <c r="T173" s="151"/>
      <c r="U173" s="151">
        <f t="shared" si="46"/>
        <v>0</v>
      </c>
      <c r="V173" s="151">
        <f t="shared" si="46"/>
        <v>0</v>
      </c>
      <c r="W173" s="151"/>
      <c r="X173" s="151"/>
      <c r="Y173" s="151">
        <f t="shared" si="46"/>
        <v>0</v>
      </c>
      <c r="Z173" s="151">
        <f t="shared" si="46"/>
        <v>0</v>
      </c>
      <c r="AA173" s="151"/>
      <c r="AB173" s="151"/>
      <c r="AC173" s="151"/>
      <c r="AD173" s="151"/>
      <c r="AE173" s="151">
        <f t="shared" si="46"/>
        <v>0</v>
      </c>
      <c r="AF173" s="152">
        <f t="shared" si="46"/>
        <v>0</v>
      </c>
      <c r="AG173" s="157">
        <f t="shared" si="41"/>
        <v>0</v>
      </c>
    </row>
    <row r="174" spans="1:33" ht="12.75">
      <c r="A174" s="204">
        <v>2</v>
      </c>
      <c r="B174" s="205">
        <v>4</v>
      </c>
      <c r="C174" s="205">
        <v>1</v>
      </c>
      <c r="D174" s="205">
        <v>4</v>
      </c>
      <c r="E174" s="206" t="s">
        <v>148</v>
      </c>
      <c r="F174" s="207" t="s">
        <v>52</v>
      </c>
      <c r="G174" s="208">
        <v>0</v>
      </c>
      <c r="H174" s="146"/>
      <c r="I174" s="147"/>
      <c r="J174" s="158" t="e">
        <f t="shared" si="40"/>
        <v>#DIV/0!</v>
      </c>
      <c r="K174" s="148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50"/>
      <c r="AG174" s="145">
        <f t="shared" si="41"/>
        <v>0</v>
      </c>
    </row>
    <row r="175" spans="1:33" ht="12.75">
      <c r="A175" s="114">
        <v>2</v>
      </c>
      <c r="B175" s="115">
        <v>4</v>
      </c>
      <c r="C175" s="115">
        <v>1</v>
      </c>
      <c r="D175" s="115">
        <v>4</v>
      </c>
      <c r="E175" s="116" t="s">
        <v>149</v>
      </c>
      <c r="F175" s="100" t="s">
        <v>53</v>
      </c>
      <c r="G175" s="146">
        <v>0</v>
      </c>
      <c r="H175" s="146"/>
      <c r="I175" s="147"/>
      <c r="J175" s="158" t="e">
        <f t="shared" si="40"/>
        <v>#DIV/0!</v>
      </c>
      <c r="K175" s="148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50"/>
      <c r="AG175" s="145">
        <f t="shared" si="41"/>
        <v>0</v>
      </c>
    </row>
    <row r="176" spans="1:33" ht="12.75">
      <c r="A176" s="199">
        <v>2</v>
      </c>
      <c r="B176" s="200">
        <v>4</v>
      </c>
      <c r="C176" s="200">
        <v>1</v>
      </c>
      <c r="D176" s="200">
        <v>5</v>
      </c>
      <c r="E176" s="201"/>
      <c r="F176" s="202" t="s">
        <v>55</v>
      </c>
      <c r="G176" s="210">
        <v>0</v>
      </c>
      <c r="H176" s="151"/>
      <c r="I176" s="152"/>
      <c r="J176" s="153" t="e">
        <f t="shared" si="40"/>
        <v>#DIV/0!</v>
      </c>
      <c r="K176" s="154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6"/>
      <c r="AG176" s="157">
        <f t="shared" si="41"/>
        <v>0</v>
      </c>
    </row>
    <row r="177" spans="1:33" ht="21.75">
      <c r="A177" s="199">
        <v>2</v>
      </c>
      <c r="B177" s="200">
        <v>4</v>
      </c>
      <c r="C177" s="200">
        <v>1</v>
      </c>
      <c r="D177" s="200">
        <v>6</v>
      </c>
      <c r="E177" s="201"/>
      <c r="F177" s="214" t="s">
        <v>165</v>
      </c>
      <c r="G177" s="210">
        <v>0</v>
      </c>
      <c r="H177" s="151">
        <f>H178+H179</f>
        <v>0</v>
      </c>
      <c r="I177" s="152">
        <f aca="true" t="shared" si="47" ref="I177:AF177">I178+I179</f>
        <v>0</v>
      </c>
      <c r="J177" s="153" t="e">
        <f t="shared" si="40"/>
        <v>#DIV/0!</v>
      </c>
      <c r="K177" s="160">
        <f t="shared" si="47"/>
        <v>0</v>
      </c>
      <c r="L177" s="151">
        <f t="shared" si="47"/>
        <v>0</v>
      </c>
      <c r="M177" s="151">
        <f t="shared" si="47"/>
        <v>0</v>
      </c>
      <c r="N177" s="151">
        <f t="shared" si="47"/>
        <v>0</v>
      </c>
      <c r="O177" s="151">
        <f t="shared" si="47"/>
        <v>0</v>
      </c>
      <c r="P177" s="151"/>
      <c r="Q177" s="151"/>
      <c r="R177" s="151"/>
      <c r="S177" s="151"/>
      <c r="T177" s="151"/>
      <c r="U177" s="151">
        <f t="shared" si="47"/>
        <v>0</v>
      </c>
      <c r="V177" s="151">
        <f t="shared" si="47"/>
        <v>0</v>
      </c>
      <c r="W177" s="151"/>
      <c r="X177" s="151"/>
      <c r="Y177" s="151">
        <f t="shared" si="47"/>
        <v>0</v>
      </c>
      <c r="Z177" s="151">
        <f t="shared" si="47"/>
        <v>0</v>
      </c>
      <c r="AA177" s="151"/>
      <c r="AB177" s="151"/>
      <c r="AC177" s="151"/>
      <c r="AD177" s="151"/>
      <c r="AE177" s="151">
        <f t="shared" si="47"/>
        <v>0</v>
      </c>
      <c r="AF177" s="152">
        <f t="shared" si="47"/>
        <v>0</v>
      </c>
      <c r="AG177" s="157">
        <f t="shared" si="41"/>
        <v>0</v>
      </c>
    </row>
    <row r="178" spans="1:33" ht="12.75">
      <c r="A178" s="114">
        <v>2</v>
      </c>
      <c r="B178" s="115">
        <v>4</v>
      </c>
      <c r="C178" s="115">
        <v>1</v>
      </c>
      <c r="D178" s="115">
        <v>6</v>
      </c>
      <c r="E178" s="116" t="s">
        <v>148</v>
      </c>
      <c r="F178" s="100" t="s">
        <v>54</v>
      </c>
      <c r="G178" s="208">
        <v>0</v>
      </c>
      <c r="H178" s="181"/>
      <c r="I178" s="182"/>
      <c r="J178" s="153" t="e">
        <f t="shared" si="40"/>
        <v>#DIV/0!</v>
      </c>
      <c r="K178" s="183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5"/>
      <c r="AG178" s="186">
        <f t="shared" si="41"/>
        <v>0</v>
      </c>
    </row>
    <row r="179" spans="1:33" ht="22.5">
      <c r="A179" s="114">
        <v>2</v>
      </c>
      <c r="B179" s="115">
        <v>4</v>
      </c>
      <c r="C179" s="115">
        <v>1</v>
      </c>
      <c r="D179" s="115">
        <v>6</v>
      </c>
      <c r="E179" s="116" t="s">
        <v>151</v>
      </c>
      <c r="F179" s="134" t="s">
        <v>131</v>
      </c>
      <c r="G179" s="146"/>
      <c r="H179" s="146"/>
      <c r="I179" s="147"/>
      <c r="J179" s="158" t="e">
        <f t="shared" si="40"/>
        <v>#DIV/0!</v>
      </c>
      <c r="K179" s="148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50"/>
      <c r="AG179" s="145">
        <f t="shared" si="41"/>
        <v>0</v>
      </c>
    </row>
    <row r="180" spans="1:33" ht="12.75">
      <c r="A180" s="123">
        <v>2</v>
      </c>
      <c r="B180" s="124">
        <v>6</v>
      </c>
      <c r="C180" s="124"/>
      <c r="D180" s="124"/>
      <c r="E180" s="125"/>
      <c r="F180" s="135" t="s">
        <v>66</v>
      </c>
      <c r="G180" s="162">
        <f>G182+G191+G194</f>
        <v>563000</v>
      </c>
      <c r="H180" s="162">
        <f>H182+H189+H194+H191</f>
        <v>0</v>
      </c>
      <c r="I180" s="163">
        <f>I182+I189+I194+I191</f>
        <v>0</v>
      </c>
      <c r="J180" s="158" t="e">
        <f t="shared" si="40"/>
        <v>#DIV/0!</v>
      </c>
      <c r="K180" s="164">
        <f>K182+K189+K194+K191</f>
        <v>0</v>
      </c>
      <c r="L180" s="162">
        <f>L182+L189+L194+L191</f>
        <v>0</v>
      </c>
      <c r="M180" s="162">
        <f>M182+M189+M194+M191</f>
        <v>0</v>
      </c>
      <c r="N180" s="162">
        <f>N182+N189+N194+N191</f>
        <v>0</v>
      </c>
      <c r="O180" s="162">
        <f>O182+O189+O194+O191</f>
        <v>0</v>
      </c>
      <c r="P180" s="162"/>
      <c r="Q180" s="162"/>
      <c r="R180" s="162"/>
      <c r="S180" s="162"/>
      <c r="T180" s="162"/>
      <c r="U180" s="162">
        <f>U182+U189+U194+U191</f>
        <v>0</v>
      </c>
      <c r="V180" s="162">
        <f>V182+V189+V194+V191</f>
        <v>0</v>
      </c>
      <c r="W180" s="162"/>
      <c r="X180" s="162"/>
      <c r="Y180" s="162">
        <f>Y182+Y189+Y194+Y191</f>
        <v>0</v>
      </c>
      <c r="Z180" s="162">
        <f>Z182+Z189+Z194+Z191</f>
        <v>0</v>
      </c>
      <c r="AA180" s="162"/>
      <c r="AB180" s="162"/>
      <c r="AC180" s="162"/>
      <c r="AD180" s="162"/>
      <c r="AE180" s="162">
        <f>AE182+AE189+AE194+AE191</f>
        <v>0</v>
      </c>
      <c r="AF180" s="163">
        <f>AF182+AF189+AF194+AF191</f>
        <v>0</v>
      </c>
      <c r="AG180" s="165">
        <f t="shared" si="41"/>
        <v>0</v>
      </c>
    </row>
    <row r="181" spans="1:33" ht="12.75">
      <c r="A181" s="119"/>
      <c r="B181" s="120"/>
      <c r="C181" s="115"/>
      <c r="D181" s="115"/>
      <c r="E181" s="121"/>
      <c r="F181" s="136"/>
      <c r="G181" s="166"/>
      <c r="H181" s="166"/>
      <c r="I181" s="147"/>
      <c r="J181" s="158" t="e">
        <f t="shared" si="40"/>
        <v>#DIV/0!</v>
      </c>
      <c r="K181" s="148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50"/>
      <c r="AG181" s="145">
        <f t="shared" si="41"/>
        <v>0</v>
      </c>
    </row>
    <row r="182" spans="1:33" s="223" customFormat="1" ht="12.75">
      <c r="A182" s="103">
        <v>2</v>
      </c>
      <c r="B182" s="104">
        <v>6</v>
      </c>
      <c r="C182" s="104">
        <v>1</v>
      </c>
      <c r="D182" s="104"/>
      <c r="E182" s="118"/>
      <c r="F182" s="133" t="s">
        <v>108</v>
      </c>
      <c r="G182" s="159">
        <f>G183+G184+G185+G186+G187</f>
        <v>395000</v>
      </c>
      <c r="H182" s="210">
        <f>H183+H186+H187</f>
        <v>0</v>
      </c>
      <c r="I182" s="224">
        <f aca="true" t="shared" si="48" ref="I182:AF182">I183+I186+I187</f>
        <v>0</v>
      </c>
      <c r="J182" s="225" t="e">
        <f t="shared" si="40"/>
        <v>#DIV/0!</v>
      </c>
      <c r="K182" s="226">
        <f t="shared" si="48"/>
        <v>0</v>
      </c>
      <c r="L182" s="210">
        <f t="shared" si="48"/>
        <v>0</v>
      </c>
      <c r="M182" s="210">
        <f t="shared" si="48"/>
        <v>0</v>
      </c>
      <c r="N182" s="210">
        <f t="shared" si="48"/>
        <v>0</v>
      </c>
      <c r="O182" s="210">
        <f t="shared" si="48"/>
        <v>0</v>
      </c>
      <c r="P182" s="210"/>
      <c r="Q182" s="210"/>
      <c r="R182" s="210"/>
      <c r="S182" s="210"/>
      <c r="T182" s="210"/>
      <c r="U182" s="210">
        <f t="shared" si="48"/>
        <v>0</v>
      </c>
      <c r="V182" s="210">
        <f t="shared" si="48"/>
        <v>0</v>
      </c>
      <c r="W182" s="210"/>
      <c r="X182" s="210"/>
      <c r="Y182" s="210">
        <f t="shared" si="48"/>
        <v>0</v>
      </c>
      <c r="Z182" s="210">
        <f t="shared" si="48"/>
        <v>0</v>
      </c>
      <c r="AA182" s="210"/>
      <c r="AB182" s="210"/>
      <c r="AC182" s="210"/>
      <c r="AD182" s="210"/>
      <c r="AE182" s="210">
        <f t="shared" si="48"/>
        <v>0</v>
      </c>
      <c r="AF182" s="224">
        <f t="shared" si="48"/>
        <v>0</v>
      </c>
      <c r="AG182" s="227">
        <f t="shared" si="41"/>
        <v>0</v>
      </c>
    </row>
    <row r="183" spans="1:33" ht="12.75">
      <c r="A183" s="199">
        <v>2</v>
      </c>
      <c r="B183" s="200">
        <v>6</v>
      </c>
      <c r="C183" s="200">
        <v>1</v>
      </c>
      <c r="D183" s="200">
        <v>1</v>
      </c>
      <c r="E183" s="201"/>
      <c r="F183" s="214" t="s">
        <v>146</v>
      </c>
      <c r="G183" s="208">
        <v>150000</v>
      </c>
      <c r="H183" s="151"/>
      <c r="I183" s="152"/>
      <c r="J183" s="153" t="e">
        <f t="shared" si="40"/>
        <v>#DIV/0!</v>
      </c>
      <c r="K183" s="154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6"/>
      <c r="AG183" s="157">
        <f t="shared" si="41"/>
        <v>0</v>
      </c>
    </row>
    <row r="184" spans="1:33" ht="12.75">
      <c r="A184" s="199">
        <v>2</v>
      </c>
      <c r="B184" s="200">
        <v>6</v>
      </c>
      <c r="C184" s="200">
        <v>1</v>
      </c>
      <c r="D184" s="200">
        <v>2</v>
      </c>
      <c r="E184" s="201"/>
      <c r="F184" s="214" t="s">
        <v>216</v>
      </c>
      <c r="G184" s="208">
        <v>0</v>
      </c>
      <c r="H184" s="151"/>
      <c r="I184" s="152"/>
      <c r="J184" s="153"/>
      <c r="K184" s="154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6"/>
      <c r="AG184" s="157"/>
    </row>
    <row r="185" spans="1:33" ht="12.75">
      <c r="A185" s="199">
        <v>2</v>
      </c>
      <c r="B185" s="200">
        <v>6</v>
      </c>
      <c r="C185" s="200">
        <v>1</v>
      </c>
      <c r="D185" s="200">
        <v>3</v>
      </c>
      <c r="E185" s="201"/>
      <c r="F185" s="214" t="s">
        <v>194</v>
      </c>
      <c r="G185" s="208">
        <v>170000</v>
      </c>
      <c r="H185" s="151"/>
      <c r="I185" s="152"/>
      <c r="J185" s="153"/>
      <c r="K185" s="154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6"/>
      <c r="AG185" s="157"/>
    </row>
    <row r="186" spans="1:33" ht="12.75">
      <c r="A186" s="199">
        <v>2</v>
      </c>
      <c r="B186" s="200">
        <v>6</v>
      </c>
      <c r="C186" s="200">
        <v>1</v>
      </c>
      <c r="D186" s="200">
        <v>4</v>
      </c>
      <c r="E186" s="201"/>
      <c r="F186" s="214" t="s">
        <v>217</v>
      </c>
      <c r="G186" s="208">
        <v>25000</v>
      </c>
      <c r="H186" s="151"/>
      <c r="I186" s="152"/>
      <c r="J186" s="153" t="e">
        <f t="shared" si="40"/>
        <v>#DIV/0!</v>
      </c>
      <c r="K186" s="154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6"/>
      <c r="AG186" s="157">
        <f t="shared" si="41"/>
        <v>0</v>
      </c>
    </row>
    <row r="187" spans="1:33" ht="12.75">
      <c r="A187" s="199">
        <v>2</v>
      </c>
      <c r="B187" s="200">
        <v>6</v>
      </c>
      <c r="C187" s="200">
        <v>1</v>
      </c>
      <c r="D187" s="200">
        <v>9</v>
      </c>
      <c r="E187" s="201"/>
      <c r="F187" s="214" t="s">
        <v>201</v>
      </c>
      <c r="G187" s="208">
        <v>50000</v>
      </c>
      <c r="H187" s="151"/>
      <c r="I187" s="152"/>
      <c r="J187" s="153" t="e">
        <f t="shared" si="40"/>
        <v>#DIV/0!</v>
      </c>
      <c r="K187" s="154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6"/>
      <c r="AG187" s="157">
        <f t="shared" si="41"/>
        <v>0</v>
      </c>
    </row>
    <row r="188" spans="1:33" ht="12.75">
      <c r="A188" s="199"/>
      <c r="B188" s="200"/>
      <c r="C188" s="200"/>
      <c r="D188" s="200"/>
      <c r="E188" s="201"/>
      <c r="F188" s="214"/>
      <c r="G188" s="210"/>
      <c r="H188" s="151"/>
      <c r="I188" s="152"/>
      <c r="J188" s="153"/>
      <c r="K188" s="154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6"/>
      <c r="AG188" s="157"/>
    </row>
    <row r="189" spans="1:33" s="223" customFormat="1" ht="21.75">
      <c r="A189" s="103">
        <v>2</v>
      </c>
      <c r="B189" s="104">
        <v>6</v>
      </c>
      <c r="C189" s="104">
        <v>2</v>
      </c>
      <c r="D189" s="117"/>
      <c r="E189" s="118"/>
      <c r="F189" s="133" t="s">
        <v>68</v>
      </c>
      <c r="G189" s="159">
        <f>+G190</f>
        <v>0</v>
      </c>
      <c r="H189" s="210">
        <f>+H190</f>
        <v>0</v>
      </c>
      <c r="I189" s="224">
        <f aca="true" t="shared" si="49" ref="I189:AF189">+I190</f>
        <v>0</v>
      </c>
      <c r="J189" s="225" t="e">
        <f t="shared" si="40"/>
        <v>#DIV/0!</v>
      </c>
      <c r="K189" s="226">
        <f t="shared" si="49"/>
        <v>0</v>
      </c>
      <c r="L189" s="210">
        <f t="shared" si="49"/>
        <v>0</v>
      </c>
      <c r="M189" s="210">
        <f t="shared" si="49"/>
        <v>0</v>
      </c>
      <c r="N189" s="210">
        <f t="shared" si="49"/>
        <v>0</v>
      </c>
      <c r="O189" s="210">
        <f t="shared" si="49"/>
        <v>0</v>
      </c>
      <c r="P189" s="210"/>
      <c r="Q189" s="210"/>
      <c r="R189" s="210"/>
      <c r="S189" s="210"/>
      <c r="T189" s="210"/>
      <c r="U189" s="210">
        <f t="shared" si="49"/>
        <v>0</v>
      </c>
      <c r="V189" s="210">
        <f t="shared" si="49"/>
        <v>0</v>
      </c>
      <c r="W189" s="210"/>
      <c r="X189" s="210"/>
      <c r="Y189" s="210">
        <f t="shared" si="49"/>
        <v>0</v>
      </c>
      <c r="Z189" s="210">
        <f t="shared" si="49"/>
        <v>0</v>
      </c>
      <c r="AA189" s="210"/>
      <c r="AB189" s="210"/>
      <c r="AC189" s="210"/>
      <c r="AD189" s="210"/>
      <c r="AE189" s="210">
        <f t="shared" si="49"/>
        <v>0</v>
      </c>
      <c r="AF189" s="224">
        <f t="shared" si="49"/>
        <v>0</v>
      </c>
      <c r="AG189" s="227">
        <f t="shared" si="41"/>
        <v>0</v>
      </c>
    </row>
    <row r="190" spans="1:33" ht="12.75">
      <c r="A190" s="199">
        <v>2</v>
      </c>
      <c r="B190" s="200">
        <v>6</v>
      </c>
      <c r="C190" s="200">
        <v>2</v>
      </c>
      <c r="D190" s="200">
        <v>3</v>
      </c>
      <c r="E190" s="201"/>
      <c r="F190" s="214" t="s">
        <v>118</v>
      </c>
      <c r="G190" s="210">
        <v>0</v>
      </c>
      <c r="H190" s="151"/>
      <c r="I190" s="152"/>
      <c r="J190" s="153" t="e">
        <f t="shared" si="40"/>
        <v>#DIV/0!</v>
      </c>
      <c r="K190" s="154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6"/>
      <c r="AG190" s="157">
        <f t="shared" si="41"/>
        <v>0</v>
      </c>
    </row>
    <row r="191" spans="1:33" s="223" customFormat="1" ht="12.75">
      <c r="A191" s="103">
        <v>2</v>
      </c>
      <c r="B191" s="104">
        <v>6</v>
      </c>
      <c r="C191" s="104">
        <v>5</v>
      </c>
      <c r="D191" s="117"/>
      <c r="E191" s="118"/>
      <c r="F191" s="133" t="s">
        <v>110</v>
      </c>
      <c r="G191" s="159">
        <f>G192+G193</f>
        <v>168000</v>
      </c>
      <c r="H191" s="210">
        <f>H192</f>
        <v>0</v>
      </c>
      <c r="I191" s="224">
        <f aca="true" t="shared" si="50" ref="I191:AF191">I192</f>
        <v>0</v>
      </c>
      <c r="J191" s="225" t="e">
        <f t="shared" si="40"/>
        <v>#DIV/0!</v>
      </c>
      <c r="K191" s="226">
        <f t="shared" si="50"/>
        <v>0</v>
      </c>
      <c r="L191" s="210">
        <f t="shared" si="50"/>
        <v>0</v>
      </c>
      <c r="M191" s="210">
        <f t="shared" si="50"/>
        <v>0</v>
      </c>
      <c r="N191" s="210">
        <f t="shared" si="50"/>
        <v>0</v>
      </c>
      <c r="O191" s="210">
        <f t="shared" si="50"/>
        <v>0</v>
      </c>
      <c r="P191" s="210"/>
      <c r="Q191" s="210"/>
      <c r="R191" s="210"/>
      <c r="S191" s="210"/>
      <c r="T191" s="210"/>
      <c r="U191" s="210">
        <f t="shared" si="50"/>
        <v>0</v>
      </c>
      <c r="V191" s="210">
        <f t="shared" si="50"/>
        <v>0</v>
      </c>
      <c r="W191" s="210"/>
      <c r="X191" s="210"/>
      <c r="Y191" s="210">
        <f t="shared" si="50"/>
        <v>0</v>
      </c>
      <c r="Z191" s="210">
        <f t="shared" si="50"/>
        <v>0</v>
      </c>
      <c r="AA191" s="210"/>
      <c r="AB191" s="210"/>
      <c r="AC191" s="210"/>
      <c r="AD191" s="210"/>
      <c r="AE191" s="210">
        <f t="shared" si="50"/>
        <v>0</v>
      </c>
      <c r="AF191" s="224">
        <f t="shared" si="50"/>
        <v>0</v>
      </c>
      <c r="AG191" s="227">
        <f t="shared" si="41"/>
        <v>0</v>
      </c>
    </row>
    <row r="192" spans="1:33" ht="21.75">
      <c r="A192" s="199">
        <v>2</v>
      </c>
      <c r="B192" s="200">
        <v>6</v>
      </c>
      <c r="C192" s="200">
        <v>5</v>
      </c>
      <c r="D192" s="200">
        <v>4</v>
      </c>
      <c r="E192" s="201"/>
      <c r="F192" s="214" t="s">
        <v>111</v>
      </c>
      <c r="G192" s="208">
        <v>150000</v>
      </c>
      <c r="H192" s="151"/>
      <c r="I192" s="152"/>
      <c r="J192" s="153" t="e">
        <f t="shared" si="40"/>
        <v>#DIV/0!</v>
      </c>
      <c r="K192" s="154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6"/>
      <c r="AG192" s="157">
        <f t="shared" si="41"/>
        <v>0</v>
      </c>
    </row>
    <row r="193" spans="1:33" ht="12.75">
      <c r="A193" s="199">
        <v>2</v>
      </c>
      <c r="B193" s="200">
        <v>6</v>
      </c>
      <c r="C193" s="200">
        <v>5</v>
      </c>
      <c r="D193" s="200">
        <v>6</v>
      </c>
      <c r="E193" s="201"/>
      <c r="F193" s="214" t="s">
        <v>237</v>
      </c>
      <c r="G193" s="208">
        <v>18000</v>
      </c>
      <c r="H193" s="151"/>
      <c r="I193" s="152"/>
      <c r="J193" s="153"/>
      <c r="K193" s="154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6"/>
      <c r="AG193" s="157"/>
    </row>
    <row r="194" spans="1:33" s="223" customFormat="1" ht="12.75">
      <c r="A194" s="103">
        <v>2</v>
      </c>
      <c r="B194" s="104">
        <v>6</v>
      </c>
      <c r="C194" s="104">
        <v>8</v>
      </c>
      <c r="D194" s="117"/>
      <c r="E194" s="118"/>
      <c r="F194" s="133" t="s">
        <v>69</v>
      </c>
      <c r="G194" s="159">
        <f>G195+G200+G196</f>
        <v>0</v>
      </c>
      <c r="H194" s="210">
        <f>+H195+H196+H199+H200</f>
        <v>0</v>
      </c>
      <c r="I194" s="224">
        <f aca="true" t="shared" si="51" ref="I194:AF194">+I195+I196+I199+I200</f>
        <v>0</v>
      </c>
      <c r="J194" s="225" t="e">
        <f t="shared" si="40"/>
        <v>#DIV/0!</v>
      </c>
      <c r="K194" s="226">
        <f t="shared" si="51"/>
        <v>0</v>
      </c>
      <c r="L194" s="210">
        <f t="shared" si="51"/>
        <v>0</v>
      </c>
      <c r="M194" s="210">
        <f t="shared" si="51"/>
        <v>0</v>
      </c>
      <c r="N194" s="210">
        <f t="shared" si="51"/>
        <v>0</v>
      </c>
      <c r="O194" s="210">
        <f t="shared" si="51"/>
        <v>0</v>
      </c>
      <c r="P194" s="210"/>
      <c r="Q194" s="210"/>
      <c r="R194" s="210"/>
      <c r="S194" s="210"/>
      <c r="T194" s="210"/>
      <c r="U194" s="210">
        <f t="shared" si="51"/>
        <v>0</v>
      </c>
      <c r="V194" s="210">
        <f t="shared" si="51"/>
        <v>0</v>
      </c>
      <c r="W194" s="210"/>
      <c r="X194" s="210"/>
      <c r="Y194" s="210">
        <f t="shared" si="51"/>
        <v>0</v>
      </c>
      <c r="Z194" s="210">
        <f t="shared" si="51"/>
        <v>0</v>
      </c>
      <c r="AA194" s="210"/>
      <c r="AB194" s="210"/>
      <c r="AC194" s="210"/>
      <c r="AD194" s="210"/>
      <c r="AE194" s="210">
        <f t="shared" si="51"/>
        <v>0</v>
      </c>
      <c r="AF194" s="224">
        <f t="shared" si="51"/>
        <v>0</v>
      </c>
      <c r="AG194" s="227">
        <f t="shared" si="41"/>
        <v>0</v>
      </c>
    </row>
    <row r="195" spans="1:33" ht="12.75">
      <c r="A195" s="199">
        <v>2</v>
      </c>
      <c r="B195" s="200">
        <v>6</v>
      </c>
      <c r="C195" s="200">
        <v>8</v>
      </c>
      <c r="D195" s="200">
        <v>1</v>
      </c>
      <c r="E195" s="201"/>
      <c r="F195" s="214" t="s">
        <v>213</v>
      </c>
      <c r="G195" s="210">
        <v>0</v>
      </c>
      <c r="H195" s="151"/>
      <c r="I195" s="152"/>
      <c r="J195" s="153" t="e">
        <f t="shared" si="40"/>
        <v>#DIV/0!</v>
      </c>
      <c r="K195" s="154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6"/>
      <c r="AG195" s="157">
        <f t="shared" si="41"/>
        <v>0</v>
      </c>
    </row>
    <row r="196" spans="1:33" ht="12.75">
      <c r="A196" s="199">
        <v>2</v>
      </c>
      <c r="B196" s="200">
        <v>6</v>
      </c>
      <c r="C196" s="200">
        <v>8</v>
      </c>
      <c r="D196" s="200">
        <v>3</v>
      </c>
      <c r="E196" s="201"/>
      <c r="F196" s="214" t="s">
        <v>117</v>
      </c>
      <c r="G196" s="210">
        <f>+G197+G198</f>
        <v>0</v>
      </c>
      <c r="H196" s="151">
        <f>H197+H198</f>
        <v>0</v>
      </c>
      <c r="I196" s="152">
        <f aca="true" t="shared" si="52" ref="I196:AF196">I197+I198</f>
        <v>0</v>
      </c>
      <c r="J196" s="153" t="e">
        <f t="shared" si="40"/>
        <v>#DIV/0!</v>
      </c>
      <c r="K196" s="160">
        <f t="shared" si="52"/>
        <v>0</v>
      </c>
      <c r="L196" s="151">
        <f t="shared" si="52"/>
        <v>0</v>
      </c>
      <c r="M196" s="151">
        <f t="shared" si="52"/>
        <v>0</v>
      </c>
      <c r="N196" s="151">
        <f t="shared" si="52"/>
        <v>0</v>
      </c>
      <c r="O196" s="151">
        <f t="shared" si="52"/>
        <v>0</v>
      </c>
      <c r="P196" s="151"/>
      <c r="Q196" s="151"/>
      <c r="R196" s="151"/>
      <c r="S196" s="151"/>
      <c r="T196" s="151"/>
      <c r="U196" s="151">
        <f t="shared" si="52"/>
        <v>0</v>
      </c>
      <c r="V196" s="151">
        <f t="shared" si="52"/>
        <v>0</v>
      </c>
      <c r="W196" s="151"/>
      <c r="X196" s="151"/>
      <c r="Y196" s="151">
        <f t="shared" si="52"/>
        <v>0</v>
      </c>
      <c r="Z196" s="151">
        <f t="shared" si="52"/>
        <v>0</v>
      </c>
      <c r="AA196" s="151"/>
      <c r="AB196" s="151"/>
      <c r="AC196" s="151"/>
      <c r="AD196" s="151"/>
      <c r="AE196" s="151">
        <f t="shared" si="52"/>
        <v>0</v>
      </c>
      <c r="AF196" s="152">
        <f t="shared" si="52"/>
        <v>0</v>
      </c>
      <c r="AG196" s="157">
        <f t="shared" si="41"/>
        <v>0</v>
      </c>
    </row>
    <row r="197" spans="1:33" ht="12.75">
      <c r="A197" s="114">
        <v>2</v>
      </c>
      <c r="B197" s="205">
        <v>6</v>
      </c>
      <c r="C197" s="205">
        <v>8</v>
      </c>
      <c r="D197" s="205">
        <v>3</v>
      </c>
      <c r="E197" s="206" t="s">
        <v>148</v>
      </c>
      <c r="F197" s="215" t="s">
        <v>116</v>
      </c>
      <c r="G197" s="208"/>
      <c r="H197" s="181"/>
      <c r="I197" s="182"/>
      <c r="J197" s="153" t="e">
        <f t="shared" si="40"/>
        <v>#DIV/0!</v>
      </c>
      <c r="K197" s="183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5"/>
      <c r="AG197" s="186">
        <f t="shared" si="41"/>
        <v>0</v>
      </c>
    </row>
    <row r="198" spans="1:33" ht="12.75">
      <c r="A198" s="114">
        <v>2</v>
      </c>
      <c r="B198" s="205">
        <v>6</v>
      </c>
      <c r="C198" s="205">
        <v>8</v>
      </c>
      <c r="D198" s="205">
        <v>3</v>
      </c>
      <c r="E198" s="206" t="s">
        <v>149</v>
      </c>
      <c r="F198" s="215" t="s">
        <v>70</v>
      </c>
      <c r="G198" s="208">
        <v>0</v>
      </c>
      <c r="H198" s="181"/>
      <c r="I198" s="182"/>
      <c r="J198" s="153" t="e">
        <f t="shared" si="40"/>
        <v>#DIV/0!</v>
      </c>
      <c r="K198" s="183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5"/>
      <c r="AG198" s="186">
        <f t="shared" si="41"/>
        <v>0</v>
      </c>
    </row>
    <row r="199" spans="1:33" ht="12.75">
      <c r="A199" s="199">
        <v>2</v>
      </c>
      <c r="B199" s="200">
        <v>6</v>
      </c>
      <c r="C199" s="200">
        <v>8</v>
      </c>
      <c r="D199" s="200">
        <v>5</v>
      </c>
      <c r="E199" s="201"/>
      <c r="F199" s="214" t="s">
        <v>113</v>
      </c>
      <c r="G199" s="210">
        <v>0</v>
      </c>
      <c r="H199" s="151"/>
      <c r="I199" s="152"/>
      <c r="J199" s="153" t="e">
        <f t="shared" si="40"/>
        <v>#DIV/0!</v>
      </c>
      <c r="K199" s="154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6"/>
      <c r="AG199" s="157">
        <f t="shared" si="41"/>
        <v>0</v>
      </c>
    </row>
    <row r="200" spans="1:33" ht="12.75">
      <c r="A200" s="199">
        <v>2</v>
      </c>
      <c r="B200" s="200">
        <v>6</v>
      </c>
      <c r="C200" s="200">
        <v>8</v>
      </c>
      <c r="D200" s="200">
        <v>8</v>
      </c>
      <c r="E200" s="201"/>
      <c r="F200" s="214" t="s">
        <v>200</v>
      </c>
      <c r="G200" s="210">
        <f>+G201</f>
        <v>0</v>
      </c>
      <c r="H200" s="151">
        <f>+H201</f>
        <v>0</v>
      </c>
      <c r="I200" s="152">
        <f aca="true" t="shared" si="53" ref="I200:AF200">+I201</f>
        <v>0</v>
      </c>
      <c r="J200" s="153" t="e">
        <f t="shared" si="40"/>
        <v>#DIV/0!</v>
      </c>
      <c r="K200" s="160">
        <f t="shared" si="53"/>
        <v>0</v>
      </c>
      <c r="L200" s="151">
        <f t="shared" si="53"/>
        <v>0</v>
      </c>
      <c r="M200" s="151">
        <f t="shared" si="53"/>
        <v>0</v>
      </c>
      <c r="N200" s="151">
        <f t="shared" si="53"/>
        <v>0</v>
      </c>
      <c r="O200" s="151">
        <f t="shared" si="53"/>
        <v>0</v>
      </c>
      <c r="P200" s="151"/>
      <c r="Q200" s="151"/>
      <c r="R200" s="151"/>
      <c r="S200" s="151"/>
      <c r="T200" s="151"/>
      <c r="U200" s="151">
        <f t="shared" si="53"/>
        <v>0</v>
      </c>
      <c r="V200" s="151">
        <f t="shared" si="53"/>
        <v>0</v>
      </c>
      <c r="W200" s="151"/>
      <c r="X200" s="151"/>
      <c r="Y200" s="151">
        <f t="shared" si="53"/>
        <v>0</v>
      </c>
      <c r="Z200" s="151">
        <f t="shared" si="53"/>
        <v>0</v>
      </c>
      <c r="AA200" s="151"/>
      <c r="AB200" s="151"/>
      <c r="AC200" s="151"/>
      <c r="AD200" s="151"/>
      <c r="AE200" s="151">
        <f t="shared" si="53"/>
        <v>0</v>
      </c>
      <c r="AF200" s="152">
        <f t="shared" si="53"/>
        <v>0</v>
      </c>
      <c r="AG200" s="157">
        <f t="shared" si="41"/>
        <v>0</v>
      </c>
    </row>
    <row r="201" spans="1:33" ht="13.5" thickBot="1">
      <c r="A201" s="114">
        <v>2</v>
      </c>
      <c r="B201" s="115">
        <v>6</v>
      </c>
      <c r="C201" s="115">
        <v>8</v>
      </c>
      <c r="D201" s="115">
        <v>8</v>
      </c>
      <c r="E201" s="116" t="s">
        <v>148</v>
      </c>
      <c r="F201" s="137" t="s">
        <v>115</v>
      </c>
      <c r="G201" s="187">
        <v>0</v>
      </c>
      <c r="H201" s="187"/>
      <c r="I201" s="188"/>
      <c r="J201" s="189" t="e">
        <f t="shared" si="40"/>
        <v>#DIV/0!</v>
      </c>
      <c r="K201" s="190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2"/>
      <c r="AG201" s="193">
        <f t="shared" si="41"/>
        <v>0</v>
      </c>
    </row>
    <row r="202" spans="1:33" ht="13.5" thickBot="1">
      <c r="A202" s="267"/>
      <c r="B202" s="268"/>
      <c r="C202" s="268"/>
      <c r="D202" s="268"/>
      <c r="E202" s="269"/>
      <c r="F202" s="138" t="s">
        <v>60</v>
      </c>
      <c r="G202" s="194">
        <f>G17+G60+G124+G168+G180</f>
        <v>55905842</v>
      </c>
      <c r="H202" s="194">
        <f>H17+H60+H124+H168+H180</f>
        <v>0</v>
      </c>
      <c r="I202" s="195">
        <f>I17+I60+I124+I168+I180</f>
        <v>0</v>
      </c>
      <c r="J202" s="196" t="e">
        <f t="shared" si="40"/>
        <v>#DIV/0!</v>
      </c>
      <c r="K202" s="194">
        <f>K17+K60+K124+K168+K180</f>
        <v>0</v>
      </c>
      <c r="L202" s="194">
        <f>L17+L60+L124+L168+L180</f>
        <v>0</v>
      </c>
      <c r="M202" s="194">
        <f>M17+M60+M124+M168+M180</f>
        <v>0</v>
      </c>
      <c r="N202" s="194">
        <f>N17+N60+N124+N168+N180</f>
        <v>0</v>
      </c>
      <c r="O202" s="194">
        <f>O17+O60+O124+O168+O180</f>
        <v>0</v>
      </c>
      <c r="P202" s="194"/>
      <c r="Q202" s="194"/>
      <c r="R202" s="194"/>
      <c r="S202" s="194"/>
      <c r="T202" s="194"/>
      <c r="U202" s="194">
        <f>U17+U60+U124+U168+U180</f>
        <v>0</v>
      </c>
      <c r="V202" s="194">
        <f>V17+V60+V124+V168+V180</f>
        <v>0</v>
      </c>
      <c r="W202" s="194"/>
      <c r="X202" s="194"/>
      <c r="Y202" s="194">
        <f>Y17+Y60+Y124+Y168+Y180</f>
        <v>0</v>
      </c>
      <c r="Z202" s="194">
        <f>Z17+Z60+Z124+Z168+Z180</f>
        <v>0</v>
      </c>
      <c r="AA202" s="194"/>
      <c r="AB202" s="194"/>
      <c r="AC202" s="194"/>
      <c r="AD202" s="194"/>
      <c r="AE202" s="194">
        <f>AE17+AE60+AE124+AE168+AE180</f>
        <v>0</v>
      </c>
      <c r="AF202" s="197">
        <f>AF17+AF60+AF124+AF168+AF180</f>
        <v>0</v>
      </c>
      <c r="AG202" s="197">
        <f t="shared" si="41"/>
        <v>0</v>
      </c>
    </row>
    <row r="203" spans="1:7" ht="12.75">
      <c r="A203" s="20" t="s">
        <v>214</v>
      </c>
      <c r="G203" s="234" t="s">
        <v>7</v>
      </c>
    </row>
    <row r="204" spans="1:6" ht="12.75">
      <c r="A204" s="21" t="s">
        <v>215</v>
      </c>
      <c r="F204" s="20"/>
    </row>
    <row r="205" ht="12.75">
      <c r="F205" s="21" t="s">
        <v>238</v>
      </c>
    </row>
    <row r="206" ht="12.75">
      <c r="G206" s="234" t="s">
        <v>7</v>
      </c>
    </row>
  </sheetData>
  <sheetProtection/>
  <mergeCells count="27">
    <mergeCell ref="AG7:AG16"/>
    <mergeCell ref="Y7:Z15"/>
    <mergeCell ref="M7:N15"/>
    <mergeCell ref="O7:P15"/>
    <mergeCell ref="Q7:R15"/>
    <mergeCell ref="S7:T15"/>
    <mergeCell ref="U7:V15"/>
    <mergeCell ref="AE7:AF15"/>
    <mergeCell ref="W7:X15"/>
    <mergeCell ref="AA7:AB15"/>
    <mergeCell ref="A202:E202"/>
    <mergeCell ref="E7:E16"/>
    <mergeCell ref="D7:D16"/>
    <mergeCell ref="F7:F16"/>
    <mergeCell ref="K7:L15"/>
    <mergeCell ref="G7:G16"/>
    <mergeCell ref="A7:A16"/>
    <mergeCell ref="H7:J15"/>
    <mergeCell ref="C7:C16"/>
    <mergeCell ref="AC7:AD15"/>
    <mergeCell ref="A1:AF1"/>
    <mergeCell ref="A2:AF2"/>
    <mergeCell ref="A3:AF3"/>
    <mergeCell ref="A4:AF4"/>
    <mergeCell ref="A5:AF5"/>
    <mergeCell ref="A6:AF6"/>
    <mergeCell ref="B7:B16"/>
  </mergeCells>
  <printOptions/>
  <pageMargins left="0.7" right="0.7" top="0.75" bottom="0.75" header="0.3" footer="0.3"/>
  <pageSetup horizontalDpi="200" verticalDpi="2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 CONIAF</dc:creator>
  <cp:keywords/>
  <dc:description/>
  <cp:lastModifiedBy>Patria Martinez</cp:lastModifiedBy>
  <cp:lastPrinted>2017-01-06T16:55:51Z</cp:lastPrinted>
  <dcterms:created xsi:type="dcterms:W3CDTF">2004-12-06T21:27:17Z</dcterms:created>
  <dcterms:modified xsi:type="dcterms:W3CDTF">2017-01-27T11:41:12Z</dcterms:modified>
  <cp:category/>
  <cp:version/>
  <cp:contentType/>
  <cp:contentStatus/>
</cp:coreProperties>
</file>