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Disponibilidad, presupuesto, ejecución y modificación\"/>
    </mc:Choice>
  </mc:AlternateContent>
  <xr:revisionPtr revIDLastSave="0" documentId="13_ncr:1_{9EFC1D38-B8CA-469B-8FD1-4D1B93B763A8}" xr6:coauthVersionLast="47" xr6:coauthVersionMax="47" xr10:uidLastSave="{00000000-0000-0000-0000-000000000000}"/>
  <bookViews>
    <workbookView xWindow="-120" yWindow="-120" windowWidth="29040" windowHeight="15840" xr2:uid="{AF77F5C0-C74D-456A-852C-0F293BCDB208}"/>
  </bookViews>
  <sheets>
    <sheet name="Ejecución" sheetId="2" r:id="rId1"/>
    <sheet name="Hoja1" sheetId="1" r:id="rId2"/>
  </sheets>
  <definedNames>
    <definedName name="_xlnm._FilterDatabase" localSheetId="0" hidden="1">Ejecución!$A$15:$NR$233</definedName>
    <definedName name="_xlnm.Print_Area" localSheetId="0">Ejecución!$C$16:$W$235</definedName>
    <definedName name="_xlnm.Print_Titles" localSheetId="0">Ejecución!$6:$15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9" i="2" l="1"/>
  <c r="V228" i="2" s="1"/>
  <c r="U228" i="2"/>
  <c r="T228" i="2"/>
  <c r="T222" i="2" s="1"/>
  <c r="S228" i="2"/>
  <c r="R228" i="2"/>
  <c r="Q228" i="2"/>
  <c r="P228" i="2"/>
  <c r="P222" i="2" s="1"/>
  <c r="O228" i="2"/>
  <c r="N228" i="2"/>
  <c r="M228" i="2"/>
  <c r="L228" i="2"/>
  <c r="L222" i="2" s="1"/>
  <c r="K228" i="2"/>
  <c r="J228" i="2"/>
  <c r="I228" i="2"/>
  <c r="W227" i="2"/>
  <c r="V227" i="2"/>
  <c r="V226" i="2"/>
  <c r="W226" i="2" s="1"/>
  <c r="W225" i="2"/>
  <c r="W224" i="2" s="1"/>
  <c r="V225" i="2"/>
  <c r="V224" i="2" s="1"/>
  <c r="V222" i="2" s="1"/>
  <c r="W223" i="2"/>
  <c r="V223" i="2"/>
  <c r="U222" i="2"/>
  <c r="S222" i="2"/>
  <c r="R222" i="2"/>
  <c r="Q222" i="2"/>
  <c r="O222" i="2"/>
  <c r="N222" i="2"/>
  <c r="M222" i="2"/>
  <c r="K222" i="2"/>
  <c r="J222" i="2"/>
  <c r="I222" i="2"/>
  <c r="V220" i="2"/>
  <c r="U219" i="2"/>
  <c r="T219" i="2"/>
  <c r="T202" i="2" s="1"/>
  <c r="S219" i="2"/>
  <c r="R219" i="2"/>
  <c r="Q219" i="2"/>
  <c r="P219" i="2"/>
  <c r="P202" i="2" s="1"/>
  <c r="O219" i="2"/>
  <c r="N219" i="2"/>
  <c r="M219" i="2"/>
  <c r="L219" i="2"/>
  <c r="L202" i="2" s="1"/>
  <c r="K219" i="2"/>
  <c r="J219" i="2"/>
  <c r="I219" i="2"/>
  <c r="W217" i="2"/>
  <c r="V217" i="2"/>
  <c r="W216" i="2"/>
  <c r="V216" i="2"/>
  <c r="W215" i="2"/>
  <c r="W214" i="2" s="1"/>
  <c r="V215" i="2"/>
  <c r="V214" i="2" s="1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V212" i="2"/>
  <c r="W212" i="2" s="1"/>
  <c r="W211" i="2" s="1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J202" i="2" s="1"/>
  <c r="I211" i="2"/>
  <c r="W209" i="2"/>
  <c r="V209" i="2"/>
  <c r="W208" i="2"/>
  <c r="V208" i="2"/>
  <c r="W207" i="2"/>
  <c r="V207" i="2"/>
  <c r="W206" i="2"/>
  <c r="V206" i="2"/>
  <c r="W205" i="2"/>
  <c r="V205" i="2"/>
  <c r="W204" i="2"/>
  <c r="V204" i="2"/>
  <c r="U204" i="2"/>
  <c r="U202" i="2" s="1"/>
  <c r="T204" i="2"/>
  <c r="S204" i="2"/>
  <c r="R204" i="2"/>
  <c r="Q204" i="2"/>
  <c r="Q202" i="2" s="1"/>
  <c r="P204" i="2"/>
  <c r="O204" i="2"/>
  <c r="O202" i="2" s="1"/>
  <c r="N204" i="2"/>
  <c r="M204" i="2"/>
  <c r="M202" i="2" s="1"/>
  <c r="L204" i="2"/>
  <c r="K204" i="2"/>
  <c r="K202" i="2" s="1"/>
  <c r="J204" i="2"/>
  <c r="I204" i="2"/>
  <c r="R202" i="2"/>
  <c r="N202" i="2"/>
  <c r="V200" i="2"/>
  <c r="W200" i="2" s="1"/>
  <c r="V199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W197" i="2"/>
  <c r="V197" i="2"/>
  <c r="W196" i="2"/>
  <c r="V196" i="2"/>
  <c r="W195" i="2"/>
  <c r="W194" i="2" s="1"/>
  <c r="V195" i="2"/>
  <c r="V194" i="2" s="1"/>
  <c r="U194" i="2"/>
  <c r="U190" i="2" s="1"/>
  <c r="T194" i="2"/>
  <c r="S194" i="2"/>
  <c r="R194" i="2"/>
  <c r="Q194" i="2"/>
  <c r="Q190" i="2" s="1"/>
  <c r="P194" i="2"/>
  <c r="O194" i="2"/>
  <c r="N194" i="2"/>
  <c r="M194" i="2"/>
  <c r="M190" i="2" s="1"/>
  <c r="L194" i="2"/>
  <c r="K194" i="2"/>
  <c r="J194" i="2"/>
  <c r="I194" i="2"/>
  <c r="I190" i="2" s="1"/>
  <c r="V193" i="2"/>
  <c r="W193" i="2" s="1"/>
  <c r="V192" i="2"/>
  <c r="U191" i="2"/>
  <c r="T191" i="2"/>
  <c r="T190" i="2" s="1"/>
  <c r="S191" i="2"/>
  <c r="R191" i="2"/>
  <c r="R190" i="2" s="1"/>
  <c r="Q191" i="2"/>
  <c r="P191" i="2"/>
  <c r="P190" i="2" s="1"/>
  <c r="O191" i="2"/>
  <c r="N191" i="2"/>
  <c r="N190" i="2" s="1"/>
  <c r="M191" i="2"/>
  <c r="L191" i="2"/>
  <c r="L190" i="2" s="1"/>
  <c r="K191" i="2"/>
  <c r="J191" i="2"/>
  <c r="J190" i="2" s="1"/>
  <c r="I191" i="2"/>
  <c r="S190" i="2"/>
  <c r="O190" i="2"/>
  <c r="K190" i="2"/>
  <c r="V186" i="2"/>
  <c r="W185" i="2"/>
  <c r="V185" i="2"/>
  <c r="V184" i="2"/>
  <c r="V183" i="2" s="1"/>
  <c r="U183" i="2"/>
  <c r="U176" i="2" s="1"/>
  <c r="T183" i="2"/>
  <c r="S183" i="2"/>
  <c r="S176" i="2" s="1"/>
  <c r="R183" i="2"/>
  <c r="Q183" i="2"/>
  <c r="Q176" i="2" s="1"/>
  <c r="P183" i="2"/>
  <c r="O183" i="2"/>
  <c r="O176" i="2" s="1"/>
  <c r="N183" i="2"/>
  <c r="M183" i="2"/>
  <c r="M176" i="2" s="1"/>
  <c r="L183" i="2"/>
  <c r="K183" i="2"/>
  <c r="K176" i="2" s="1"/>
  <c r="J183" i="2"/>
  <c r="I183" i="2"/>
  <c r="I176" i="2" s="1"/>
  <c r="V182" i="2"/>
  <c r="W182" i="2" s="1"/>
  <c r="V181" i="2"/>
  <c r="W181" i="2" s="1"/>
  <c r="V180" i="2"/>
  <c r="W180" i="2" s="1"/>
  <c r="V179" i="2"/>
  <c r="W179" i="2" s="1"/>
  <c r="V178" i="2"/>
  <c r="W178" i="2" s="1"/>
  <c r="V177" i="2"/>
  <c r="W177" i="2" s="1"/>
  <c r="T176" i="2"/>
  <c r="R176" i="2"/>
  <c r="P176" i="2"/>
  <c r="N176" i="2"/>
  <c r="L176" i="2"/>
  <c r="J176" i="2"/>
  <c r="W174" i="2"/>
  <c r="V174" i="2"/>
  <c r="W173" i="2"/>
  <c r="V173" i="2"/>
  <c r="W172" i="2"/>
  <c r="V172" i="2"/>
  <c r="W171" i="2"/>
  <c r="V171" i="2"/>
  <c r="U171" i="2"/>
  <c r="T171" i="2"/>
  <c r="S171" i="2"/>
  <c r="S165" i="2" s="1"/>
  <c r="R171" i="2"/>
  <c r="Q171" i="2"/>
  <c r="P171" i="2"/>
  <c r="O171" i="2"/>
  <c r="O165" i="2" s="1"/>
  <c r="N171" i="2"/>
  <c r="M171" i="2"/>
  <c r="L171" i="2"/>
  <c r="K171" i="2"/>
  <c r="K165" i="2" s="1"/>
  <c r="J171" i="2"/>
  <c r="I171" i="2"/>
  <c r="V170" i="2"/>
  <c r="W170" i="2" s="1"/>
  <c r="V169" i="2"/>
  <c r="W169" i="2" s="1"/>
  <c r="V168" i="2"/>
  <c r="W168" i="2" s="1"/>
  <c r="V167" i="2"/>
  <c r="W167" i="2" s="1"/>
  <c r="W166" i="2" s="1"/>
  <c r="W165" i="2" s="1"/>
  <c r="U166" i="2"/>
  <c r="T166" i="2"/>
  <c r="T165" i="2" s="1"/>
  <c r="S166" i="2"/>
  <c r="R166" i="2"/>
  <c r="R165" i="2" s="1"/>
  <c r="Q166" i="2"/>
  <c r="P166" i="2"/>
  <c r="P165" i="2" s="1"/>
  <c r="O166" i="2"/>
  <c r="N166" i="2"/>
  <c r="N165" i="2" s="1"/>
  <c r="M166" i="2"/>
  <c r="L166" i="2"/>
  <c r="L165" i="2" s="1"/>
  <c r="K166" i="2"/>
  <c r="J166" i="2"/>
  <c r="J165" i="2" s="1"/>
  <c r="I166" i="2"/>
  <c r="U165" i="2"/>
  <c r="Q165" i="2"/>
  <c r="M165" i="2"/>
  <c r="I165" i="2"/>
  <c r="V164" i="2"/>
  <c r="W164" i="2" s="1"/>
  <c r="V163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W160" i="2"/>
  <c r="V160" i="2"/>
  <c r="W159" i="2"/>
  <c r="V159" i="2"/>
  <c r="U158" i="2"/>
  <c r="V158" i="2" s="1"/>
  <c r="W158" i="2" s="1"/>
  <c r="W157" i="2" s="1"/>
  <c r="V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W155" i="2"/>
  <c r="V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V152" i="2"/>
  <c r="W152" i="2" s="1"/>
  <c r="V151" i="2"/>
  <c r="W151" i="2" s="1"/>
  <c r="V150" i="2"/>
  <c r="W150" i="2" s="1"/>
  <c r="V149" i="2"/>
  <c r="W149" i="2" s="1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W146" i="2"/>
  <c r="V146" i="2"/>
  <c r="W145" i="2"/>
  <c r="V145" i="2"/>
  <c r="W144" i="2"/>
  <c r="V144" i="2"/>
  <c r="W143" i="2"/>
  <c r="W142" i="2" s="1"/>
  <c r="V143" i="2"/>
  <c r="V142" i="2" s="1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V140" i="2"/>
  <c r="W140" i="2" s="1"/>
  <c r="V139" i="2"/>
  <c r="U138" i="2"/>
  <c r="T138" i="2"/>
  <c r="T134" i="2" s="1"/>
  <c r="T133" i="2" s="1"/>
  <c r="S138" i="2"/>
  <c r="R138" i="2"/>
  <c r="Q138" i="2"/>
  <c r="P138" i="2"/>
  <c r="O138" i="2"/>
  <c r="N138" i="2"/>
  <c r="M138" i="2"/>
  <c r="L138" i="2"/>
  <c r="L134" i="2" s="1"/>
  <c r="L133" i="2" s="1"/>
  <c r="K138" i="2"/>
  <c r="J138" i="2"/>
  <c r="I138" i="2"/>
  <c r="W136" i="2"/>
  <c r="W135" i="2" s="1"/>
  <c r="V136" i="2"/>
  <c r="V135" i="2" s="1"/>
  <c r="U135" i="2"/>
  <c r="U134" i="2" s="1"/>
  <c r="T135" i="2"/>
  <c r="S135" i="2"/>
  <c r="S134" i="2" s="1"/>
  <c r="S133" i="2" s="1"/>
  <c r="R135" i="2"/>
  <c r="Q135" i="2"/>
  <c r="P135" i="2"/>
  <c r="O135" i="2"/>
  <c r="O134" i="2" s="1"/>
  <c r="O133" i="2" s="1"/>
  <c r="N135" i="2"/>
  <c r="M135" i="2"/>
  <c r="M134" i="2" s="1"/>
  <c r="L135" i="2"/>
  <c r="K135" i="2"/>
  <c r="K134" i="2" s="1"/>
  <c r="J135" i="2"/>
  <c r="I135" i="2"/>
  <c r="I134" i="2" s="1"/>
  <c r="R134" i="2"/>
  <c r="R133" i="2" s="1"/>
  <c r="N134" i="2"/>
  <c r="J134" i="2"/>
  <c r="J133" i="2" s="1"/>
  <c r="K133" i="2"/>
  <c r="W131" i="2"/>
  <c r="W130" i="2" s="1"/>
  <c r="V131" i="2"/>
  <c r="V130" i="2" s="1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V128" i="2"/>
  <c r="W128" i="2" s="1"/>
  <c r="V127" i="2"/>
  <c r="W127" i="2" s="1"/>
  <c r="W126" i="2" s="1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W125" i="2"/>
  <c r="V125" i="2"/>
  <c r="W124" i="2"/>
  <c r="T124" i="2"/>
  <c r="V124" i="2" s="1"/>
  <c r="V123" i="2"/>
  <c r="W123" i="2" s="1"/>
  <c r="V122" i="2"/>
  <c r="W122" i="2" s="1"/>
  <c r="V121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W119" i="2"/>
  <c r="V119" i="2"/>
  <c r="W118" i="2"/>
  <c r="V118" i="2"/>
  <c r="W117" i="2"/>
  <c r="V117" i="2"/>
  <c r="U117" i="2"/>
  <c r="T117" i="2"/>
  <c r="S117" i="2"/>
  <c r="R117" i="2"/>
  <c r="Q117" i="2"/>
  <c r="P117" i="2"/>
  <c r="O117" i="2"/>
  <c r="O110" i="2" s="1"/>
  <c r="N117" i="2"/>
  <c r="M117" i="2"/>
  <c r="L117" i="2"/>
  <c r="K117" i="2"/>
  <c r="J117" i="2"/>
  <c r="I117" i="2"/>
  <c r="V116" i="2"/>
  <c r="W116" i="2" s="1"/>
  <c r="V115" i="2"/>
  <c r="W115" i="2" s="1"/>
  <c r="V114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V112" i="2"/>
  <c r="W112" i="2" s="1"/>
  <c r="V111" i="2"/>
  <c r="W111" i="2" s="1"/>
  <c r="U110" i="2"/>
  <c r="S110" i="2"/>
  <c r="Q110" i="2"/>
  <c r="M110" i="2"/>
  <c r="K110" i="2"/>
  <c r="I110" i="2"/>
  <c r="V109" i="2"/>
  <c r="W109" i="2" s="1"/>
  <c r="V108" i="2"/>
  <c r="W108" i="2" s="1"/>
  <c r="V107" i="2"/>
  <c r="W107" i="2" s="1"/>
  <c r="V106" i="2"/>
  <c r="W106" i="2" s="1"/>
  <c r="U105" i="2"/>
  <c r="T105" i="2"/>
  <c r="S105" i="2"/>
  <c r="R105" i="2"/>
  <c r="Q105" i="2"/>
  <c r="P105" i="2"/>
  <c r="P97" i="2" s="1"/>
  <c r="O105" i="2"/>
  <c r="N105" i="2"/>
  <c r="M105" i="2"/>
  <c r="L105" i="2"/>
  <c r="K105" i="2"/>
  <c r="J105" i="2"/>
  <c r="I105" i="2"/>
  <c r="W103" i="2"/>
  <c r="V103" i="2"/>
  <c r="W102" i="2"/>
  <c r="V102" i="2"/>
  <c r="W101" i="2"/>
  <c r="V101" i="2"/>
  <c r="W100" i="2"/>
  <c r="V100" i="2"/>
  <c r="W99" i="2"/>
  <c r="V99" i="2"/>
  <c r="W98" i="2"/>
  <c r="V98" i="2"/>
  <c r="U98" i="2"/>
  <c r="U97" i="2" s="1"/>
  <c r="T98" i="2"/>
  <c r="S98" i="2"/>
  <c r="S97" i="2" s="1"/>
  <c r="R98" i="2"/>
  <c r="Q98" i="2"/>
  <c r="Q97" i="2" s="1"/>
  <c r="P98" i="2"/>
  <c r="O98" i="2"/>
  <c r="N98" i="2"/>
  <c r="M98" i="2"/>
  <c r="M97" i="2" s="1"/>
  <c r="L98" i="2"/>
  <c r="K98" i="2"/>
  <c r="K97" i="2" s="1"/>
  <c r="J98" i="2"/>
  <c r="I98" i="2"/>
  <c r="I97" i="2" s="1"/>
  <c r="T97" i="2"/>
  <c r="R97" i="2"/>
  <c r="N97" i="2"/>
  <c r="L97" i="2"/>
  <c r="J97" i="2"/>
  <c r="V95" i="2"/>
  <c r="W95" i="2" s="1"/>
  <c r="W94" i="2"/>
  <c r="V94" i="2"/>
  <c r="V93" i="2"/>
  <c r="W93" i="2" s="1"/>
  <c r="W92" i="2"/>
  <c r="V92" i="2"/>
  <c r="V91" i="2" s="1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V89" i="2"/>
  <c r="W89" i="2" s="1"/>
  <c r="V88" i="2"/>
  <c r="W88" i="2" s="1"/>
  <c r="V87" i="2"/>
  <c r="W87" i="2" s="1"/>
  <c r="V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W83" i="2"/>
  <c r="V83" i="2"/>
  <c r="W82" i="2"/>
  <c r="W81" i="2" s="1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W79" i="2"/>
  <c r="V79" i="2"/>
  <c r="W78" i="2"/>
  <c r="W77" i="2" s="1"/>
  <c r="V78" i="2"/>
  <c r="V77" i="2" s="1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V75" i="2"/>
  <c r="W75" i="2" s="1"/>
  <c r="V74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W71" i="2"/>
  <c r="V71" i="2"/>
  <c r="W70" i="2"/>
  <c r="V70" i="2"/>
  <c r="W69" i="2"/>
  <c r="W68" i="2" s="1"/>
  <c r="V69" i="2"/>
  <c r="V68" i="2" s="1"/>
  <c r="U68" i="2"/>
  <c r="U63" i="2" s="1"/>
  <c r="T68" i="2"/>
  <c r="S68" i="2"/>
  <c r="S63" i="2" s="1"/>
  <c r="R68" i="2"/>
  <c r="Q68" i="2"/>
  <c r="Q63" i="2" s="1"/>
  <c r="P68" i="2"/>
  <c r="O68" i="2"/>
  <c r="O63" i="2" s="1"/>
  <c r="N68" i="2"/>
  <c r="M68" i="2"/>
  <c r="M63" i="2" s="1"/>
  <c r="L68" i="2"/>
  <c r="K68" i="2"/>
  <c r="K63" i="2" s="1"/>
  <c r="J68" i="2"/>
  <c r="I68" i="2"/>
  <c r="I63" i="2" s="1"/>
  <c r="V67" i="2"/>
  <c r="W67" i="2" s="1"/>
  <c r="V66" i="2"/>
  <c r="W66" i="2" s="1"/>
  <c r="V65" i="2"/>
  <c r="W65" i="2" s="1"/>
  <c r="V64" i="2"/>
  <c r="W64" i="2" s="1"/>
  <c r="W63" i="2" s="1"/>
  <c r="T63" i="2"/>
  <c r="R63" i="2"/>
  <c r="P63" i="2"/>
  <c r="N63" i="2"/>
  <c r="L63" i="2"/>
  <c r="J63" i="2"/>
  <c r="K61" i="2"/>
  <c r="U59" i="2"/>
  <c r="T59" i="2"/>
  <c r="V59" i="2" s="1"/>
  <c r="W59" i="2" s="1"/>
  <c r="U58" i="2"/>
  <c r="T58" i="2"/>
  <c r="V58" i="2" s="1"/>
  <c r="W58" i="2" s="1"/>
  <c r="U57" i="2"/>
  <c r="T57" i="2"/>
  <c r="T56" i="2" s="1"/>
  <c r="U56" i="2"/>
  <c r="S56" i="2"/>
  <c r="R56" i="2"/>
  <c r="Q56" i="2"/>
  <c r="P56" i="2"/>
  <c r="O56" i="2"/>
  <c r="N56" i="2"/>
  <c r="M56" i="2"/>
  <c r="L56" i="2"/>
  <c r="K56" i="2"/>
  <c r="J56" i="2"/>
  <c r="I56" i="2"/>
  <c r="W54" i="2"/>
  <c r="W53" i="2" s="1"/>
  <c r="V54" i="2"/>
  <c r="V53" i="2"/>
  <c r="U53" i="2"/>
  <c r="U51" i="2" s="1"/>
  <c r="T53" i="2"/>
  <c r="S53" i="2"/>
  <c r="R53" i="2"/>
  <c r="Q53" i="2"/>
  <c r="Q51" i="2" s="1"/>
  <c r="P53" i="2"/>
  <c r="O53" i="2"/>
  <c r="N53" i="2"/>
  <c r="M53" i="2"/>
  <c r="M51" i="2" s="1"/>
  <c r="L53" i="2"/>
  <c r="K53" i="2"/>
  <c r="J53" i="2"/>
  <c r="I53" i="2"/>
  <c r="I51" i="2" s="1"/>
  <c r="V52" i="2"/>
  <c r="W52" i="2" s="1"/>
  <c r="W51" i="2" s="1"/>
  <c r="V51" i="2"/>
  <c r="T51" i="2"/>
  <c r="S51" i="2"/>
  <c r="R51" i="2"/>
  <c r="P51" i="2"/>
  <c r="O51" i="2"/>
  <c r="N51" i="2"/>
  <c r="L51" i="2"/>
  <c r="K51" i="2"/>
  <c r="J51" i="2"/>
  <c r="V49" i="2"/>
  <c r="V48" i="2" s="1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V47" i="2"/>
  <c r="W47" i="2" s="1"/>
  <c r="V46" i="2"/>
  <c r="W46" i="2" s="1"/>
  <c r="W45" i="2" s="1"/>
  <c r="V45" i="2"/>
  <c r="V44" i="2" s="1"/>
  <c r="U45" i="2"/>
  <c r="T45" i="2"/>
  <c r="T44" i="2" s="1"/>
  <c r="S45" i="2"/>
  <c r="S44" i="2" s="1"/>
  <c r="R45" i="2"/>
  <c r="R44" i="2" s="1"/>
  <c r="Q45" i="2"/>
  <c r="P45" i="2"/>
  <c r="P44" i="2" s="1"/>
  <c r="O45" i="2"/>
  <c r="O44" i="2" s="1"/>
  <c r="O16" i="2" s="1"/>
  <c r="N45" i="2"/>
  <c r="N44" i="2" s="1"/>
  <c r="M45" i="2"/>
  <c r="L45" i="2"/>
  <c r="L44" i="2" s="1"/>
  <c r="K45" i="2"/>
  <c r="K44" i="2" s="1"/>
  <c r="K16" i="2" s="1"/>
  <c r="J45" i="2"/>
  <c r="J44" i="2" s="1"/>
  <c r="I45" i="2"/>
  <c r="U44" i="2"/>
  <c r="Q44" i="2"/>
  <c r="M44" i="2"/>
  <c r="I44" i="2"/>
  <c r="V43" i="2"/>
  <c r="T42" i="2"/>
  <c r="T36" i="2" s="1"/>
  <c r="T35" i="2" s="1"/>
  <c r="V41" i="2"/>
  <c r="W41" i="2" s="1"/>
  <c r="V40" i="2"/>
  <c r="W40" i="2" s="1"/>
  <c r="V39" i="2"/>
  <c r="W39" i="2" s="1"/>
  <c r="V38" i="2"/>
  <c r="W38" i="2" s="1"/>
  <c r="V37" i="2"/>
  <c r="W37" i="2" s="1"/>
  <c r="S36" i="2"/>
  <c r="S35" i="2" s="1"/>
  <c r="R36" i="2"/>
  <c r="R35" i="2" s="1"/>
  <c r="Q36" i="2"/>
  <c r="Q35" i="2" s="1"/>
  <c r="P36" i="2"/>
  <c r="O36" i="2"/>
  <c r="O35" i="2" s="1"/>
  <c r="N36" i="2"/>
  <c r="N35" i="2" s="1"/>
  <c r="M36" i="2"/>
  <c r="M35" i="2" s="1"/>
  <c r="L36" i="2"/>
  <c r="K36" i="2"/>
  <c r="K35" i="2" s="1"/>
  <c r="J36" i="2"/>
  <c r="J35" i="2" s="1"/>
  <c r="I36" i="2"/>
  <c r="I35" i="2" s="1"/>
  <c r="U35" i="2"/>
  <c r="P35" i="2"/>
  <c r="L35" i="2"/>
  <c r="W34" i="2"/>
  <c r="V34" i="2"/>
  <c r="V33" i="2"/>
  <c r="W33" i="2" s="1"/>
  <c r="W32" i="2"/>
  <c r="V32" i="2"/>
  <c r="V31" i="2"/>
  <c r="V30" i="2" s="1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V29" i="2"/>
  <c r="W29" i="2" s="1"/>
  <c r="T29" i="2"/>
  <c r="V28" i="2"/>
  <c r="W28" i="2" s="1"/>
  <c r="W27" i="2"/>
  <c r="V27" i="2"/>
  <c r="V26" i="2"/>
  <c r="W26" i="2" s="1"/>
  <c r="W25" i="2"/>
  <c r="V25" i="2"/>
  <c r="V24" i="2"/>
  <c r="W24" i="2" s="1"/>
  <c r="V23" i="2"/>
  <c r="W23" i="2" s="1"/>
  <c r="V22" i="2"/>
  <c r="W22" i="2" s="1"/>
  <c r="W21" i="2" s="1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U20" i="2"/>
  <c r="T20" i="2"/>
  <c r="V20" i="2" s="1"/>
  <c r="U19" i="2"/>
  <c r="U18" i="2" s="1"/>
  <c r="U16" i="2" s="1"/>
  <c r="S19" i="2"/>
  <c r="S18" i="2" s="1"/>
  <c r="R19" i="2"/>
  <c r="Q19" i="2"/>
  <c r="Q18" i="2" s="1"/>
  <c r="P19" i="2"/>
  <c r="P18" i="2" s="1"/>
  <c r="P16" i="2" s="1"/>
  <c r="O19" i="2"/>
  <c r="O18" i="2" s="1"/>
  <c r="N19" i="2"/>
  <c r="M19" i="2"/>
  <c r="M18" i="2" s="1"/>
  <c r="L19" i="2"/>
  <c r="L18" i="2" s="1"/>
  <c r="L16" i="2" s="1"/>
  <c r="K19" i="2"/>
  <c r="K18" i="2" s="1"/>
  <c r="J19" i="2"/>
  <c r="I19" i="2"/>
  <c r="R18" i="2"/>
  <c r="R16" i="2" s="1"/>
  <c r="N18" i="2"/>
  <c r="J18" i="2"/>
  <c r="U17" i="2"/>
  <c r="T17" i="2"/>
  <c r="S17" i="2"/>
  <c r="R17" i="2"/>
  <c r="Q17" i="2"/>
  <c r="P17" i="2"/>
  <c r="W184" i="2" l="1"/>
  <c r="W183" i="2" s="1"/>
  <c r="W176" i="2"/>
  <c r="Q134" i="2"/>
  <c r="Q133" i="2" s="1"/>
  <c r="P134" i="2"/>
  <c r="P133" i="2" s="1"/>
  <c r="V126" i="2"/>
  <c r="K231" i="2"/>
  <c r="M61" i="2"/>
  <c r="Q61" i="2"/>
  <c r="U61" i="2"/>
  <c r="O97" i="2"/>
  <c r="O61" i="2" s="1"/>
  <c r="O231" i="2" s="1"/>
  <c r="W105" i="2"/>
  <c r="S61" i="2"/>
  <c r="W91" i="2"/>
  <c r="I18" i="2"/>
  <c r="Y23" i="2"/>
  <c r="Q16" i="2"/>
  <c r="M16" i="2"/>
  <c r="I16" i="2"/>
  <c r="I231" i="2" s="1"/>
  <c r="V19" i="2"/>
  <c r="W20" i="2"/>
  <c r="W19" i="2" s="1"/>
  <c r="W44" i="2"/>
  <c r="J16" i="2"/>
  <c r="N16" i="2"/>
  <c r="S16" i="2"/>
  <c r="W121" i="2"/>
  <c r="W120" i="2" s="1"/>
  <c r="V120" i="2"/>
  <c r="W163" i="2"/>
  <c r="W162" i="2" s="1"/>
  <c r="V162" i="2"/>
  <c r="N110" i="2"/>
  <c r="N61" i="2" s="1"/>
  <c r="W114" i="2"/>
  <c r="W113" i="2" s="1"/>
  <c r="W110" i="2" s="1"/>
  <c r="V113" i="2"/>
  <c r="W199" i="2"/>
  <c r="W198" i="2" s="1"/>
  <c r="V198" i="2"/>
  <c r="V21" i="2"/>
  <c r="W31" i="2"/>
  <c r="W30" i="2" s="1"/>
  <c r="W49" i="2"/>
  <c r="W48" i="2" s="1"/>
  <c r="V57" i="2"/>
  <c r="T61" i="2"/>
  <c r="N133" i="2"/>
  <c r="M133" i="2"/>
  <c r="U133" i="2"/>
  <c r="W139" i="2"/>
  <c r="W138" i="2" s="1"/>
  <c r="W134" i="2" s="1"/>
  <c r="V138" i="2"/>
  <c r="V148" i="2"/>
  <c r="W74" i="2"/>
  <c r="W73" i="2" s="1"/>
  <c r="V73" i="2"/>
  <c r="T19" i="2"/>
  <c r="T18" i="2" s="1"/>
  <c r="T16" i="2" s="1"/>
  <c r="V42" i="2"/>
  <c r="W42" i="2" s="1"/>
  <c r="W36" i="2" s="1"/>
  <c r="W35" i="2" s="1"/>
  <c r="W86" i="2"/>
  <c r="W85" i="2" s="1"/>
  <c r="V85" i="2"/>
  <c r="J110" i="2"/>
  <c r="J61" i="2" s="1"/>
  <c r="R110" i="2"/>
  <c r="R61" i="2" s="1"/>
  <c r="R231" i="2" s="1"/>
  <c r="S202" i="2"/>
  <c r="V63" i="2"/>
  <c r="W97" i="2"/>
  <c r="V105" i="2"/>
  <c r="V97" i="2" s="1"/>
  <c r="L110" i="2"/>
  <c r="L61" i="2" s="1"/>
  <c r="L231" i="2" s="1"/>
  <c r="P110" i="2"/>
  <c r="P61" i="2" s="1"/>
  <c r="T110" i="2"/>
  <c r="V134" i="2"/>
  <c r="W148" i="2"/>
  <c r="V166" i="2"/>
  <c r="V165" i="2" s="1"/>
  <c r="V176" i="2"/>
  <c r="W192" i="2"/>
  <c r="W191" i="2" s="1"/>
  <c r="W190" i="2" s="1"/>
  <c r="V191" i="2"/>
  <c r="V190" i="2" s="1"/>
  <c r="W220" i="2"/>
  <c r="W219" i="2" s="1"/>
  <c r="W202" i="2" s="1"/>
  <c r="V219" i="2"/>
  <c r="V202" i="2" s="1"/>
  <c r="U157" i="2"/>
  <c r="W229" i="2"/>
  <c r="W228" i="2" s="1"/>
  <c r="W222" i="2" s="1"/>
  <c r="P231" i="2" l="1"/>
  <c r="V110" i="2"/>
  <c r="V61" i="2" s="1"/>
  <c r="U231" i="2"/>
  <c r="T231" i="2"/>
  <c r="M231" i="2"/>
  <c r="S231" i="2"/>
  <c r="W18" i="2"/>
  <c r="W133" i="2"/>
  <c r="V133" i="2"/>
  <c r="N231" i="2"/>
  <c r="V18" i="2"/>
  <c r="V16" i="2" s="1"/>
  <c r="W57" i="2"/>
  <c r="W56" i="2" s="1"/>
  <c r="W16" i="2" s="1"/>
  <c r="V56" i="2"/>
  <c r="W61" i="2"/>
  <c r="J231" i="2"/>
  <c r="V36" i="2"/>
  <c r="V35" i="2" s="1"/>
  <c r="Q231" i="2"/>
  <c r="V231" i="2" l="1"/>
  <c r="W2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H233" authorId="0" shapeId="0" xr:uid="{0E273261-CEBB-4F93-AB27-699BF3F87D56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1.-Desde el archivo "Modificaciones y Disponibilidad" del mes, copiar desde la línea 16 hasta la línea anterior al Total General (231) y luego pegar en la línea 16, como valores (1-2-3) 
2.-Del mismo archivo, copiar la línea del  Total General (231) y pegar como valores.</t>
        </r>
      </text>
    </comment>
  </commentList>
</comments>
</file>

<file path=xl/sharedStrings.xml><?xml version="1.0" encoding="utf-8"?>
<sst xmlns="http://schemas.openxmlformats.org/spreadsheetml/2006/main" count="295" uniqueCount="214">
  <si>
    <t>VALOR (RD$)</t>
  </si>
  <si>
    <t xml:space="preserve">TIPO        </t>
  </si>
  <si>
    <t>OBJETO</t>
  </si>
  <si>
    <t>CUENTA</t>
  </si>
  <si>
    <t>SUBCUENTA</t>
  </si>
  <si>
    <t xml:space="preserve">AUXILIAR                              </t>
  </si>
  <si>
    <t xml:space="preserve">CONCEPTO  DEFINICIÓN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</si>
  <si>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</si>
  <si>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</si>
  <si>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</si>
  <si>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</si>
  <si>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</si>
  <si>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</si>
  <si>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</si>
  <si>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</si>
  <si>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</si>
  <si>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</si>
  <si>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</si>
  <si>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</si>
  <si>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Ejecutado</t>
  </si>
  <si>
    <t>Disponible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</si>
  <si>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</si>
  <si>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</si>
  <si>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</si>
  <si>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</si>
  <si>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</si>
  <si>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</si>
  <si>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</si>
  <si>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</si>
  <si>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</si>
  <si>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</si>
  <si>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</si>
  <si>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</si>
  <si>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</si>
  <si>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</si>
  <si>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</si>
  <si>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10</t>
  </si>
  <si>
    <t>Sueldos  al personal fjo en tramite de pensiones</t>
  </si>
  <si>
    <t>Sueldo anual no. 13</t>
  </si>
  <si>
    <t>Prestaciones economicas</t>
  </si>
  <si>
    <t>pago de porcentajes por desvinculaion de cargo</t>
  </si>
  <si>
    <t xml:space="preserve">Prestacion laboral por desvinculacion </t>
  </si>
  <si>
    <t>Proporcion de vacaciones no disfrutada</t>
  </si>
  <si>
    <t>SOBRESUELDOS</t>
  </si>
  <si>
    <t>Compensación</t>
  </si>
  <si>
    <t>Compesación por gastos de alimentación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</si>
  <si>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</si>
  <si>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</si>
  <si>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</si>
  <si>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</si>
  <si>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</si>
  <si>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</si>
  <si>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Compensación por Cumpliento de Indice (SISMAP)</t>
  </si>
  <si>
    <t>DIETAS y GASTOS  DE REPRESENTACIÓN</t>
  </si>
  <si>
    <t>Dietas</t>
  </si>
  <si>
    <t>Dietas en el país</t>
  </si>
  <si>
    <t>Dietas en el Exterior</t>
  </si>
  <si>
    <t>GASTOS DE REPRESENTACION</t>
  </si>
  <si>
    <t>Gastos de Representacion  en el Pais</t>
  </si>
  <si>
    <t>GRATIFICACIONES Y BONICFICACIONES</t>
  </si>
  <si>
    <t>Bonificaciones</t>
  </si>
  <si>
    <t>Otras Bonificaciones y Gratificaciones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</si>
  <si>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</si>
  <si>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</si>
  <si>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</si>
  <si>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</si>
  <si>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</si>
  <si>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</si>
  <si>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</si>
  <si>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</si>
  <si>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</si>
  <si>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</si>
  <si>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</si>
  <si>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</si>
  <si>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</si>
  <si>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</si>
  <si>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</si>
  <si>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</si>
  <si>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Publicidad y propaganda</t>
  </si>
  <si>
    <t>Impresión y encuadernación</t>
  </si>
  <si>
    <t>VIÁTICOS</t>
  </si>
  <si>
    <t>Viáticos  dentro del país</t>
  </si>
  <si>
    <t>Viáticos Fuera del país</t>
  </si>
  <si>
    <t>TRANSPORTE Y ALMACENAJE</t>
  </si>
  <si>
    <t xml:space="preserve">Pasajes </t>
  </si>
  <si>
    <t>peaje</t>
  </si>
  <si>
    <t>ALQUILERES Y RENTAS</t>
  </si>
  <si>
    <t>Alquileres y rentas de edificios y locales</t>
  </si>
  <si>
    <t>Alquiles de equipos de transporte, tracción y elevación</t>
  </si>
  <si>
    <t>Otros alquileres</t>
  </si>
  <si>
    <t>Licencias Informatica</t>
  </si>
  <si>
    <t>SEGUROS</t>
  </si>
  <si>
    <t>Seguro de bienes inmuebles</t>
  </si>
  <si>
    <t>Seguros de bienes muebles</t>
  </si>
  <si>
    <t xml:space="preserve">Seguros de personas </t>
  </si>
  <si>
    <t>Otros seguros</t>
  </si>
  <si>
    <t xml:space="preserve"> SERVICIOS DE CONSERVACIÓN, REPARACIONES MENORES</t>
  </si>
  <si>
    <t xml:space="preserve"> </t>
  </si>
  <si>
    <t>Contratación de obras menores</t>
  </si>
  <si>
    <t xml:space="preserve">Obras menores  en edificaciones 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</si>
  <si>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</si>
  <si>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</si>
  <si>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</si>
  <si>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</si>
  <si>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99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</si>
  <si>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</si>
  <si>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</si>
  <si>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</si>
  <si>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</si>
  <si>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</si>
  <si>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</si>
  <si>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</si>
  <si>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</si>
  <si>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</si>
  <si>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</si>
  <si>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</si>
  <si>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</si>
  <si>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</si>
  <si>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</si>
  <si>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</si>
  <si>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</si>
  <si>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investigaciones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</si>
  <si>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</si>
  <si>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</si>
  <si>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</si>
  <si>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</si>
  <si>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</si>
  <si>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</si>
  <si>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</si>
  <si>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Otras contrataciones de servicios</t>
  </si>
  <si>
    <t>servicios de alimentacion</t>
  </si>
  <si>
    <t>MATERIALES Y SUMINISTROS</t>
  </si>
  <si>
    <t>Alimentos y productos agroforestales</t>
  </si>
  <si>
    <t>Alimentos y bebidas para personas</t>
  </si>
  <si>
    <t>Productos agroforestales y pecuarios</t>
  </si>
  <si>
    <t>Productos Agricola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</si>
  <si>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</si>
  <si>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Forestales</t>
  </si>
  <si>
    <t>TEXTILES Y VESTUARIOS</t>
  </si>
  <si>
    <t>Prendas de vestir</t>
  </si>
  <si>
    <t>Calzado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</si>
  <si>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</si>
  <si>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</si>
  <si>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</si>
  <si>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</si>
  <si>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</si>
  <si>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</si>
  <si>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</si>
  <si>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</si>
  <si>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</si>
  <si>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</si>
  <si>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</si>
  <si>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</si>
  <si>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</si>
  <si>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Productos ferrosos</t>
  </si>
  <si>
    <t xml:space="preserve">COMBUSTIBLE, LUBRICANTES, PRODUCTOS </t>
  </si>
  <si>
    <t>Combustibles y lubricantes</t>
  </si>
  <si>
    <t>Gasolina</t>
  </si>
  <si>
    <t>Gasoil</t>
  </si>
  <si>
    <t>Gas GLP</t>
  </si>
  <si>
    <t>Lubricantes</t>
  </si>
  <si>
    <t>Innsecticidas Fum. Y Otros</t>
  </si>
  <si>
    <t>Pinturas laca y Absorventes para pinturas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</si>
  <si>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</si>
  <si>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</si>
  <si>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</si>
  <si>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</si>
  <si>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</si>
  <si>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</si>
  <si>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 xml:space="preserve">Productos y utiles varios no identificados </t>
  </si>
  <si>
    <t>Bono para actividades diversas</t>
  </si>
  <si>
    <t>Bono para asistencia social</t>
  </si>
  <si>
    <t>TRANSFERENCIAS CORRIENTES</t>
  </si>
  <si>
    <t>TRANSFERENCIAS CORRIENTES AL SECTOR PRIVADO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</si>
  <si>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</si>
  <si>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</si>
  <si>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</si>
  <si>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</si>
  <si>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</si>
  <si>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Becas Extranjeras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</si>
  <si>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</si>
  <si>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</si>
  <si>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</si>
  <si>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</si>
  <si>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</si>
  <si>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</si>
  <si>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</si>
  <si>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Mueble de Alojamiento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</si>
  <si>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</si>
  <si>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</si>
  <si>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</si>
  <si>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</si>
  <si>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</si>
  <si>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MAQUINARIAS,  OTROS EQUIPOS Y HERRAMIENTAS</t>
  </si>
  <si>
    <t>Sistemas de aire acondicionados, calefacción y refrigeración industrial y comercial</t>
  </si>
  <si>
    <t>Equipo de generacion elect.y asesorios elect.</t>
  </si>
  <si>
    <t xml:space="preserve">otros equipo </t>
  </si>
  <si>
    <t>BIENES INTANGIBLES</t>
  </si>
  <si>
    <t>Investigación y Dearrollo (PARA EL FONIAF)</t>
  </si>
  <si>
    <t>Programas de informáticas y base de datos</t>
  </si>
  <si>
    <t xml:space="preserve">Programas de  informática </t>
  </si>
  <si>
    <t>Base de datos</t>
  </si>
  <si>
    <t>Estudios de preinversión</t>
  </si>
  <si>
    <t>Licencias informáticas e intelectuales</t>
  </si>
  <si>
    <t>Informáticas</t>
  </si>
  <si>
    <t>TOTAL GENERAL</t>
  </si>
  <si>
    <t>EQUIPOS DE DEFENSA Y SEGURIDAD</t>
  </si>
  <si>
    <t>Equipos de seguridad</t>
  </si>
  <si>
    <t>Utiles menores médico quirurgicos y de laboratorio</t>
  </si>
  <si>
    <t xml:space="preserve">Otros productos químicos y conexos </t>
  </si>
  <si>
    <t xml:space="preserve">Productos químicos y conexos </t>
  </si>
  <si>
    <t>Otros productos químicos y conexos</t>
  </si>
  <si>
    <t xml:space="preserve">Hilados, fibras y telas </t>
  </si>
  <si>
    <t xml:space="preserve">Acabado textiles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</si>
</sst>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sz val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vertical="center" wrapText="1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wrapText="1"/>
    </xf>
    <xf numFmtId="0" fontId="8" fillId="2" borderId="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8" fillId="2" borderId="3" xfId="2" applyFont="1" applyFill="1" applyBorder="1" applyAlignment="1" applyProtection="1">
      <alignment horizontal="center" vertical="center" textRotation="255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9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7" fillId="2" borderId="4" xfId="2" applyFont="1" applyFill="1" applyBorder="1" applyAlignment="1" applyProtection="1">
      <alignment vertical="center" textRotation="255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>
      <alignment horizontal="center" vertical="center" wrapText="1"/>
    </xf>
    <xf numFmtId="0" fontId="8" fillId="0" borderId="0" xfId="2" applyFont="1" applyProtection="1"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7" fillId="2" borderId="5" xfId="2" applyFont="1" applyFill="1" applyBorder="1" applyAlignment="1" applyProtection="1">
      <alignment vertical="center" textRotation="255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/>
      <protection locked="0"/>
    </xf>
    <xf numFmtId="0" fontId="10" fillId="0" borderId="0" xfId="2" applyFont="1"/>
    <xf numFmtId="0" fontId="10" fillId="0" borderId="0" xfId="2" applyFont="1" applyAlignment="1">
      <alignment horizontal="center"/>
    </xf>
    <xf numFmtId="0" fontId="5" fillId="2" borderId="7" xfId="2" applyFont="1" applyFill="1" applyBorder="1"/>
    <xf numFmtId="0" fontId="5" fillId="2" borderId="8" xfId="2" applyFont="1" applyFill="1" applyBorder="1"/>
    <xf numFmtId="0" fontId="5" fillId="2" borderId="9" xfId="2" applyFont="1" applyFill="1" applyBorder="1"/>
    <xf numFmtId="0" fontId="8" fillId="2" borderId="10" xfId="2" applyFont="1" applyFill="1" applyBorder="1" applyAlignment="1">
      <alignment horizontal="left"/>
    </xf>
    <xf numFmtId="43" fontId="8" fillId="2" borderId="10" xfId="3" applyFont="1" applyFill="1" applyBorder="1" applyProtection="1"/>
    <xf numFmtId="43" fontId="6" fillId="0" borderId="0" xfId="2" applyNumberFormat="1" applyFont="1"/>
    <xf numFmtId="4" fontId="6" fillId="0" borderId="0" xfId="2" applyNumberFormat="1" applyFont="1"/>
    <xf numFmtId="0" fontId="6" fillId="0" borderId="0" xfId="2" applyFont="1"/>
    <xf numFmtId="43" fontId="7" fillId="0" borderId="0" xfId="2" applyNumberFormat="1" applyFont="1"/>
    <xf numFmtId="0" fontId="11" fillId="0" borderId="0" xfId="2" applyFont="1"/>
    <xf numFmtId="0" fontId="11" fillId="0" borderId="0" xfId="2" applyFont="1" applyAlignment="1">
      <alignment horizontal="center"/>
    </xf>
    <xf numFmtId="0" fontId="5" fillId="3" borderId="11" xfId="2" applyFont="1" applyFill="1" applyBorder="1"/>
    <xf numFmtId="0" fontId="5" fillId="3" borderId="12" xfId="2" applyFont="1" applyFill="1" applyBorder="1"/>
    <xf numFmtId="49" fontId="5" fillId="3" borderId="13" xfId="2" applyNumberFormat="1" applyFont="1" applyFill="1" applyBorder="1"/>
    <xf numFmtId="0" fontId="8" fillId="3" borderId="14" xfId="2" applyFont="1" applyFill="1" applyBorder="1"/>
    <xf numFmtId="43" fontId="8" fillId="3" borderId="14" xfId="3" applyFont="1" applyFill="1" applyBorder="1" applyProtection="1"/>
    <xf numFmtId="4" fontId="5" fillId="0" borderId="0" xfId="2" applyNumberFormat="1" applyFont="1"/>
    <xf numFmtId="0" fontId="5" fillId="0" borderId="0" xfId="2" applyFont="1"/>
    <xf numFmtId="0" fontId="6" fillId="0" borderId="11" xfId="2" applyFont="1" applyBorder="1"/>
    <xf numFmtId="0" fontId="6" fillId="0" borderId="12" xfId="2" applyFont="1" applyBorder="1"/>
    <xf numFmtId="49" fontId="6" fillId="0" borderId="13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7" fillId="0" borderId="14" xfId="3" applyFont="1" applyFill="1" applyBorder="1"/>
    <xf numFmtId="0" fontId="7" fillId="4" borderId="14" xfId="2" applyFont="1" applyFill="1" applyBorder="1" applyAlignment="1">
      <alignment horizontal="left"/>
    </xf>
    <xf numFmtId="0" fontId="5" fillId="0" borderId="11" xfId="2" applyFont="1" applyBorder="1"/>
    <xf numFmtId="0" fontId="5" fillId="0" borderId="12" xfId="2" applyFont="1" applyBorder="1"/>
    <xf numFmtId="0" fontId="5" fillId="0" borderId="13" xfId="2" applyFont="1" applyBorder="1"/>
    <xf numFmtId="0" fontId="8" fillId="0" borderId="14" xfId="2" applyFont="1" applyBorder="1"/>
    <xf numFmtId="43" fontId="8" fillId="0" borderId="12" xfId="4" applyNumberFormat="1" applyFont="1" applyFill="1" applyBorder="1" applyAlignment="1">
      <alignment wrapText="1"/>
    </xf>
    <xf numFmtId="43" fontId="8" fillId="5" borderId="12" xfId="4" applyNumberFormat="1" applyFont="1" applyFill="1" applyBorder="1" applyAlignment="1">
      <alignment wrapText="1"/>
    </xf>
    <xf numFmtId="43" fontId="8" fillId="0" borderId="14" xfId="3" applyFont="1" applyFill="1" applyBorder="1" applyProtection="1"/>
    <xf numFmtId="0" fontId="7" fillId="0" borderId="14" xfId="2" applyFont="1" applyBorder="1"/>
    <xf numFmtId="49" fontId="6" fillId="3" borderId="13" xfId="2" applyNumberFormat="1" applyFont="1" applyFill="1" applyBorder="1"/>
    <xf numFmtId="0" fontId="7" fillId="0" borderId="0" xfId="2" applyFont="1"/>
    <xf numFmtId="43" fontId="7" fillId="3" borderId="14" xfId="3" applyFont="1" applyFill="1" applyBorder="1" applyProtection="1"/>
    <xf numFmtId="49" fontId="5" fillId="0" borderId="13" xfId="2" applyNumberFormat="1" applyFont="1" applyBorder="1"/>
    <xf numFmtId="43" fontId="8" fillId="0" borderId="14" xfId="3" applyFont="1" applyFill="1" applyBorder="1"/>
    <xf numFmtId="43" fontId="8" fillId="3" borderId="0" xfId="3" applyFont="1" applyFill="1" applyBorder="1"/>
    <xf numFmtId="43" fontId="8" fillId="3" borderId="0" xfId="3" applyFont="1" applyFill="1" applyBorder="1" applyProtection="1"/>
    <xf numFmtId="0" fontId="6" fillId="3" borderId="12" xfId="2" applyFont="1" applyFill="1" applyBorder="1"/>
    <xf numFmtId="0" fontId="6" fillId="3" borderId="13" xfId="2" applyFont="1" applyFill="1" applyBorder="1"/>
    <xf numFmtId="0" fontId="6" fillId="0" borderId="13" xfId="2" applyFont="1" applyBorder="1"/>
    <xf numFmtId="0" fontId="8" fillId="3" borderId="14" xfId="2" applyFont="1" applyFill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8" fillId="0" borderId="14" xfId="2" applyFont="1" applyBorder="1" applyAlignment="1">
      <alignment horizontal="left"/>
    </xf>
    <xf numFmtId="0" fontId="10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6" fillId="5" borderId="0" xfId="2" applyFont="1" applyFill="1"/>
    <xf numFmtId="0" fontId="8" fillId="3" borderId="14" xfId="2" applyFont="1" applyFill="1" applyBorder="1" applyAlignment="1">
      <alignment vertical="center" wrapText="1"/>
    </xf>
    <xf numFmtId="0" fontId="7" fillId="0" borderId="14" xfId="2" applyFont="1" applyBorder="1" applyAlignment="1">
      <alignment wrapText="1"/>
    </xf>
    <xf numFmtId="0" fontId="9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0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43" fontId="8" fillId="3" borderId="14" xfId="3" applyFont="1" applyFill="1" applyBorder="1"/>
    <xf numFmtId="0" fontId="10" fillId="4" borderId="0" xfId="2" applyFont="1" applyFill="1"/>
    <xf numFmtId="0" fontId="8" fillId="3" borderId="14" xfId="2" applyFont="1" applyFill="1" applyBorder="1" applyAlignment="1">
      <alignment wrapText="1"/>
    </xf>
    <xf numFmtId="0" fontId="6" fillId="0" borderId="11" xfId="2" applyFont="1" applyBorder="1" applyProtection="1">
      <protection locked="0"/>
    </xf>
    <xf numFmtId="0" fontId="6" fillId="0" borderId="12" xfId="2" applyFont="1" applyBorder="1" applyProtection="1">
      <protection locked="0"/>
    </xf>
    <xf numFmtId="49" fontId="6" fillId="0" borderId="13" xfId="2" applyNumberFormat="1" applyFont="1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5" fillId="0" borderId="11" xfId="2" applyFont="1" applyBorder="1" applyProtection="1">
      <protection locked="0"/>
    </xf>
    <xf numFmtId="0" fontId="5" fillId="0" borderId="12" xfId="2" applyFont="1" applyBorder="1" applyProtection="1">
      <protection locked="0"/>
    </xf>
    <xf numFmtId="0" fontId="5" fillId="0" borderId="13" xfId="2" applyFont="1" applyBorder="1" applyProtection="1">
      <protection locked="0"/>
    </xf>
    <xf numFmtId="0" fontId="6" fillId="0" borderId="14" xfId="2" applyFont="1" applyBorder="1" applyProtection="1">
      <protection locked="0"/>
    </xf>
    <xf numFmtId="0" fontId="8" fillId="3" borderId="15" xfId="2" applyFont="1" applyFill="1" applyBorder="1" applyAlignment="1">
      <alignment wrapText="1"/>
    </xf>
    <xf numFmtId="43" fontId="8" fillId="3" borderId="12" xfId="3" applyFont="1" applyFill="1" applyBorder="1"/>
    <xf numFmtId="0" fontId="8" fillId="3" borderId="15" xfId="2" applyFont="1" applyFill="1" applyBorder="1"/>
    <xf numFmtId="0" fontId="8" fillId="0" borderId="14" xfId="2" applyFont="1" applyBorder="1" applyAlignment="1">
      <alignment wrapText="1"/>
    </xf>
    <xf numFmtId="0" fontId="5" fillId="3" borderId="13" xfId="2" applyFont="1" applyFill="1" applyBorder="1"/>
    <xf numFmtId="39" fontId="5" fillId="0" borderId="0" xfId="3" applyNumberFormat="1" applyFont="1" applyFill="1" applyBorder="1" applyProtection="1">
      <protection locked="0"/>
    </xf>
    <xf numFmtId="0" fontId="6" fillId="6" borderId="16" xfId="2" applyFont="1" applyFill="1" applyBorder="1" applyAlignment="1" applyProtection="1">
      <alignment wrapText="1"/>
      <protection locked="0"/>
    </xf>
    <xf numFmtId="0" fontId="6" fillId="6" borderId="17" xfId="2" applyFont="1" applyFill="1" applyBorder="1" applyAlignment="1" applyProtection="1">
      <alignment wrapText="1"/>
      <protection locked="0"/>
    </xf>
    <xf numFmtId="0" fontId="6" fillId="6" borderId="18" xfId="2" applyFont="1" applyFill="1" applyBorder="1" applyAlignment="1" applyProtection="1">
      <alignment wrapText="1"/>
      <protection locked="0"/>
    </xf>
    <xf numFmtId="0" fontId="5" fillId="6" borderId="10" xfId="2" applyFont="1" applyFill="1" applyBorder="1" applyAlignment="1" applyProtection="1">
      <alignment horizontal="center"/>
      <protection locked="0"/>
    </xf>
    <xf numFmtId="164" fontId="8" fillId="6" borderId="10" xfId="2" applyNumberFormat="1" applyFont="1" applyFill="1" applyBorder="1"/>
    <xf numFmtId="43" fontId="6" fillId="0" borderId="0" xfId="2" applyNumberFormat="1" applyFont="1" applyProtection="1">
      <protection locked="0"/>
    </xf>
    <xf numFmtId="43" fontId="10" fillId="0" borderId="0" xfId="1" applyFont="1" applyAlignment="1" applyProtection="1">
      <alignment horizontal="center"/>
      <protection locked="0"/>
    </xf>
    <xf numFmtId="43" fontId="6" fillId="0" borderId="0" xfId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12" fillId="0" borderId="0" xfId="2" applyFo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0" fontId="8" fillId="0" borderId="0" xfId="2" applyFont="1" applyAlignment="1" applyProtection="1">
      <alignment horizontal="right"/>
      <protection locked="0"/>
    </xf>
    <xf numFmtId="43" fontId="7" fillId="0" borderId="0" xfId="2" applyNumberFormat="1" applyFont="1" applyProtection="1">
      <protection locked="0"/>
    </xf>
    <xf numFmtId="43" fontId="7" fillId="0" borderId="0" xfId="1" applyFont="1" applyProtection="1">
      <protection locked="0"/>
    </xf>
    <xf numFmtId="0" fontId="7" fillId="0" borderId="0" xfId="2" applyFont="1" applyAlignment="1" applyProtection="1">
      <alignment horizontal="center"/>
      <protection locked="0"/>
    </xf>
    <xf numFmtId="43" fontId="7" fillId="0" borderId="0" xfId="1" applyFont="1"/>
    <xf numFmtId="4" fontId="7" fillId="0" borderId="0" xfId="2" applyNumberFormat="1" applyFont="1"/>
    <xf numFmtId="43" fontId="8" fillId="0" borderId="0" xfId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13" fillId="0" borderId="0" xfId="2" applyFont="1" applyProtection="1"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/>
    <xf numFmtId="0" fontId="2" fillId="0" borderId="0" xfId="2" applyFont="1"/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43" fontId="5" fillId="0" borderId="0" xfId="2" applyNumberFormat="1" applyFont="1"/>
    <xf numFmtId="0" fontId="12" fillId="0" borderId="0" xfId="2" applyFont="1"/>
  </cellXfs>
  <cellStyles count="5">
    <cellStyle name="Millares" xfId="1" builtinId="3"/>
    <cellStyle name="Millares 2" xfId="3" xr:uid="{0C09FE43-06FF-494C-A865-E1E79922BF1F}"/>
    <cellStyle name="Millares 3" xfId="4" xr:uid="{E443E2E5-773D-46B3-9213-DE050E63C1A2}"/>
    <cellStyle name="Normal" xfId="0" builtinId="0"/>
    <cellStyle name="Normal 2" xfId="2" xr:uid="{8E5CA604-28E2-4034-9615-7A4D4512E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2920-48C2-4ED6-BD49-F6602864C435}">
  <dimension ref="A1:XCW250"/>
  <sheetViews>
    <sheetView tabSelected="1" topLeftCell="A6" zoomScale="80" zoomScaleNormal="80" workbookViewId="0">
      <pane xSplit="9" ySplit="10" topLeftCell="J16" activePane="bottomRight" state="frozen"/>
      <selection activeCell="A6" sqref="A6"/>
      <selection pane="topRight" activeCell="J6" sqref="J6"/>
      <selection pane="bottomLeft" activeCell="A16" sqref="A16"/>
      <selection pane="bottomRight" activeCell="K51" sqref="J51:K51"/>
    </sheetView>
  </sheetViews>
  <sheetFormatPr baseColWidth="10" defaultColWidth="10.5703125" defaultRowHeight="12.75" x14ac:dyDescent="0.2"/>
  <cols>
    <col min="1" max="1" width="3.140625" style="9" customWidth="1"/>
    <col min="2" max="2" width="3.140625" style="10" customWidth="1"/>
    <col min="3" max="6" width="2.5703125" style="123" customWidth="1"/>
    <col min="7" max="7" width="2.5703125" style="124" customWidth="1"/>
    <col min="8" max="8" width="35.5703125" style="123" customWidth="1"/>
    <col min="9" max="23" width="15" style="122" customWidth="1"/>
    <col min="24" max="24" width="14.5703125" style="123" bestFit="1" customWidth="1"/>
    <col min="25" max="25" width="13.5703125" style="123" customWidth="1"/>
    <col min="26" max="16384" width="10.5703125" style="123"/>
  </cols>
  <sheetData>
    <row r="1" spans="1:25" s="122" customFormat="1" ht="13.5" hidden="1" customHeight="1" x14ac:dyDescent="0.2">
      <c r="A1" s="1"/>
      <c r="B1" s="2"/>
      <c r="C1" s="3"/>
      <c r="D1" s="4"/>
      <c r="E1" s="4"/>
      <c r="F1" s="4"/>
      <c r="G1" s="5"/>
      <c r="H1" s="6"/>
      <c r="I1" s="7" t="s">
        <v>0</v>
      </c>
      <c r="J1" s="7" t="s">
        <v>0</v>
      </c>
      <c r="K1" s="7" t="s">
        <v>0</v>
      </c>
      <c r="L1" s="7" t="s">
        <v>0</v>
      </c>
      <c r="M1" s="7" t="s">
        <v>0</v>
      </c>
      <c r="N1" s="7" t="s">
        <v>0</v>
      </c>
      <c r="O1" s="7" t="s">
        <v>0</v>
      </c>
      <c r="P1" s="7" t="s">
        <v>0</v>
      </c>
      <c r="Q1" s="7" t="s">
        <v>0</v>
      </c>
      <c r="R1" s="7" t="s">
        <v>0</v>
      </c>
      <c r="S1" s="7" t="s">
        <v>0</v>
      </c>
      <c r="T1" s="7" t="s">
        <v>0</v>
      </c>
      <c r="U1" s="7" t="s">
        <v>0</v>
      </c>
      <c r="V1" s="7" t="s">
        <v>0</v>
      </c>
      <c r="W1" s="7" t="s">
        <v>0</v>
      </c>
    </row>
    <row r="2" spans="1:25" s="122" customFormat="1" ht="13.5" hidden="1" customHeight="1" x14ac:dyDescent="0.2">
      <c r="A2" s="1"/>
      <c r="B2" s="2"/>
      <c r="C2" s="3"/>
      <c r="D2" s="4"/>
      <c r="E2" s="4"/>
      <c r="F2" s="4"/>
      <c r="G2" s="5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s="122" customFormat="1" ht="14.1" hidden="1" customHeight="1" x14ac:dyDescent="0.2">
      <c r="A3" s="1"/>
      <c r="B3" s="2"/>
      <c r="C3" s="3"/>
      <c r="D3" s="4"/>
      <c r="E3" s="4"/>
      <c r="F3" s="4"/>
      <c r="G3" s="5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5" s="122" customFormat="1" ht="13.5" hidden="1" customHeight="1" x14ac:dyDescent="0.2">
      <c r="A4" s="1"/>
      <c r="B4" s="2"/>
      <c r="C4" s="3"/>
      <c r="D4" s="4"/>
      <c r="E4" s="4"/>
      <c r="F4" s="4"/>
      <c r="G4" s="5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" s="122" customFormat="1" ht="14.1" hidden="1" customHeight="1" x14ac:dyDescent="0.2">
      <c r="A5" s="1"/>
      <c r="B5" s="2"/>
      <c r="C5" s="3"/>
      <c r="D5" s="4"/>
      <c r="E5" s="4"/>
      <c r="F5" s="4"/>
      <c r="G5" s="5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" ht="3" customHeight="1" x14ac:dyDescent="0.2"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3" t="s">
        <v>0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3" t="s">
        <v>13</v>
      </c>
      <c r="Q6" s="13" t="s">
        <v>14</v>
      </c>
      <c r="R6" s="13" t="s">
        <v>15</v>
      </c>
      <c r="S6" s="13" t="s">
        <v>16</v>
      </c>
      <c r="T6" s="13" t="s">
        <v>17</v>
      </c>
      <c r="U6" s="13" t="s">
        <v>18</v>
      </c>
      <c r="V6" s="13" t="s">
        <v>19</v>
      </c>
      <c r="W6" s="13" t="s">
        <v>20</v>
      </c>
    </row>
    <row r="7" spans="1:25" s="19" customFormat="1" ht="12.75" customHeight="1" x14ac:dyDescent="0.15">
      <c r="A7" s="14"/>
      <c r="B7" s="15"/>
      <c r="C7" s="16"/>
      <c r="D7" s="16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5" s="19" customFormat="1" ht="6.75" customHeight="1" x14ac:dyDescent="0.15">
      <c r="A8" s="14"/>
      <c r="B8" s="15"/>
      <c r="C8" s="16"/>
      <c r="D8" s="16"/>
      <c r="E8" s="16"/>
      <c r="F8" s="16"/>
      <c r="G8" s="16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5" s="19" customFormat="1" ht="8.25" customHeight="1" x14ac:dyDescent="0.15">
      <c r="A9" s="14"/>
      <c r="B9" s="15"/>
      <c r="C9" s="16"/>
      <c r="D9" s="16"/>
      <c r="E9" s="16"/>
      <c r="F9" s="16"/>
      <c r="G9" s="16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5" s="19" customFormat="1" ht="6.75" customHeight="1" x14ac:dyDescent="0.15">
      <c r="A10" s="14"/>
      <c r="B10" s="15"/>
      <c r="C10" s="16"/>
      <c r="D10" s="16"/>
      <c r="E10" s="16"/>
      <c r="F10" s="16"/>
      <c r="G10" s="16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5" s="19" customFormat="1" ht="14.45" customHeight="1" x14ac:dyDescent="0.15">
      <c r="A11" s="14"/>
      <c r="B11" s="15"/>
      <c r="C11" s="16"/>
      <c r="D11" s="16"/>
      <c r="E11" s="16"/>
      <c r="F11" s="16"/>
      <c r="G11" s="16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5" s="19" customFormat="1" ht="15.95" customHeight="1" x14ac:dyDescent="0.15">
      <c r="A12" s="14"/>
      <c r="B12" s="15"/>
      <c r="C12" s="16"/>
      <c r="D12" s="16"/>
      <c r="E12" s="16"/>
      <c r="F12" s="16"/>
      <c r="G12" s="16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5" s="19" customFormat="1" ht="7.5" customHeight="1" x14ac:dyDescent="0.15">
      <c r="A13" s="14"/>
      <c r="B13" s="15"/>
      <c r="C13" s="16"/>
      <c r="D13" s="16"/>
      <c r="E13" s="16"/>
      <c r="F13" s="16"/>
      <c r="G13" s="16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5" s="19" customFormat="1" ht="11.25" customHeight="1" x14ac:dyDescent="0.15">
      <c r="A14" s="14"/>
      <c r="B14" s="15"/>
      <c r="C14" s="16"/>
      <c r="D14" s="16"/>
      <c r="E14" s="16"/>
      <c r="F14" s="16"/>
      <c r="G14" s="16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5" s="24" customFormat="1" ht="32.1" customHeight="1" thickBot="1" x14ac:dyDescent="0.3">
      <c r="A15" s="20"/>
      <c r="B15" s="20"/>
      <c r="C15" s="21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5" s="34" customFormat="1" ht="13.5" thickBot="1" x14ac:dyDescent="0.25">
      <c r="A16" s="25">
        <v>21</v>
      </c>
      <c r="B16" s="26">
        <v>1</v>
      </c>
      <c r="C16" s="27">
        <v>2</v>
      </c>
      <c r="D16" s="28">
        <v>1</v>
      </c>
      <c r="E16" s="28"/>
      <c r="F16" s="28"/>
      <c r="G16" s="29"/>
      <c r="H16" s="30" t="s">
        <v>21</v>
      </c>
      <c r="I16" s="31">
        <f t="shared" ref="I16:W16" si="0">I18+I35+I44+I56+I51</f>
        <v>41787516</v>
      </c>
      <c r="J16" s="31">
        <f t="shared" si="0"/>
        <v>3231956.3099999996</v>
      </c>
      <c r="K16" s="31">
        <f t="shared" si="0"/>
        <v>3263606.3099999996</v>
      </c>
      <c r="L16" s="31">
        <f t="shared" si="0"/>
        <v>3295256.3099999996</v>
      </c>
      <c r="M16" s="31">
        <f t="shared" si="0"/>
        <v>3236951.2199999997</v>
      </c>
      <c r="N16" s="31">
        <f t="shared" si="0"/>
        <v>3180788.6</v>
      </c>
      <c r="O16" s="31">
        <f t="shared" si="0"/>
        <v>3202168.15</v>
      </c>
      <c r="P16" s="31">
        <f t="shared" si="0"/>
        <v>3392918.6799999997</v>
      </c>
      <c r="Q16" s="31">
        <f t="shared" si="0"/>
        <v>3770860.4</v>
      </c>
      <c r="R16" s="31">
        <f t="shared" si="0"/>
        <v>3565315.9899999998</v>
      </c>
      <c r="S16" s="31">
        <f t="shared" si="0"/>
        <v>3032763.7</v>
      </c>
      <c r="T16" s="31">
        <f t="shared" si="0"/>
        <v>8414320.4299999997</v>
      </c>
      <c r="U16" s="31">
        <f t="shared" si="0"/>
        <v>2947928.07</v>
      </c>
      <c r="V16" s="31">
        <f t="shared" si="0"/>
        <v>44534834.170000009</v>
      </c>
      <c r="W16" s="31">
        <f t="shared" si="0"/>
        <v>-2747318.1700000013</v>
      </c>
      <c r="X16" s="32"/>
      <c r="Y16" s="33"/>
    </row>
    <row r="17" spans="1:25" s="34" customFormat="1" x14ac:dyDescent="0.2">
      <c r="A17" s="25"/>
      <c r="B17" s="12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35">
        <f t="shared" ref="P17:U17" si="1">P239</f>
        <v>0</v>
      </c>
      <c r="Q17" s="35">
        <f t="shared" si="1"/>
        <v>0</v>
      </c>
      <c r="R17" s="35">
        <f t="shared" si="1"/>
        <v>0</v>
      </c>
      <c r="S17" s="35">
        <f t="shared" si="1"/>
        <v>0</v>
      </c>
      <c r="T17" s="35">
        <f t="shared" si="1"/>
        <v>0</v>
      </c>
      <c r="U17" s="35">
        <f t="shared" si="1"/>
        <v>0</v>
      </c>
      <c r="V17" s="60"/>
      <c r="W17" s="60"/>
      <c r="X17" s="32"/>
    </row>
    <row r="18" spans="1:25" s="44" customFormat="1" x14ac:dyDescent="0.2">
      <c r="A18" s="36">
        <v>21</v>
      </c>
      <c r="B18" s="37">
        <v>2</v>
      </c>
      <c r="C18" s="38">
        <v>2</v>
      </c>
      <c r="D18" s="39">
        <v>1</v>
      </c>
      <c r="E18" s="39">
        <v>1</v>
      </c>
      <c r="F18" s="39"/>
      <c r="G18" s="40"/>
      <c r="H18" s="41" t="s">
        <v>22</v>
      </c>
      <c r="I18" s="42">
        <f t="shared" ref="I18:W18" si="2">I19+I21+I28+I29+I30</f>
        <v>34522488</v>
      </c>
      <c r="J18" s="42">
        <f t="shared" si="2"/>
        <v>2770472.26</v>
      </c>
      <c r="K18" s="42">
        <f t="shared" si="2"/>
        <v>2770472.26</v>
      </c>
      <c r="L18" s="42">
        <f t="shared" si="2"/>
        <v>2770472.26</v>
      </c>
      <c r="M18" s="42">
        <f t="shared" si="2"/>
        <v>2747372.26</v>
      </c>
      <c r="N18" s="42">
        <f t="shared" si="2"/>
        <v>2728692.06</v>
      </c>
      <c r="O18" s="42">
        <f t="shared" si="2"/>
        <v>2780646.1</v>
      </c>
      <c r="P18" s="42">
        <f t="shared" si="2"/>
        <v>2957222.13</v>
      </c>
      <c r="Q18" s="42">
        <f t="shared" si="2"/>
        <v>2497469.94</v>
      </c>
      <c r="R18" s="42">
        <f t="shared" si="2"/>
        <v>3136174.38</v>
      </c>
      <c r="S18" s="42">
        <f t="shared" si="2"/>
        <v>2595967.62</v>
      </c>
      <c r="T18" s="42">
        <f t="shared" si="2"/>
        <v>5444334.6099999994</v>
      </c>
      <c r="U18" s="42">
        <f t="shared" si="2"/>
        <v>2518267.62</v>
      </c>
      <c r="V18" s="42">
        <f t="shared" si="2"/>
        <v>35717563.500000007</v>
      </c>
      <c r="W18" s="42">
        <f t="shared" si="2"/>
        <v>-1195075.5000000023</v>
      </c>
      <c r="X18" s="32"/>
      <c r="Y18" s="43"/>
    </row>
    <row r="19" spans="1:25" s="44" customFormat="1" x14ac:dyDescent="0.2">
      <c r="A19" s="36">
        <v>21</v>
      </c>
      <c r="B19" s="37">
        <v>3</v>
      </c>
      <c r="C19" s="38">
        <v>2</v>
      </c>
      <c r="D19" s="39">
        <v>1</v>
      </c>
      <c r="E19" s="39">
        <v>1</v>
      </c>
      <c r="F19" s="39">
        <v>1</v>
      </c>
      <c r="G19" s="40"/>
      <c r="H19" s="41" t="s">
        <v>23</v>
      </c>
      <c r="I19" s="42">
        <f t="shared" ref="I19:W19" si="3">I20</f>
        <v>30251161.32</v>
      </c>
      <c r="J19" s="42">
        <f t="shared" si="3"/>
        <v>2282018.7799999998</v>
      </c>
      <c r="K19" s="42">
        <f t="shared" si="3"/>
        <v>2282018.7799999998</v>
      </c>
      <c r="L19" s="42">
        <f t="shared" si="3"/>
        <v>2413969.94</v>
      </c>
      <c r="M19" s="42">
        <f t="shared" si="3"/>
        <v>2475869.94</v>
      </c>
      <c r="N19" s="42">
        <f t="shared" si="3"/>
        <v>2435869.9400000004</v>
      </c>
      <c r="O19" s="42">
        <f t="shared" si="3"/>
        <v>2479869.94</v>
      </c>
      <c r="P19" s="42">
        <f t="shared" si="3"/>
        <v>2508869.94</v>
      </c>
      <c r="Q19" s="42">
        <f t="shared" si="3"/>
        <v>2479869.94</v>
      </c>
      <c r="R19" s="42">
        <f t="shared" si="3"/>
        <v>2417918.7799999998</v>
      </c>
      <c r="S19" s="42">
        <f t="shared" si="3"/>
        <v>2578367.62</v>
      </c>
      <c r="T19" s="42">
        <f t="shared" si="3"/>
        <v>2503416.46</v>
      </c>
      <c r="U19" s="42">
        <f t="shared" si="3"/>
        <v>2425667.62</v>
      </c>
      <c r="V19" s="42">
        <f t="shared" si="3"/>
        <v>29283727.680000003</v>
      </c>
      <c r="W19" s="42">
        <f t="shared" si="3"/>
        <v>967433.63999999687</v>
      </c>
      <c r="X19" s="32"/>
      <c r="Y19" s="43"/>
    </row>
    <row r="20" spans="1:25" s="34" customFormat="1" x14ac:dyDescent="0.2">
      <c r="A20" s="25">
        <v>21</v>
      </c>
      <c r="B20" s="26">
        <v>4</v>
      </c>
      <c r="C20" s="45">
        <v>2</v>
      </c>
      <c r="D20" s="46">
        <v>1</v>
      </c>
      <c r="E20" s="46">
        <v>1</v>
      </c>
      <c r="F20" s="46">
        <v>1</v>
      </c>
      <c r="G20" s="47" t="s">
        <v>24</v>
      </c>
      <c r="H20" s="48" t="s">
        <v>25</v>
      </c>
      <c r="I20" s="49">
        <v>30251161.32</v>
      </c>
      <c r="J20" s="49">
        <v>2282018.7799999998</v>
      </c>
      <c r="K20" s="49">
        <v>2282018.7799999998</v>
      </c>
      <c r="L20" s="49">
        <v>2413969.94</v>
      </c>
      <c r="M20" s="49">
        <v>2475869.94</v>
      </c>
      <c r="N20" s="49">
        <v>2435869.9400000004</v>
      </c>
      <c r="O20" s="49">
        <v>2479869.94</v>
      </c>
      <c r="P20" s="49">
        <v>2508869.94</v>
      </c>
      <c r="Q20" s="49">
        <v>2479869.94</v>
      </c>
      <c r="R20" s="49">
        <v>2417918.7799999998</v>
      </c>
      <c r="S20" s="49">
        <v>2578367.62</v>
      </c>
      <c r="T20" s="49">
        <f>2335051.46+45000+40000+83365</f>
        <v>2503416.46</v>
      </c>
      <c r="U20" s="49">
        <f>2257302.62+45000+40000+83365</f>
        <v>2425667.62</v>
      </c>
      <c r="V20" s="49">
        <f>SUM(J20:U20)</f>
        <v>29283727.680000003</v>
      </c>
      <c r="W20" s="49">
        <f>I20-V20</f>
        <v>967433.63999999687</v>
      </c>
      <c r="X20" s="32"/>
      <c r="Y20" s="43"/>
    </row>
    <row r="21" spans="1:25" s="44" customFormat="1" x14ac:dyDescent="0.2">
      <c r="A21" s="25">
        <v>21</v>
      </c>
      <c r="B21" s="37">
        <v>3</v>
      </c>
      <c r="C21" s="38">
        <v>2</v>
      </c>
      <c r="D21" s="39">
        <v>1</v>
      </c>
      <c r="E21" s="39">
        <v>1</v>
      </c>
      <c r="F21" s="39">
        <v>2</v>
      </c>
      <c r="G21" s="40"/>
      <c r="H21" s="41" t="s">
        <v>26</v>
      </c>
      <c r="I21" s="42">
        <f t="shared" ref="I21:W21" si="4">SUM(I22:I27)</f>
        <v>1176903</v>
      </c>
      <c r="J21" s="42">
        <f t="shared" si="4"/>
        <v>216951.16</v>
      </c>
      <c r="K21" s="42">
        <f t="shared" si="4"/>
        <v>216951.16</v>
      </c>
      <c r="L21" s="42">
        <f t="shared" si="4"/>
        <v>85000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129229.35</v>
      </c>
      <c r="S21" s="42">
        <f t="shared" si="4"/>
        <v>0</v>
      </c>
      <c r="T21" s="42">
        <f>SUM(T22:T27)</f>
        <v>225000</v>
      </c>
      <c r="U21" s="42">
        <f t="shared" si="4"/>
        <v>75000</v>
      </c>
      <c r="V21" s="42">
        <f t="shared" si="4"/>
        <v>948131.66999999993</v>
      </c>
      <c r="W21" s="42">
        <f t="shared" si="4"/>
        <v>228771.33000000002</v>
      </c>
      <c r="X21" s="32"/>
      <c r="Y21" s="43"/>
    </row>
    <row r="22" spans="1:25" s="34" customFormat="1" x14ac:dyDescent="0.2">
      <c r="A22" s="25">
        <v>21</v>
      </c>
      <c r="B22" s="26">
        <v>4</v>
      </c>
      <c r="C22" s="45">
        <v>2</v>
      </c>
      <c r="D22" s="46">
        <v>1</v>
      </c>
      <c r="E22" s="46">
        <v>1</v>
      </c>
      <c r="F22" s="46">
        <v>2</v>
      </c>
      <c r="G22" s="47" t="s">
        <v>24</v>
      </c>
      <c r="H22" s="48" t="s">
        <v>27</v>
      </c>
      <c r="I22" s="49">
        <v>521903</v>
      </c>
      <c r="J22" s="49">
        <v>216951.16</v>
      </c>
      <c r="K22" s="49">
        <v>216951.16</v>
      </c>
      <c r="L22" s="49">
        <v>85000</v>
      </c>
      <c r="M22" s="49"/>
      <c r="N22" s="49"/>
      <c r="O22" s="49"/>
      <c r="P22" s="49"/>
      <c r="Q22" s="49"/>
      <c r="R22" s="49"/>
      <c r="S22" s="49"/>
      <c r="T22" s="49"/>
      <c r="U22" s="49"/>
      <c r="V22" s="49">
        <f t="shared" ref="V22:V29" si="5">SUM(J22:U22)</f>
        <v>518902.32</v>
      </c>
      <c r="W22" s="49">
        <f t="shared" ref="W22:W29" si="6">I22-V22</f>
        <v>3000.679999999993</v>
      </c>
      <c r="X22" s="32"/>
    </row>
    <row r="23" spans="1:25" s="34" customFormat="1" x14ac:dyDescent="0.2">
      <c r="A23" s="25">
        <v>21</v>
      </c>
      <c r="B23" s="26">
        <v>4</v>
      </c>
      <c r="C23" s="45">
        <v>2</v>
      </c>
      <c r="D23" s="46">
        <v>1</v>
      </c>
      <c r="E23" s="46">
        <v>1</v>
      </c>
      <c r="F23" s="46">
        <v>2</v>
      </c>
      <c r="G23" s="47" t="s">
        <v>28</v>
      </c>
      <c r="H23" s="48" t="s">
        <v>29</v>
      </c>
      <c r="I23" s="49">
        <v>0</v>
      </c>
      <c r="J23" s="49">
        <v>0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>
        <f t="shared" si="5"/>
        <v>0</v>
      </c>
      <c r="W23" s="49">
        <f t="shared" si="6"/>
        <v>0</v>
      </c>
      <c r="X23" s="32"/>
      <c r="Y23" s="32">
        <f>U16</f>
        <v>2947928.07</v>
      </c>
    </row>
    <row r="24" spans="1:25" s="34" customFormat="1" x14ac:dyDescent="0.2">
      <c r="A24" s="25">
        <v>21</v>
      </c>
      <c r="B24" s="26">
        <v>4</v>
      </c>
      <c r="C24" s="45">
        <v>2</v>
      </c>
      <c r="D24" s="46">
        <v>1</v>
      </c>
      <c r="E24" s="46">
        <v>1</v>
      </c>
      <c r="F24" s="46">
        <v>2</v>
      </c>
      <c r="G24" s="47" t="s">
        <v>30</v>
      </c>
      <c r="H24" s="48" t="s">
        <v>31</v>
      </c>
      <c r="I24" s="49">
        <v>429250</v>
      </c>
      <c r="J24" s="49"/>
      <c r="K24" s="49"/>
      <c r="L24" s="49">
        <v>0</v>
      </c>
      <c r="M24" s="49"/>
      <c r="N24" s="49"/>
      <c r="O24" s="49"/>
      <c r="P24" s="49"/>
      <c r="Q24" s="49"/>
      <c r="R24" s="49">
        <v>129229.35</v>
      </c>
      <c r="S24" s="49"/>
      <c r="T24" s="49">
        <v>225000</v>
      </c>
      <c r="U24" s="49">
        <v>75000</v>
      </c>
      <c r="V24" s="49">
        <f t="shared" si="5"/>
        <v>429229.35</v>
      </c>
      <c r="W24" s="49">
        <f t="shared" si="6"/>
        <v>20.650000000023283</v>
      </c>
      <c r="X24" s="32"/>
      <c r="Y24" s="32"/>
    </row>
    <row r="25" spans="1:25" s="34" customFormat="1" x14ac:dyDescent="0.2">
      <c r="A25" s="25">
        <v>21</v>
      </c>
      <c r="B25" s="26">
        <v>4</v>
      </c>
      <c r="C25" s="45">
        <v>2</v>
      </c>
      <c r="D25" s="46">
        <v>1</v>
      </c>
      <c r="E25" s="46">
        <v>1</v>
      </c>
      <c r="F25" s="46">
        <v>2</v>
      </c>
      <c r="G25" s="47" t="s">
        <v>32</v>
      </c>
      <c r="H25" s="48" t="s">
        <v>33</v>
      </c>
      <c r="I25" s="49">
        <v>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>
        <f t="shared" si="5"/>
        <v>0</v>
      </c>
      <c r="W25" s="49">
        <f t="shared" si="6"/>
        <v>0</v>
      </c>
      <c r="X25" s="32"/>
    </row>
    <row r="26" spans="1:25" s="34" customFormat="1" x14ac:dyDescent="0.2">
      <c r="A26" s="25">
        <v>21</v>
      </c>
      <c r="B26" s="26">
        <v>4</v>
      </c>
      <c r="C26" s="45">
        <v>2</v>
      </c>
      <c r="D26" s="46">
        <v>1</v>
      </c>
      <c r="E26" s="46">
        <v>1</v>
      </c>
      <c r="F26" s="46">
        <v>2</v>
      </c>
      <c r="G26" s="47" t="s">
        <v>34</v>
      </c>
      <c r="H26" s="48" t="s">
        <v>35</v>
      </c>
      <c r="I26" s="49"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>
        <f t="shared" si="5"/>
        <v>0</v>
      </c>
      <c r="W26" s="49">
        <f t="shared" si="6"/>
        <v>0</v>
      </c>
      <c r="X26" s="32"/>
    </row>
    <row r="27" spans="1:25" s="34" customFormat="1" x14ac:dyDescent="0.2">
      <c r="A27" s="25">
        <v>21</v>
      </c>
      <c r="B27" s="26">
        <v>4</v>
      </c>
      <c r="C27" s="45">
        <v>2</v>
      </c>
      <c r="D27" s="46">
        <v>1</v>
      </c>
      <c r="E27" s="46">
        <v>1</v>
      </c>
      <c r="F27" s="46">
        <v>2</v>
      </c>
      <c r="G27" s="47" t="s">
        <v>36</v>
      </c>
      <c r="H27" s="50"/>
      <c r="I27" s="49">
        <v>225750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>
        <f t="shared" si="5"/>
        <v>0</v>
      </c>
      <c r="W27" s="49">
        <f t="shared" si="6"/>
        <v>225750</v>
      </c>
      <c r="X27" s="32"/>
    </row>
    <row r="28" spans="1:25" s="44" customFormat="1" x14ac:dyDescent="0.2">
      <c r="A28" s="25">
        <v>21</v>
      </c>
      <c r="B28" s="37">
        <v>3</v>
      </c>
      <c r="C28" s="51">
        <v>2</v>
      </c>
      <c r="D28" s="52">
        <v>1</v>
      </c>
      <c r="E28" s="52">
        <v>1</v>
      </c>
      <c r="F28" s="52">
        <v>3</v>
      </c>
      <c r="G28" s="53"/>
      <c r="H28" s="54" t="s">
        <v>37</v>
      </c>
      <c r="I28" s="42">
        <v>3125388</v>
      </c>
      <c r="J28" s="55">
        <v>271502.32</v>
      </c>
      <c r="K28" s="56">
        <v>271502.32</v>
      </c>
      <c r="L28" s="56">
        <v>271502.32</v>
      </c>
      <c r="M28" s="56">
        <v>271502.32</v>
      </c>
      <c r="N28" s="56">
        <v>271502.32</v>
      </c>
      <c r="O28" s="56">
        <v>139076.16</v>
      </c>
      <c r="P28" s="56">
        <v>17600</v>
      </c>
      <c r="Q28" s="56">
        <v>17600</v>
      </c>
      <c r="R28" s="57">
        <v>17600</v>
      </c>
      <c r="S28" s="57">
        <v>17600</v>
      </c>
      <c r="T28" s="57">
        <v>17600</v>
      </c>
      <c r="U28" s="57">
        <v>17600</v>
      </c>
      <c r="V28" s="49">
        <f t="shared" si="5"/>
        <v>1602187.76</v>
      </c>
      <c r="W28" s="49">
        <f t="shared" si="6"/>
        <v>1523200.24</v>
      </c>
      <c r="X28" s="32"/>
    </row>
    <row r="29" spans="1:25" s="44" customFormat="1" x14ac:dyDescent="0.2">
      <c r="A29" s="25">
        <v>21</v>
      </c>
      <c r="B29" s="37">
        <v>3</v>
      </c>
      <c r="C29" s="51">
        <v>2</v>
      </c>
      <c r="D29" s="52">
        <v>1</v>
      </c>
      <c r="E29" s="52">
        <v>1</v>
      </c>
      <c r="F29" s="52">
        <v>4</v>
      </c>
      <c r="G29" s="53"/>
      <c r="H29" s="54" t="s">
        <v>38</v>
      </c>
      <c r="I29" s="57">
        <v>2896502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>
        <f>2342914.3+45000+166300.77+144103.08</f>
        <v>2698318.15</v>
      </c>
      <c r="U29" s="57"/>
      <c r="V29" s="49">
        <f t="shared" si="5"/>
        <v>2698318.15</v>
      </c>
      <c r="W29" s="49">
        <f t="shared" si="6"/>
        <v>198183.85000000009</v>
      </c>
      <c r="X29" s="32"/>
    </row>
    <row r="30" spans="1:25" s="44" customFormat="1" x14ac:dyDescent="0.2">
      <c r="A30" s="36">
        <v>21</v>
      </c>
      <c r="B30" s="37">
        <v>3</v>
      </c>
      <c r="C30" s="38">
        <v>2</v>
      </c>
      <c r="D30" s="39">
        <v>1</v>
      </c>
      <c r="E30" s="39">
        <v>1</v>
      </c>
      <c r="F30" s="39">
        <v>5</v>
      </c>
      <c r="G30" s="40"/>
      <c r="H30" s="41" t="s">
        <v>39</v>
      </c>
      <c r="I30" s="42">
        <f t="shared" ref="I30:W30" si="7">SUM(I31:I34)</f>
        <v>-2927466.32</v>
      </c>
      <c r="J30" s="42">
        <f t="shared" si="7"/>
        <v>0</v>
      </c>
      <c r="K30" s="42">
        <f t="shared" si="7"/>
        <v>0</v>
      </c>
      <c r="L30" s="42">
        <f t="shared" si="7"/>
        <v>0</v>
      </c>
      <c r="M30" s="42">
        <f t="shared" si="7"/>
        <v>0</v>
      </c>
      <c r="N30" s="42">
        <f t="shared" si="7"/>
        <v>21319.8</v>
      </c>
      <c r="O30" s="42">
        <f t="shared" si="7"/>
        <v>161700</v>
      </c>
      <c r="P30" s="42">
        <f t="shared" si="7"/>
        <v>430752.19</v>
      </c>
      <c r="Q30" s="42">
        <f t="shared" si="7"/>
        <v>0</v>
      </c>
      <c r="R30" s="42">
        <f t="shared" si="7"/>
        <v>571426.25</v>
      </c>
      <c r="S30" s="42">
        <f t="shared" si="7"/>
        <v>0</v>
      </c>
      <c r="T30" s="42">
        <f t="shared" si="7"/>
        <v>0</v>
      </c>
      <c r="U30" s="42">
        <f t="shared" si="7"/>
        <v>0</v>
      </c>
      <c r="V30" s="42">
        <f t="shared" si="7"/>
        <v>1185198.24</v>
      </c>
      <c r="W30" s="42">
        <f t="shared" si="7"/>
        <v>-4112664.5599999996</v>
      </c>
      <c r="X30" s="32"/>
    </row>
    <row r="31" spans="1:25" s="34" customFormat="1" x14ac:dyDescent="0.2">
      <c r="A31" s="25">
        <v>21</v>
      </c>
      <c r="B31" s="26">
        <v>4</v>
      </c>
      <c r="C31" s="45">
        <v>2</v>
      </c>
      <c r="D31" s="46">
        <v>1</v>
      </c>
      <c r="E31" s="46">
        <v>1</v>
      </c>
      <c r="F31" s="46">
        <v>5</v>
      </c>
      <c r="G31" s="47" t="s">
        <v>24</v>
      </c>
      <c r="H31" s="58" t="s">
        <v>39</v>
      </c>
      <c r="I31" s="49">
        <v>341500</v>
      </c>
      <c r="J31" s="49"/>
      <c r="K31" s="49"/>
      <c r="L31" s="49"/>
      <c r="M31" s="49"/>
      <c r="N31" s="49"/>
      <c r="O31" s="49">
        <v>161700</v>
      </c>
      <c r="P31" s="49">
        <v>320000</v>
      </c>
      <c r="Q31" s="49"/>
      <c r="R31" s="49"/>
      <c r="S31" s="49"/>
      <c r="T31" s="49"/>
      <c r="U31" s="49"/>
      <c r="V31" s="49">
        <f>SUM(J31:U31)</f>
        <v>481700</v>
      </c>
      <c r="W31" s="49">
        <f>I31-V31</f>
        <v>-140200</v>
      </c>
      <c r="X31" s="32"/>
    </row>
    <row r="32" spans="1:25" s="34" customFormat="1" x14ac:dyDescent="0.2">
      <c r="A32" s="25">
        <v>21</v>
      </c>
      <c r="B32" s="26">
        <v>4</v>
      </c>
      <c r="C32" s="45">
        <v>2</v>
      </c>
      <c r="D32" s="46">
        <v>1</v>
      </c>
      <c r="E32" s="46">
        <v>1</v>
      </c>
      <c r="F32" s="46">
        <v>5</v>
      </c>
      <c r="G32" s="47" t="s">
        <v>28</v>
      </c>
      <c r="H32" s="58" t="s">
        <v>40</v>
      </c>
      <c r="I32" s="49">
        <v>0</v>
      </c>
      <c r="J32" s="49"/>
      <c r="K32" s="49"/>
      <c r="L32" s="49"/>
      <c r="M32" s="49">
        <v>0</v>
      </c>
      <c r="N32" s="49"/>
      <c r="O32" s="49"/>
      <c r="P32" s="49"/>
      <c r="Q32" s="49"/>
      <c r="R32" s="49"/>
      <c r="S32" s="49"/>
      <c r="T32" s="49"/>
      <c r="U32" s="49"/>
      <c r="V32" s="49">
        <f>SUM(J32:U32)</f>
        <v>0</v>
      </c>
      <c r="W32" s="49">
        <f>I32-V32</f>
        <v>0</v>
      </c>
      <c r="X32" s="32"/>
    </row>
    <row r="33" spans="1:24" s="34" customFormat="1" x14ac:dyDescent="0.2">
      <c r="A33" s="25">
        <v>21</v>
      </c>
      <c r="B33" s="26">
        <v>4</v>
      </c>
      <c r="C33" s="45">
        <v>2</v>
      </c>
      <c r="D33" s="46">
        <v>1</v>
      </c>
      <c r="E33" s="46">
        <v>1</v>
      </c>
      <c r="F33" s="46">
        <v>5</v>
      </c>
      <c r="G33" s="47" t="s">
        <v>30</v>
      </c>
      <c r="H33" s="58" t="s">
        <v>41</v>
      </c>
      <c r="I33" s="49">
        <v>-3972539.32</v>
      </c>
      <c r="J33" s="49"/>
      <c r="K33" s="49"/>
      <c r="L33" s="49"/>
      <c r="M33" s="49">
        <v>0</v>
      </c>
      <c r="N33" s="49"/>
      <c r="O33" s="49"/>
      <c r="P33" s="49"/>
      <c r="Q33" s="49"/>
      <c r="R33" s="49"/>
      <c r="S33" s="49"/>
      <c r="T33" s="49"/>
      <c r="U33" s="49"/>
      <c r="V33" s="49">
        <f>SUM(J33:U33)</f>
        <v>0</v>
      </c>
      <c r="W33" s="49">
        <f>I33-V33</f>
        <v>-3972539.32</v>
      </c>
      <c r="X33" s="32"/>
    </row>
    <row r="34" spans="1:24" s="34" customFormat="1" x14ac:dyDescent="0.2">
      <c r="A34" s="25">
        <v>21</v>
      </c>
      <c r="B34" s="26">
        <v>4</v>
      </c>
      <c r="C34" s="45">
        <v>2</v>
      </c>
      <c r="D34" s="46">
        <v>1</v>
      </c>
      <c r="E34" s="46">
        <v>1</v>
      </c>
      <c r="F34" s="46">
        <v>5</v>
      </c>
      <c r="G34" s="47" t="s">
        <v>32</v>
      </c>
      <c r="H34" s="58" t="s">
        <v>42</v>
      </c>
      <c r="I34" s="49">
        <v>703573</v>
      </c>
      <c r="J34" s="49"/>
      <c r="K34" s="49"/>
      <c r="L34" s="49"/>
      <c r="M34" s="49"/>
      <c r="N34" s="49">
        <v>21319.8</v>
      </c>
      <c r="O34" s="49"/>
      <c r="P34" s="49">
        <v>110752.19</v>
      </c>
      <c r="Q34" s="49"/>
      <c r="R34" s="49">
        <v>571426.25</v>
      </c>
      <c r="S34" s="49"/>
      <c r="T34" s="49"/>
      <c r="U34" s="49"/>
      <c r="V34" s="49">
        <f>SUM(J34:U34)</f>
        <v>703498.23999999999</v>
      </c>
      <c r="W34" s="49">
        <f>I34-V34</f>
        <v>74.760000000009313</v>
      </c>
      <c r="X34" s="32"/>
    </row>
    <row r="35" spans="1:24" s="34" customFormat="1" x14ac:dyDescent="0.2">
      <c r="A35" s="25">
        <v>21</v>
      </c>
      <c r="B35" s="26">
        <v>2</v>
      </c>
      <c r="C35" s="38">
        <v>2</v>
      </c>
      <c r="D35" s="39">
        <v>1</v>
      </c>
      <c r="E35" s="39">
        <v>2</v>
      </c>
      <c r="F35" s="39"/>
      <c r="G35" s="59"/>
      <c r="H35" s="41" t="s">
        <v>43</v>
      </c>
      <c r="I35" s="42">
        <f t="shared" ref="I35:W35" si="8">+I36</f>
        <v>1741000</v>
      </c>
      <c r="J35" s="42">
        <f t="shared" si="8"/>
        <v>56250</v>
      </c>
      <c r="K35" s="42">
        <f t="shared" si="8"/>
        <v>56250</v>
      </c>
      <c r="L35" s="42">
        <f t="shared" si="8"/>
        <v>56250</v>
      </c>
      <c r="M35" s="42">
        <f t="shared" si="8"/>
        <v>56250</v>
      </c>
      <c r="N35" s="42">
        <f t="shared" si="8"/>
        <v>56250</v>
      </c>
      <c r="O35" s="42">
        <f t="shared" si="8"/>
        <v>41250</v>
      </c>
      <c r="P35" s="42">
        <f t="shared" si="8"/>
        <v>71250</v>
      </c>
      <c r="Q35" s="42">
        <f t="shared" si="8"/>
        <v>907671.48</v>
      </c>
      <c r="R35" s="42">
        <f t="shared" si="8"/>
        <v>56250</v>
      </c>
      <c r="S35" s="42">
        <f t="shared" si="8"/>
        <v>56250</v>
      </c>
      <c r="T35" s="42">
        <f t="shared" si="8"/>
        <v>2568635.6800000002</v>
      </c>
      <c r="U35" s="42">
        <f t="shared" si="8"/>
        <v>56250</v>
      </c>
      <c r="V35" s="42">
        <f t="shared" si="8"/>
        <v>4038807.16</v>
      </c>
      <c r="W35" s="42">
        <f t="shared" si="8"/>
        <v>-2297807.16</v>
      </c>
      <c r="X35" s="32"/>
    </row>
    <row r="36" spans="1:24" s="44" customFormat="1" x14ac:dyDescent="0.2">
      <c r="A36" s="36">
        <v>21</v>
      </c>
      <c r="B36" s="37">
        <v>3</v>
      </c>
      <c r="C36" s="38">
        <v>2</v>
      </c>
      <c r="D36" s="39">
        <v>1</v>
      </c>
      <c r="E36" s="39">
        <v>2</v>
      </c>
      <c r="F36" s="39">
        <v>2</v>
      </c>
      <c r="G36" s="40"/>
      <c r="H36" s="41" t="s">
        <v>44</v>
      </c>
      <c r="I36" s="42">
        <f t="shared" ref="I36:W36" si="9">SUM(I37:I42)</f>
        <v>1741000</v>
      </c>
      <c r="J36" s="42">
        <f t="shared" si="9"/>
        <v>56250</v>
      </c>
      <c r="K36" s="42">
        <f t="shared" si="9"/>
        <v>56250</v>
      </c>
      <c r="L36" s="42">
        <f t="shared" si="9"/>
        <v>56250</v>
      </c>
      <c r="M36" s="42">
        <f t="shared" si="9"/>
        <v>56250</v>
      </c>
      <c r="N36" s="42">
        <f t="shared" si="9"/>
        <v>56250</v>
      </c>
      <c r="O36" s="42">
        <f t="shared" si="9"/>
        <v>41250</v>
      </c>
      <c r="P36" s="42">
        <f t="shared" si="9"/>
        <v>71250</v>
      </c>
      <c r="Q36" s="42">
        <f t="shared" si="9"/>
        <v>907671.48</v>
      </c>
      <c r="R36" s="42">
        <f t="shared" si="9"/>
        <v>56250</v>
      </c>
      <c r="S36" s="42">
        <f t="shared" si="9"/>
        <v>56250</v>
      </c>
      <c r="T36" s="42">
        <f t="shared" si="9"/>
        <v>2568635.6800000002</v>
      </c>
      <c r="U36" s="42">
        <v>56250</v>
      </c>
      <c r="V36" s="42">
        <f t="shared" si="9"/>
        <v>4038807.16</v>
      </c>
      <c r="W36" s="42">
        <f t="shared" si="9"/>
        <v>-2297807.16</v>
      </c>
      <c r="X36" s="32"/>
    </row>
    <row r="37" spans="1:24" s="34" customFormat="1" x14ac:dyDescent="0.2">
      <c r="A37" s="25">
        <v>21</v>
      </c>
      <c r="B37" s="26">
        <v>4</v>
      </c>
      <c r="C37" s="45">
        <v>2</v>
      </c>
      <c r="D37" s="46">
        <v>1</v>
      </c>
      <c r="E37" s="46">
        <v>2</v>
      </c>
      <c r="F37" s="46">
        <v>2</v>
      </c>
      <c r="G37" s="47" t="s">
        <v>24</v>
      </c>
      <c r="H37" s="58" t="s">
        <v>45</v>
      </c>
      <c r="I37" s="49">
        <v>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>
        <f t="shared" ref="V37:V43" si="10">SUM(J37:U37)</f>
        <v>0</v>
      </c>
      <c r="W37" s="49">
        <f t="shared" ref="W37:W42" si="11">I37-V37</f>
        <v>0</v>
      </c>
      <c r="X37" s="32"/>
    </row>
    <row r="38" spans="1:24" s="34" customFormat="1" x14ac:dyDescent="0.2">
      <c r="A38" s="25">
        <v>21</v>
      </c>
      <c r="B38" s="26">
        <v>4</v>
      </c>
      <c r="C38" s="45">
        <v>2</v>
      </c>
      <c r="D38" s="46">
        <v>1</v>
      </c>
      <c r="E38" s="46">
        <v>2</v>
      </c>
      <c r="F38" s="46">
        <v>2</v>
      </c>
      <c r="G38" s="47" t="s">
        <v>32</v>
      </c>
      <c r="H38" s="58" t="s">
        <v>46</v>
      </c>
      <c r="I38" s="49">
        <v>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>
        <f t="shared" si="10"/>
        <v>0</v>
      </c>
      <c r="W38" s="49">
        <f t="shared" si="11"/>
        <v>0</v>
      </c>
      <c r="X38" s="32"/>
    </row>
    <row r="39" spans="1:24" s="34" customFormat="1" x14ac:dyDescent="0.2">
      <c r="A39" s="25">
        <v>21</v>
      </c>
      <c r="B39" s="26">
        <v>4</v>
      </c>
      <c r="C39" s="45">
        <v>2</v>
      </c>
      <c r="D39" s="46">
        <v>1</v>
      </c>
      <c r="E39" s="46">
        <v>2</v>
      </c>
      <c r="F39" s="46">
        <v>2</v>
      </c>
      <c r="G39" s="47" t="s">
        <v>34</v>
      </c>
      <c r="H39" s="58" t="s">
        <v>47</v>
      </c>
      <c r="I39" s="49">
        <v>675000</v>
      </c>
      <c r="J39" s="49">
        <v>56250</v>
      </c>
      <c r="K39" s="49">
        <v>56250</v>
      </c>
      <c r="L39" s="49">
        <v>56250</v>
      </c>
      <c r="M39" s="49">
        <v>56250</v>
      </c>
      <c r="N39" s="49">
        <v>56250</v>
      </c>
      <c r="O39" s="49">
        <v>41250</v>
      </c>
      <c r="P39" s="49">
        <v>71250</v>
      </c>
      <c r="Q39" s="49">
        <v>56250</v>
      </c>
      <c r="R39" s="49">
        <v>56250</v>
      </c>
      <c r="S39" s="49">
        <v>56250</v>
      </c>
      <c r="T39" s="49">
        <v>56250</v>
      </c>
      <c r="U39" s="49">
        <v>56250</v>
      </c>
      <c r="V39" s="49">
        <f t="shared" si="10"/>
        <v>675000</v>
      </c>
      <c r="W39" s="49">
        <f t="shared" si="11"/>
        <v>0</v>
      </c>
      <c r="X39" s="32"/>
    </row>
    <row r="40" spans="1:24" s="34" customFormat="1" x14ac:dyDescent="0.2">
      <c r="A40" s="25">
        <v>21</v>
      </c>
      <c r="B40" s="26">
        <v>4</v>
      </c>
      <c r="C40" s="45">
        <v>2</v>
      </c>
      <c r="D40" s="46">
        <v>1</v>
      </c>
      <c r="E40" s="46">
        <v>2</v>
      </c>
      <c r="F40" s="46">
        <v>2</v>
      </c>
      <c r="G40" s="47" t="s">
        <v>48</v>
      </c>
      <c r="H40" s="58" t="s">
        <v>49</v>
      </c>
      <c r="I40" s="49">
        <v>-389279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>
        <f t="shared" si="10"/>
        <v>0</v>
      </c>
      <c r="W40" s="49">
        <f t="shared" si="11"/>
        <v>-389279</v>
      </c>
      <c r="X40" s="32"/>
    </row>
    <row r="41" spans="1:24" s="34" customFormat="1" x14ac:dyDescent="0.2">
      <c r="A41" s="25">
        <v>21</v>
      </c>
      <c r="B41" s="26">
        <v>4</v>
      </c>
      <c r="C41" s="45">
        <v>2</v>
      </c>
      <c r="D41" s="46">
        <v>1</v>
      </c>
      <c r="E41" s="46">
        <v>2</v>
      </c>
      <c r="F41" s="46">
        <v>2</v>
      </c>
      <c r="G41" s="47" t="s">
        <v>50</v>
      </c>
      <c r="H41" s="58" t="s">
        <v>51</v>
      </c>
      <c r="I41" s="49">
        <v>1319279</v>
      </c>
      <c r="J41" s="49"/>
      <c r="K41" s="49"/>
      <c r="L41" s="49"/>
      <c r="M41" s="49"/>
      <c r="N41" s="49"/>
      <c r="O41" s="49"/>
      <c r="P41" s="49">
        <v>0</v>
      </c>
      <c r="Q41" s="49">
        <v>851421.48</v>
      </c>
      <c r="R41" s="49"/>
      <c r="S41" s="49"/>
      <c r="T41" s="49"/>
      <c r="U41" s="49"/>
      <c r="V41" s="49">
        <f t="shared" si="10"/>
        <v>851421.48</v>
      </c>
      <c r="W41" s="49">
        <f t="shared" si="11"/>
        <v>467857.52</v>
      </c>
      <c r="X41" s="32"/>
    </row>
    <row r="42" spans="1:24" s="34" customFormat="1" x14ac:dyDescent="0.2">
      <c r="A42" s="25">
        <v>21</v>
      </c>
      <c r="B42" s="26">
        <v>4</v>
      </c>
      <c r="C42" s="45">
        <v>2</v>
      </c>
      <c r="D42" s="46">
        <v>1</v>
      </c>
      <c r="E42" s="46">
        <v>2</v>
      </c>
      <c r="F42" s="46">
        <v>2</v>
      </c>
      <c r="G42" s="47" t="s">
        <v>36</v>
      </c>
      <c r="H42" s="58" t="s">
        <v>52</v>
      </c>
      <c r="I42" s="49">
        <v>136000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>
        <f>2217719.91+45000+166300.77+83365</f>
        <v>2512385.6800000002</v>
      </c>
      <c r="U42" s="49"/>
      <c r="V42" s="49">
        <f t="shared" si="10"/>
        <v>2512385.6800000002</v>
      </c>
      <c r="W42" s="49">
        <f t="shared" si="11"/>
        <v>-2376385.6800000002</v>
      </c>
      <c r="X42" s="32"/>
    </row>
    <row r="43" spans="1:24" s="34" customFormat="1" x14ac:dyDescent="0.2">
      <c r="A43" s="25"/>
      <c r="B43" s="127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49">
        <f t="shared" si="10"/>
        <v>0</v>
      </c>
      <c r="W43" s="60"/>
      <c r="X43" s="32"/>
    </row>
    <row r="44" spans="1:24" s="34" customFormat="1" x14ac:dyDescent="0.2">
      <c r="A44" s="25">
        <v>21</v>
      </c>
      <c r="B44" s="26">
        <v>2</v>
      </c>
      <c r="C44" s="38">
        <v>2</v>
      </c>
      <c r="D44" s="39">
        <v>1</v>
      </c>
      <c r="E44" s="39">
        <v>3</v>
      </c>
      <c r="F44" s="39"/>
      <c r="G44" s="59"/>
      <c r="H44" s="41" t="s">
        <v>53</v>
      </c>
      <c r="I44" s="42">
        <f t="shared" ref="I44:W44" si="12">+I45+I48</f>
        <v>367000</v>
      </c>
      <c r="J44" s="42">
        <f t="shared" si="12"/>
        <v>0</v>
      </c>
      <c r="K44" s="42">
        <f t="shared" si="12"/>
        <v>31650</v>
      </c>
      <c r="L44" s="42">
        <f t="shared" si="12"/>
        <v>63300</v>
      </c>
      <c r="M44" s="42">
        <f t="shared" si="12"/>
        <v>31650</v>
      </c>
      <c r="N44" s="42">
        <f t="shared" si="12"/>
        <v>0</v>
      </c>
      <c r="O44" s="42">
        <f t="shared" si="12"/>
        <v>0</v>
      </c>
      <c r="P44" s="42">
        <f t="shared" si="12"/>
        <v>0</v>
      </c>
      <c r="Q44" s="42">
        <f t="shared" si="12"/>
        <v>0</v>
      </c>
      <c r="R44" s="42">
        <f t="shared" si="12"/>
        <v>0</v>
      </c>
      <c r="S44" s="42">
        <f t="shared" si="12"/>
        <v>0</v>
      </c>
      <c r="T44" s="42">
        <f t="shared" si="12"/>
        <v>0</v>
      </c>
      <c r="U44" s="42">
        <f t="shared" si="12"/>
        <v>3327.3</v>
      </c>
      <c r="V44" s="42">
        <f t="shared" si="12"/>
        <v>129927.3</v>
      </c>
      <c r="W44" s="42">
        <f t="shared" si="12"/>
        <v>237072.7</v>
      </c>
      <c r="X44" s="32"/>
    </row>
    <row r="45" spans="1:24" s="44" customFormat="1" x14ac:dyDescent="0.2">
      <c r="A45" s="25">
        <v>21</v>
      </c>
      <c r="B45" s="26">
        <v>3</v>
      </c>
      <c r="C45" s="38">
        <v>2</v>
      </c>
      <c r="D45" s="39">
        <v>1</v>
      </c>
      <c r="E45" s="39">
        <v>3</v>
      </c>
      <c r="F45" s="39">
        <v>1</v>
      </c>
      <c r="G45" s="40"/>
      <c r="H45" s="41" t="s">
        <v>54</v>
      </c>
      <c r="I45" s="42">
        <f t="shared" ref="I45:W45" si="13">SUM(I46:I47)</f>
        <v>2000</v>
      </c>
      <c r="J45" s="42">
        <f t="shared" si="13"/>
        <v>0</v>
      </c>
      <c r="K45" s="42">
        <f t="shared" si="13"/>
        <v>0</v>
      </c>
      <c r="L45" s="42">
        <f t="shared" si="13"/>
        <v>0</v>
      </c>
      <c r="M45" s="42">
        <f t="shared" si="13"/>
        <v>0</v>
      </c>
      <c r="N45" s="42">
        <f t="shared" si="13"/>
        <v>0</v>
      </c>
      <c r="O45" s="42">
        <f t="shared" si="13"/>
        <v>0</v>
      </c>
      <c r="P45" s="42">
        <f t="shared" si="13"/>
        <v>0</v>
      </c>
      <c r="Q45" s="42">
        <f t="shared" si="13"/>
        <v>0</v>
      </c>
      <c r="R45" s="42">
        <f t="shared" si="13"/>
        <v>0</v>
      </c>
      <c r="S45" s="42">
        <f t="shared" si="13"/>
        <v>0</v>
      </c>
      <c r="T45" s="42">
        <f t="shared" si="13"/>
        <v>0</v>
      </c>
      <c r="U45" s="42">
        <f t="shared" si="13"/>
        <v>0</v>
      </c>
      <c r="V45" s="42">
        <f t="shared" si="13"/>
        <v>0</v>
      </c>
      <c r="W45" s="42">
        <f t="shared" si="13"/>
        <v>2000</v>
      </c>
      <c r="X45" s="32"/>
    </row>
    <row r="46" spans="1:24" s="34" customFormat="1" x14ac:dyDescent="0.2">
      <c r="A46" s="25">
        <v>21</v>
      </c>
      <c r="B46" s="26">
        <v>4</v>
      </c>
      <c r="C46" s="45">
        <v>2</v>
      </c>
      <c r="D46" s="46">
        <v>1</v>
      </c>
      <c r="E46" s="46">
        <v>3</v>
      </c>
      <c r="F46" s="46">
        <v>1</v>
      </c>
      <c r="G46" s="47" t="s">
        <v>24</v>
      </c>
      <c r="H46" s="58" t="s">
        <v>55</v>
      </c>
      <c r="I46" s="49">
        <v>1000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>
        <f>SUM(J46:U46)</f>
        <v>0</v>
      </c>
      <c r="W46" s="49">
        <f>I46-V46</f>
        <v>1000</v>
      </c>
      <c r="X46" s="32"/>
    </row>
    <row r="47" spans="1:24" s="34" customFormat="1" x14ac:dyDescent="0.2">
      <c r="A47" s="25">
        <v>21</v>
      </c>
      <c r="B47" s="26">
        <v>4</v>
      </c>
      <c r="C47" s="45">
        <v>2</v>
      </c>
      <c r="D47" s="46">
        <v>1</v>
      </c>
      <c r="E47" s="46">
        <v>3</v>
      </c>
      <c r="F47" s="46">
        <v>1</v>
      </c>
      <c r="G47" s="47" t="s">
        <v>28</v>
      </c>
      <c r="H47" s="58" t="s">
        <v>56</v>
      </c>
      <c r="I47" s="49">
        <v>1000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>
        <f>SUM(J47:U47)</f>
        <v>0</v>
      </c>
      <c r="W47" s="49">
        <f>I47-V47</f>
        <v>1000</v>
      </c>
      <c r="X47" s="32"/>
    </row>
    <row r="48" spans="1:24" s="44" customFormat="1" x14ac:dyDescent="0.2">
      <c r="A48" s="25">
        <v>21</v>
      </c>
      <c r="B48" s="26">
        <v>3</v>
      </c>
      <c r="C48" s="38">
        <v>2</v>
      </c>
      <c r="D48" s="39">
        <v>1</v>
      </c>
      <c r="E48" s="39">
        <v>3</v>
      </c>
      <c r="F48" s="39">
        <v>2</v>
      </c>
      <c r="G48" s="40"/>
      <c r="H48" s="41" t="s">
        <v>57</v>
      </c>
      <c r="I48" s="42">
        <f t="shared" ref="I48:W48" si="14">I49</f>
        <v>365000</v>
      </c>
      <c r="J48" s="42">
        <f t="shared" si="14"/>
        <v>0</v>
      </c>
      <c r="K48" s="42">
        <f t="shared" si="14"/>
        <v>31650</v>
      </c>
      <c r="L48" s="42">
        <f t="shared" si="14"/>
        <v>63300</v>
      </c>
      <c r="M48" s="42">
        <f t="shared" si="14"/>
        <v>31650</v>
      </c>
      <c r="N48" s="42">
        <f t="shared" si="14"/>
        <v>0</v>
      </c>
      <c r="O48" s="42">
        <f t="shared" si="14"/>
        <v>0</v>
      </c>
      <c r="P48" s="42">
        <f t="shared" si="14"/>
        <v>0</v>
      </c>
      <c r="Q48" s="42">
        <f t="shared" si="14"/>
        <v>0</v>
      </c>
      <c r="R48" s="42">
        <f t="shared" si="14"/>
        <v>0</v>
      </c>
      <c r="S48" s="42">
        <f t="shared" si="14"/>
        <v>0</v>
      </c>
      <c r="T48" s="42">
        <f t="shared" si="14"/>
        <v>0</v>
      </c>
      <c r="U48" s="42">
        <f t="shared" si="14"/>
        <v>3327.3</v>
      </c>
      <c r="V48" s="42">
        <f t="shared" si="14"/>
        <v>129927.3</v>
      </c>
      <c r="W48" s="42">
        <f t="shared" si="14"/>
        <v>235072.7</v>
      </c>
      <c r="X48" s="32"/>
    </row>
    <row r="49" spans="1:24 16306:16325" s="34" customFormat="1" x14ac:dyDescent="0.2">
      <c r="A49" s="25">
        <v>21</v>
      </c>
      <c r="B49" s="26">
        <v>4</v>
      </c>
      <c r="C49" s="45">
        <v>2</v>
      </c>
      <c r="D49" s="46">
        <v>1</v>
      </c>
      <c r="E49" s="46">
        <v>3</v>
      </c>
      <c r="F49" s="46">
        <v>2</v>
      </c>
      <c r="G49" s="47" t="s">
        <v>24</v>
      </c>
      <c r="H49" s="58" t="s">
        <v>58</v>
      </c>
      <c r="I49" s="49">
        <v>365000</v>
      </c>
      <c r="J49" s="49"/>
      <c r="K49" s="49">
        <v>31650</v>
      </c>
      <c r="L49" s="49">
        <v>63300</v>
      </c>
      <c r="M49" s="49">
        <v>31650</v>
      </c>
      <c r="N49" s="49"/>
      <c r="O49" s="49"/>
      <c r="P49" s="49"/>
      <c r="Q49" s="49"/>
      <c r="R49" s="49"/>
      <c r="S49" s="49"/>
      <c r="T49" s="49"/>
      <c r="U49" s="49">
        <v>3327.3</v>
      </c>
      <c r="V49" s="49">
        <f>SUM(J49:U49)</f>
        <v>129927.3</v>
      </c>
      <c r="W49" s="49">
        <f>I49-V49</f>
        <v>235072.7</v>
      </c>
      <c r="X49" s="32"/>
    </row>
    <row r="50" spans="1:24 16306:16325" s="34" customFormat="1" x14ac:dyDescent="0.2">
      <c r="A50" s="25"/>
      <c r="B50" s="127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32"/>
    </row>
    <row r="51" spans="1:24 16306:16325" s="34" customFormat="1" x14ac:dyDescent="0.2">
      <c r="A51" s="25">
        <v>21</v>
      </c>
      <c r="B51" s="26">
        <v>2</v>
      </c>
      <c r="C51" s="38">
        <v>2</v>
      </c>
      <c r="D51" s="39">
        <v>1</v>
      </c>
      <c r="E51" s="39">
        <v>4</v>
      </c>
      <c r="F51" s="39"/>
      <c r="G51" s="59"/>
      <c r="H51" s="41" t="s">
        <v>59</v>
      </c>
      <c r="I51" s="61">
        <f t="shared" ref="I51:W51" si="15">+I52+I53</f>
        <v>0</v>
      </c>
      <c r="J51" s="61">
        <f t="shared" si="15"/>
        <v>0</v>
      </c>
      <c r="K51" s="61">
        <f t="shared" si="15"/>
        <v>0</v>
      </c>
      <c r="L51" s="61">
        <f t="shared" si="15"/>
        <v>0</v>
      </c>
      <c r="M51" s="61">
        <f t="shared" si="15"/>
        <v>0</v>
      </c>
      <c r="N51" s="61">
        <f t="shared" si="15"/>
        <v>0</v>
      </c>
      <c r="O51" s="61">
        <f t="shared" si="15"/>
        <v>0</v>
      </c>
      <c r="P51" s="61">
        <f t="shared" si="15"/>
        <v>0</v>
      </c>
      <c r="Q51" s="61">
        <f t="shared" si="15"/>
        <v>0</v>
      </c>
      <c r="R51" s="61">
        <f t="shared" si="15"/>
        <v>0</v>
      </c>
      <c r="S51" s="61">
        <f t="shared" si="15"/>
        <v>0</v>
      </c>
      <c r="T51" s="61">
        <f t="shared" si="15"/>
        <v>0</v>
      </c>
      <c r="U51" s="61">
        <f t="shared" si="15"/>
        <v>0</v>
      </c>
      <c r="V51" s="61">
        <f t="shared" si="15"/>
        <v>0</v>
      </c>
      <c r="W51" s="61">
        <f t="shared" si="15"/>
        <v>0</v>
      </c>
      <c r="X51" s="32"/>
    </row>
    <row r="52" spans="1:24 16306:16325" s="44" customFormat="1" x14ac:dyDescent="0.2">
      <c r="A52" s="25">
        <v>21</v>
      </c>
      <c r="B52" s="26">
        <v>3</v>
      </c>
      <c r="C52" s="51">
        <v>2</v>
      </c>
      <c r="D52" s="52">
        <v>1</v>
      </c>
      <c r="E52" s="52">
        <v>4</v>
      </c>
      <c r="F52" s="52">
        <v>1</v>
      </c>
      <c r="G52" s="62"/>
      <c r="H52" s="54" t="s">
        <v>60</v>
      </c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49">
        <f>SUM(J52:U52)</f>
        <v>0</v>
      </c>
      <c r="W52" s="49">
        <f>I52-V52</f>
        <v>0</v>
      </c>
      <c r="X52" s="32"/>
    </row>
    <row r="53" spans="1:24 16306:16325" s="44" customFormat="1" x14ac:dyDescent="0.2">
      <c r="A53" s="25">
        <v>21</v>
      </c>
      <c r="B53" s="26">
        <v>3</v>
      </c>
      <c r="C53" s="38">
        <v>2</v>
      </c>
      <c r="D53" s="39">
        <v>1</v>
      </c>
      <c r="E53" s="39">
        <v>4</v>
      </c>
      <c r="F53" s="39">
        <v>2</v>
      </c>
      <c r="G53" s="40"/>
      <c r="H53" s="41" t="s">
        <v>61</v>
      </c>
      <c r="I53" s="42">
        <f t="shared" ref="I53:W53" si="16">I54</f>
        <v>0</v>
      </c>
      <c r="J53" s="42">
        <f t="shared" si="16"/>
        <v>0</v>
      </c>
      <c r="K53" s="42">
        <f t="shared" si="16"/>
        <v>0</v>
      </c>
      <c r="L53" s="42">
        <f t="shared" si="16"/>
        <v>0</v>
      </c>
      <c r="M53" s="42">
        <f t="shared" si="16"/>
        <v>0</v>
      </c>
      <c r="N53" s="42">
        <f t="shared" si="16"/>
        <v>0</v>
      </c>
      <c r="O53" s="42">
        <f t="shared" si="16"/>
        <v>0</v>
      </c>
      <c r="P53" s="42">
        <f t="shared" si="16"/>
        <v>0</v>
      </c>
      <c r="Q53" s="42">
        <f t="shared" si="16"/>
        <v>0</v>
      </c>
      <c r="R53" s="42">
        <f t="shared" si="16"/>
        <v>0</v>
      </c>
      <c r="S53" s="42">
        <f t="shared" si="16"/>
        <v>0</v>
      </c>
      <c r="T53" s="42">
        <f t="shared" si="16"/>
        <v>0</v>
      </c>
      <c r="U53" s="42">
        <f t="shared" si="16"/>
        <v>0</v>
      </c>
      <c r="V53" s="42">
        <f t="shared" si="16"/>
        <v>0</v>
      </c>
      <c r="W53" s="42">
        <f t="shared" si="16"/>
        <v>0</v>
      </c>
      <c r="X53" s="32"/>
    </row>
    <row r="54" spans="1:24 16306:16325" s="34" customFormat="1" x14ac:dyDescent="0.2">
      <c r="A54" s="25">
        <v>21</v>
      </c>
      <c r="B54" s="26">
        <v>4</v>
      </c>
      <c r="C54" s="45">
        <v>2</v>
      </c>
      <c r="D54" s="46">
        <v>1</v>
      </c>
      <c r="E54" s="46">
        <v>4</v>
      </c>
      <c r="F54" s="46">
        <v>2</v>
      </c>
      <c r="G54" s="47" t="s">
        <v>24</v>
      </c>
      <c r="H54" s="58" t="s">
        <v>62</v>
      </c>
      <c r="I54" s="49">
        <v>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>
        <f>SUM(J54:U54)</f>
        <v>0</v>
      </c>
      <c r="W54" s="49">
        <f>I54-V54</f>
        <v>0</v>
      </c>
      <c r="X54" s="32"/>
    </row>
    <row r="55" spans="1:24 16306:16325" s="34" customFormat="1" x14ac:dyDescent="0.2">
      <c r="A55" s="25"/>
      <c r="B55" s="127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32"/>
    </row>
    <row r="56" spans="1:24 16306:16325" s="44" customFormat="1" x14ac:dyDescent="0.2">
      <c r="A56" s="36">
        <v>21</v>
      </c>
      <c r="B56" s="37">
        <v>2</v>
      </c>
      <c r="C56" s="38">
        <v>2</v>
      </c>
      <c r="D56" s="39">
        <v>1</v>
      </c>
      <c r="E56" s="39">
        <v>5</v>
      </c>
      <c r="F56" s="39"/>
      <c r="G56" s="40"/>
      <c r="H56" s="41" t="s">
        <v>63</v>
      </c>
      <c r="I56" s="42">
        <f t="shared" ref="I56:W56" si="17">SUM(I57:I59)</f>
        <v>5157028</v>
      </c>
      <c r="J56" s="42">
        <f t="shared" si="17"/>
        <v>405234.05</v>
      </c>
      <c r="K56" s="42">
        <f t="shared" si="17"/>
        <v>405234.05</v>
      </c>
      <c r="L56" s="42">
        <f t="shared" si="17"/>
        <v>405234.05</v>
      </c>
      <c r="M56" s="42">
        <f t="shared" si="17"/>
        <v>401678.96</v>
      </c>
      <c r="N56" s="42">
        <f t="shared" si="17"/>
        <v>395846.54000000004</v>
      </c>
      <c r="O56" s="42">
        <f t="shared" si="17"/>
        <v>380272.05</v>
      </c>
      <c r="P56" s="42">
        <f t="shared" si="17"/>
        <v>364446.55</v>
      </c>
      <c r="Q56" s="42">
        <f t="shared" si="17"/>
        <v>365718.98</v>
      </c>
      <c r="R56" s="42">
        <f t="shared" si="17"/>
        <v>372891.61000000004</v>
      </c>
      <c r="S56" s="42">
        <f t="shared" si="17"/>
        <v>380546.08</v>
      </c>
      <c r="T56" s="42">
        <f t="shared" si="17"/>
        <v>401350.14</v>
      </c>
      <c r="U56" s="42">
        <f t="shared" si="17"/>
        <v>370083.15</v>
      </c>
      <c r="V56" s="42">
        <f t="shared" si="17"/>
        <v>4648536.209999999</v>
      </c>
      <c r="W56" s="42">
        <f t="shared" si="17"/>
        <v>508491.79000000079</v>
      </c>
      <c r="X56" s="32"/>
      <c r="XCD56" s="125"/>
      <c r="XCE56" s="38"/>
      <c r="XCF56" s="39"/>
      <c r="XCG56" s="39"/>
      <c r="XCH56" s="39"/>
      <c r="XCI56" s="40"/>
      <c r="XCJ56" s="41"/>
      <c r="XCK56" s="42"/>
      <c r="XCL56" s="64"/>
      <c r="XCM56" s="64"/>
      <c r="XCN56" s="64"/>
      <c r="XCO56" s="64"/>
      <c r="XCP56" s="65"/>
      <c r="XCQ56" s="126"/>
      <c r="XCR56" s="42"/>
      <c r="XCS56" s="64"/>
      <c r="XCT56" s="64"/>
      <c r="XCU56" s="64"/>
      <c r="XCV56" s="64"/>
      <c r="XCW56" s="65"/>
    </row>
    <row r="57" spans="1:24 16306:16325" s="44" customFormat="1" x14ac:dyDescent="0.2">
      <c r="A57" s="25">
        <v>21</v>
      </c>
      <c r="B57" s="26">
        <v>3</v>
      </c>
      <c r="C57" s="51">
        <v>2</v>
      </c>
      <c r="D57" s="52">
        <v>1</v>
      </c>
      <c r="E57" s="52">
        <v>5</v>
      </c>
      <c r="F57" s="52">
        <v>1</v>
      </c>
      <c r="G57" s="53"/>
      <c r="H57" s="54" t="s">
        <v>64</v>
      </c>
      <c r="I57" s="49">
        <v>2397812</v>
      </c>
      <c r="J57" s="49">
        <v>191025.30000000002</v>
      </c>
      <c r="K57" s="49">
        <v>191025.30000000002</v>
      </c>
      <c r="L57" s="49">
        <v>191025.30000000002</v>
      </c>
      <c r="M57" s="49">
        <v>189387.51</v>
      </c>
      <c r="N57" s="49">
        <v>186551.51</v>
      </c>
      <c r="O57" s="49">
        <v>178226</v>
      </c>
      <c r="P57" s="49">
        <v>169613.44</v>
      </c>
      <c r="Q57" s="49">
        <v>171115</v>
      </c>
      <c r="R57" s="49">
        <v>173445.4</v>
      </c>
      <c r="S57" s="49">
        <v>178098.48</v>
      </c>
      <c r="T57" s="49">
        <f>160847.36+3190.5+18788.5+5910.58</f>
        <v>188736.93999999997</v>
      </c>
      <c r="U57" s="49">
        <f>157075.55+3190.5+8153.5+5910.58</f>
        <v>174330.12999999998</v>
      </c>
      <c r="V57" s="49">
        <f>SUM(J57:U57)</f>
        <v>2182580.3099999996</v>
      </c>
      <c r="W57" s="49">
        <f>I57-V57</f>
        <v>215231.69000000041</v>
      </c>
      <c r="X57" s="32"/>
    </row>
    <row r="58" spans="1:24 16306:16325" s="44" customFormat="1" x14ac:dyDescent="0.2">
      <c r="A58" s="25">
        <v>21</v>
      </c>
      <c r="B58" s="26">
        <v>3</v>
      </c>
      <c r="C58" s="51">
        <v>2</v>
      </c>
      <c r="D58" s="52">
        <v>1</v>
      </c>
      <c r="E58" s="52">
        <v>5</v>
      </c>
      <c r="F58" s="52">
        <v>2</v>
      </c>
      <c r="G58" s="53"/>
      <c r="H58" s="54" t="s">
        <v>65</v>
      </c>
      <c r="I58" s="49">
        <v>2468329</v>
      </c>
      <c r="J58" s="49">
        <v>196703.55</v>
      </c>
      <c r="K58" s="49">
        <v>196703.55</v>
      </c>
      <c r="L58" s="49">
        <v>196703.55</v>
      </c>
      <c r="M58" s="49">
        <v>195063.45</v>
      </c>
      <c r="N58" s="49">
        <v>192223.45</v>
      </c>
      <c r="O58" s="49">
        <v>185945.19</v>
      </c>
      <c r="P58" s="49">
        <v>179379.38</v>
      </c>
      <c r="Q58" s="49">
        <v>177320.38</v>
      </c>
      <c r="R58" s="49">
        <v>182097.13</v>
      </c>
      <c r="S58" s="49">
        <v>184313.72</v>
      </c>
      <c r="T58" s="49">
        <f>167038.27+3195+18815+5918.92</f>
        <v>194967.19</v>
      </c>
      <c r="U58" s="49">
        <f>161518.1+3195+8165+5918.92</f>
        <v>178797.02000000002</v>
      </c>
      <c r="V58" s="49">
        <f>SUM(J58:U58)</f>
        <v>2260217.5599999996</v>
      </c>
      <c r="W58" s="49">
        <f>I58-V58</f>
        <v>208111.44000000041</v>
      </c>
      <c r="X58" s="32"/>
    </row>
    <row r="59" spans="1:24 16306:16325" s="44" customFormat="1" x14ac:dyDescent="0.2">
      <c r="A59" s="25">
        <v>21</v>
      </c>
      <c r="B59" s="26">
        <v>3</v>
      </c>
      <c r="C59" s="51">
        <v>2</v>
      </c>
      <c r="D59" s="52">
        <v>1</v>
      </c>
      <c r="E59" s="52">
        <v>5</v>
      </c>
      <c r="F59" s="52">
        <v>3</v>
      </c>
      <c r="G59" s="53"/>
      <c r="H59" s="54" t="s">
        <v>66</v>
      </c>
      <c r="I59" s="49">
        <v>290887</v>
      </c>
      <c r="J59" s="49">
        <v>17505.2</v>
      </c>
      <c r="K59" s="49">
        <v>17505.2</v>
      </c>
      <c r="L59" s="49">
        <v>17505.2</v>
      </c>
      <c r="M59" s="49">
        <v>17228</v>
      </c>
      <c r="N59" s="49">
        <v>17071.580000000002</v>
      </c>
      <c r="O59" s="49">
        <v>16100.86</v>
      </c>
      <c r="P59" s="49">
        <v>15453.73</v>
      </c>
      <c r="Q59" s="49">
        <v>17283.599999999999</v>
      </c>
      <c r="R59" s="49">
        <v>17349.080000000002</v>
      </c>
      <c r="S59" s="49">
        <v>18133.88</v>
      </c>
      <c r="T59" s="49">
        <f>15070.81+540+1286.4+748.8</f>
        <v>17646.009999999998</v>
      </c>
      <c r="U59" s="49">
        <f>14918.4+540+748.8+748.8</f>
        <v>16956</v>
      </c>
      <c r="V59" s="49">
        <f>SUM(J59:U59)</f>
        <v>205738.34000000003</v>
      </c>
      <c r="W59" s="49">
        <f>I59-V59</f>
        <v>85148.659999999974</v>
      </c>
      <c r="X59" s="32"/>
    </row>
    <row r="60" spans="1:24 16306:16325" s="34" customFormat="1" ht="13.5" thickBot="1" x14ac:dyDescent="0.25">
      <c r="A60" s="25"/>
      <c r="B60" s="127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32"/>
    </row>
    <row r="61" spans="1:24 16306:16325" s="34" customFormat="1" ht="13.5" thickBot="1" x14ac:dyDescent="0.25">
      <c r="A61" s="25">
        <v>22</v>
      </c>
      <c r="B61" s="26">
        <v>1</v>
      </c>
      <c r="C61" s="27">
        <v>2</v>
      </c>
      <c r="D61" s="28">
        <v>2</v>
      </c>
      <c r="E61" s="28"/>
      <c r="F61" s="28"/>
      <c r="G61" s="29"/>
      <c r="H61" s="30" t="s">
        <v>67</v>
      </c>
      <c r="I61" s="31">
        <v>11860072</v>
      </c>
      <c r="J61" s="31">
        <f t="shared" ref="J61:W61" si="18">J63+J73+J77+J81+J85+J91+J97+J110+J130</f>
        <v>387287.54</v>
      </c>
      <c r="K61" s="31">
        <f t="shared" si="18"/>
        <v>452480.33999999997</v>
      </c>
      <c r="L61" s="31">
        <f t="shared" si="18"/>
        <v>537563.05000000005</v>
      </c>
      <c r="M61" s="31">
        <f t="shared" si="18"/>
        <v>385264.6</v>
      </c>
      <c r="N61" s="31">
        <f t="shared" si="18"/>
        <v>445524.89999999997</v>
      </c>
      <c r="O61" s="31">
        <f t="shared" si="18"/>
        <v>493778.05</v>
      </c>
      <c r="P61" s="31">
        <f t="shared" si="18"/>
        <v>563401.32999999996</v>
      </c>
      <c r="Q61" s="31">
        <f t="shared" si="18"/>
        <v>470945.36999999994</v>
      </c>
      <c r="R61" s="31">
        <f t="shared" si="18"/>
        <v>348624.2</v>
      </c>
      <c r="S61" s="31">
        <f t="shared" si="18"/>
        <v>497174.52</v>
      </c>
      <c r="T61" s="31">
        <f t="shared" si="18"/>
        <v>1022400.9099999999</v>
      </c>
      <c r="U61" s="31">
        <f t="shared" si="18"/>
        <v>940033.93</v>
      </c>
      <c r="V61" s="31">
        <f t="shared" si="18"/>
        <v>6544478.7400000002</v>
      </c>
      <c r="W61" s="31">
        <f t="shared" si="18"/>
        <v>5315593.26</v>
      </c>
      <c r="X61" s="32"/>
    </row>
    <row r="62" spans="1:24 16306:16325" s="34" customFormat="1" x14ac:dyDescent="0.2">
      <c r="A62" s="25"/>
      <c r="B62" s="127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32"/>
    </row>
    <row r="63" spans="1:24 16306:16325" s="34" customFormat="1" x14ac:dyDescent="0.2">
      <c r="A63" s="25">
        <v>22</v>
      </c>
      <c r="B63" s="26">
        <v>2</v>
      </c>
      <c r="C63" s="38">
        <v>2</v>
      </c>
      <c r="D63" s="39">
        <v>2</v>
      </c>
      <c r="E63" s="39">
        <v>1</v>
      </c>
      <c r="F63" s="66"/>
      <c r="G63" s="67"/>
      <c r="H63" s="41" t="s">
        <v>68</v>
      </c>
      <c r="I63" s="42">
        <f t="shared" ref="I63:W63" si="19">+I64+I65+I66+I67+I68+I70+I71</f>
        <v>2117350</v>
      </c>
      <c r="J63" s="42">
        <f t="shared" si="19"/>
        <v>139913.35999999999</v>
      </c>
      <c r="K63" s="42">
        <f t="shared" si="19"/>
        <v>127226.84</v>
      </c>
      <c r="L63" s="42">
        <f t="shared" si="19"/>
        <v>122680.05</v>
      </c>
      <c r="M63" s="42">
        <f t="shared" si="19"/>
        <v>120850.13999999998</v>
      </c>
      <c r="N63" s="42">
        <f t="shared" si="19"/>
        <v>103997.79</v>
      </c>
      <c r="O63" s="42">
        <f t="shared" si="19"/>
        <v>141075.01</v>
      </c>
      <c r="P63" s="42">
        <f t="shared" si="19"/>
        <v>148732.18</v>
      </c>
      <c r="Q63" s="42">
        <f t="shared" si="19"/>
        <v>126293.50999999998</v>
      </c>
      <c r="R63" s="42">
        <f t="shared" si="19"/>
        <v>153800.63</v>
      </c>
      <c r="S63" s="42">
        <f t="shared" si="19"/>
        <v>162120.22</v>
      </c>
      <c r="T63" s="42">
        <f t="shared" si="19"/>
        <v>158968.04999999999</v>
      </c>
      <c r="U63" s="42">
        <f t="shared" si="19"/>
        <v>210167.11</v>
      </c>
      <c r="V63" s="42">
        <f t="shared" si="19"/>
        <v>1715824.89</v>
      </c>
      <c r="W63" s="42">
        <f t="shared" si="19"/>
        <v>401525.11000000004</v>
      </c>
      <c r="X63" s="32"/>
    </row>
    <row r="64" spans="1:24 16306:16325" s="34" customFormat="1" x14ac:dyDescent="0.2">
      <c r="A64" s="25">
        <v>22</v>
      </c>
      <c r="B64" s="26">
        <v>3</v>
      </c>
      <c r="C64" s="45">
        <v>2</v>
      </c>
      <c r="D64" s="46">
        <v>2</v>
      </c>
      <c r="E64" s="46">
        <v>1</v>
      </c>
      <c r="F64" s="46">
        <v>2</v>
      </c>
      <c r="G64" s="68"/>
      <c r="H64" s="58" t="s">
        <v>69</v>
      </c>
      <c r="I64" s="49">
        <v>10000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>
        <f>SUM(J64:U64)</f>
        <v>0</v>
      </c>
      <c r="W64" s="49">
        <f>I64-V64</f>
        <v>10000</v>
      </c>
      <c r="X64" s="32"/>
    </row>
    <row r="65" spans="1:24" s="34" customFormat="1" x14ac:dyDescent="0.2">
      <c r="A65" s="25">
        <v>22</v>
      </c>
      <c r="B65" s="26">
        <v>3</v>
      </c>
      <c r="C65" s="45">
        <v>2</v>
      </c>
      <c r="D65" s="46">
        <v>2</v>
      </c>
      <c r="E65" s="46">
        <v>1</v>
      </c>
      <c r="F65" s="46">
        <v>3</v>
      </c>
      <c r="G65" s="68"/>
      <c r="H65" s="58" t="s">
        <v>70</v>
      </c>
      <c r="I65" s="49">
        <v>1280000</v>
      </c>
      <c r="J65" s="49">
        <v>98901.62</v>
      </c>
      <c r="K65" s="49">
        <v>96528.75</v>
      </c>
      <c r="L65" s="49">
        <v>91289.53</v>
      </c>
      <c r="M65" s="49">
        <v>88670.98</v>
      </c>
      <c r="N65" s="49">
        <v>88888.12</v>
      </c>
      <c r="O65" s="49">
        <v>88856.209999999992</v>
      </c>
      <c r="P65" s="49">
        <v>131638.82</v>
      </c>
      <c r="Q65" s="49">
        <v>91778.989999999991</v>
      </c>
      <c r="R65" s="49">
        <v>91703.37</v>
      </c>
      <c r="S65" s="49">
        <v>86619.48</v>
      </c>
      <c r="T65" s="49">
        <v>92561.48</v>
      </c>
      <c r="U65" s="49">
        <v>108934.87</v>
      </c>
      <c r="V65" s="49">
        <f>SUM(J65:U65)</f>
        <v>1156372.22</v>
      </c>
      <c r="W65" s="49">
        <f>I65-V65</f>
        <v>123627.78000000003</v>
      </c>
      <c r="X65" s="32"/>
    </row>
    <row r="66" spans="1:24" s="34" customFormat="1" x14ac:dyDescent="0.2">
      <c r="A66" s="25">
        <v>22</v>
      </c>
      <c r="B66" s="26">
        <v>3</v>
      </c>
      <c r="C66" s="45">
        <v>2</v>
      </c>
      <c r="D66" s="46">
        <v>2</v>
      </c>
      <c r="E66" s="46">
        <v>1</v>
      </c>
      <c r="F66" s="46">
        <v>4</v>
      </c>
      <c r="G66" s="68"/>
      <c r="H66" s="58" t="s">
        <v>71</v>
      </c>
      <c r="I66" s="49">
        <v>30000</v>
      </c>
      <c r="J66" s="49">
        <v>0</v>
      </c>
      <c r="K66" s="49">
        <v>0</v>
      </c>
      <c r="L66" s="49"/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/>
      <c r="S66" s="49"/>
      <c r="T66" s="49"/>
      <c r="U66" s="49"/>
      <c r="V66" s="49">
        <f>SUM(J66:U66)</f>
        <v>0</v>
      </c>
      <c r="W66" s="49">
        <f>I66-V66</f>
        <v>30000</v>
      </c>
      <c r="X66" s="32"/>
    </row>
    <row r="67" spans="1:24" s="34" customFormat="1" x14ac:dyDescent="0.2">
      <c r="A67" s="25">
        <v>22</v>
      </c>
      <c r="B67" s="26">
        <v>3</v>
      </c>
      <c r="C67" s="45">
        <v>2</v>
      </c>
      <c r="D67" s="46">
        <v>2</v>
      </c>
      <c r="E67" s="46">
        <v>1</v>
      </c>
      <c r="F67" s="46">
        <v>5</v>
      </c>
      <c r="G67" s="68"/>
      <c r="H67" s="58" t="s">
        <v>72</v>
      </c>
      <c r="I67" s="49">
        <v>205000</v>
      </c>
      <c r="J67" s="49">
        <v>10835.74</v>
      </c>
      <c r="K67" s="49">
        <v>8186.89</v>
      </c>
      <c r="L67" s="49">
        <v>12416.92</v>
      </c>
      <c r="M67" s="49">
        <v>12015.79</v>
      </c>
      <c r="N67" s="49">
        <v>12031.67</v>
      </c>
      <c r="O67" s="49">
        <v>12047.6</v>
      </c>
      <c r="P67" s="49">
        <v>13421.36</v>
      </c>
      <c r="Q67" s="49">
        <v>11998.92</v>
      </c>
      <c r="R67" s="49">
        <v>11998.92</v>
      </c>
      <c r="S67" s="49">
        <v>20079.560000000001</v>
      </c>
      <c r="T67" s="49">
        <v>11999</v>
      </c>
      <c r="U67" s="49">
        <v>12681.16</v>
      </c>
      <c r="V67" s="49">
        <f>SUM(J67:U67)</f>
        <v>149713.53</v>
      </c>
      <c r="W67" s="49">
        <f>I67-V67</f>
        <v>55286.47</v>
      </c>
      <c r="X67" s="32"/>
    </row>
    <row r="68" spans="1:24" s="44" customFormat="1" x14ac:dyDescent="0.2">
      <c r="A68" s="36">
        <v>22</v>
      </c>
      <c r="B68" s="37">
        <v>3</v>
      </c>
      <c r="C68" s="38">
        <v>2</v>
      </c>
      <c r="D68" s="39">
        <v>2</v>
      </c>
      <c r="E68" s="39">
        <v>1</v>
      </c>
      <c r="F68" s="39">
        <v>6</v>
      </c>
      <c r="G68" s="40"/>
      <c r="H68" s="41" t="s">
        <v>73</v>
      </c>
      <c r="I68" s="42">
        <f t="shared" ref="I68:W68" si="20">I69</f>
        <v>555000</v>
      </c>
      <c r="J68" s="42">
        <f t="shared" si="20"/>
        <v>27098</v>
      </c>
      <c r="K68" s="42">
        <f t="shared" si="20"/>
        <v>19433.2</v>
      </c>
      <c r="L68" s="42">
        <f t="shared" si="20"/>
        <v>15895.6</v>
      </c>
      <c r="M68" s="42">
        <f t="shared" si="20"/>
        <v>17679.37</v>
      </c>
      <c r="N68" s="42">
        <f t="shared" si="20"/>
        <v>0</v>
      </c>
      <c r="O68" s="42">
        <f t="shared" si="20"/>
        <v>37687.199999999997</v>
      </c>
      <c r="P68" s="42">
        <f t="shared" si="20"/>
        <v>0</v>
      </c>
      <c r="Q68" s="42">
        <f t="shared" si="20"/>
        <v>18843.599999999999</v>
      </c>
      <c r="R68" s="42">
        <f t="shared" si="20"/>
        <v>47020.34</v>
      </c>
      <c r="S68" s="42">
        <f t="shared" si="20"/>
        <v>52343.18</v>
      </c>
      <c r="T68" s="42">
        <f t="shared" si="20"/>
        <v>49974.17</v>
      </c>
      <c r="U68" s="42">
        <f t="shared" si="20"/>
        <v>85263.679999999993</v>
      </c>
      <c r="V68" s="42">
        <f t="shared" si="20"/>
        <v>371238.33999999997</v>
      </c>
      <c r="W68" s="42">
        <f t="shared" si="20"/>
        <v>183761.66000000003</v>
      </c>
      <c r="X68" s="32"/>
    </row>
    <row r="69" spans="1:24" s="34" customFormat="1" x14ac:dyDescent="0.2">
      <c r="A69" s="25">
        <v>22</v>
      </c>
      <c r="B69" s="26">
        <v>4</v>
      </c>
      <c r="C69" s="45">
        <v>2</v>
      </c>
      <c r="D69" s="46">
        <v>2</v>
      </c>
      <c r="E69" s="46">
        <v>1</v>
      </c>
      <c r="F69" s="46">
        <v>6</v>
      </c>
      <c r="G69" s="68" t="s">
        <v>24</v>
      </c>
      <c r="H69" s="58" t="s">
        <v>74</v>
      </c>
      <c r="I69" s="49">
        <v>555000</v>
      </c>
      <c r="J69" s="49">
        <v>27098</v>
      </c>
      <c r="K69" s="49">
        <v>19433.2</v>
      </c>
      <c r="L69" s="49">
        <v>15895.6</v>
      </c>
      <c r="M69" s="49">
        <v>17679.37</v>
      </c>
      <c r="N69" s="49"/>
      <c r="O69" s="49">
        <v>37687.199999999997</v>
      </c>
      <c r="P69" s="49"/>
      <c r="Q69" s="49">
        <v>18843.599999999999</v>
      </c>
      <c r="R69" s="49">
        <v>47020.34</v>
      </c>
      <c r="S69" s="49">
        <v>52343.18</v>
      </c>
      <c r="T69" s="49">
        <v>49974.17</v>
      </c>
      <c r="U69" s="49">
        <v>85263.679999999993</v>
      </c>
      <c r="V69" s="49">
        <f>SUM(J69:U69)</f>
        <v>371238.33999999997</v>
      </c>
      <c r="W69" s="49">
        <f>I69-V69</f>
        <v>183761.66000000003</v>
      </c>
      <c r="X69" s="32"/>
    </row>
    <row r="70" spans="1:24" s="34" customFormat="1" x14ac:dyDescent="0.2">
      <c r="A70" s="25">
        <v>22</v>
      </c>
      <c r="B70" s="26">
        <v>3</v>
      </c>
      <c r="C70" s="45">
        <v>2</v>
      </c>
      <c r="D70" s="46">
        <v>2</v>
      </c>
      <c r="E70" s="46">
        <v>1</v>
      </c>
      <c r="F70" s="46">
        <v>7</v>
      </c>
      <c r="G70" s="68"/>
      <c r="H70" s="58" t="s">
        <v>75</v>
      </c>
      <c r="I70" s="49">
        <v>7500</v>
      </c>
      <c r="J70" s="49">
        <v>594</v>
      </c>
      <c r="K70" s="49">
        <v>594</v>
      </c>
      <c r="L70" s="49">
        <v>594</v>
      </c>
      <c r="M70" s="49">
        <v>0</v>
      </c>
      <c r="N70" s="49">
        <v>594</v>
      </c>
      <c r="O70" s="49">
        <v>0</v>
      </c>
      <c r="P70" s="49">
        <v>1188</v>
      </c>
      <c r="Q70" s="49">
        <v>1188</v>
      </c>
      <c r="R70" s="49">
        <v>594</v>
      </c>
      <c r="S70" s="49">
        <v>594</v>
      </c>
      <c r="T70" s="49">
        <v>594.4</v>
      </c>
      <c r="U70" s="49">
        <v>594.4</v>
      </c>
      <c r="V70" s="49">
        <f>SUM(J70:U70)</f>
        <v>7128.7999999999993</v>
      </c>
      <c r="W70" s="49">
        <f>I70-V70</f>
        <v>371.20000000000073</v>
      </c>
      <c r="X70" s="32"/>
    </row>
    <row r="71" spans="1:24" s="34" customFormat="1" x14ac:dyDescent="0.2">
      <c r="A71" s="25">
        <v>22</v>
      </c>
      <c r="B71" s="26">
        <v>3</v>
      </c>
      <c r="C71" s="45">
        <v>2</v>
      </c>
      <c r="D71" s="46">
        <v>2</v>
      </c>
      <c r="E71" s="46">
        <v>1</v>
      </c>
      <c r="F71" s="46">
        <v>8</v>
      </c>
      <c r="G71" s="68"/>
      <c r="H71" s="58" t="s">
        <v>76</v>
      </c>
      <c r="I71" s="49">
        <v>29850</v>
      </c>
      <c r="J71" s="49">
        <v>2484</v>
      </c>
      <c r="K71" s="49">
        <v>2484</v>
      </c>
      <c r="L71" s="49">
        <v>2484</v>
      </c>
      <c r="M71" s="49">
        <v>2484</v>
      </c>
      <c r="N71" s="49">
        <v>2484</v>
      </c>
      <c r="O71" s="49">
        <v>2484</v>
      </c>
      <c r="P71" s="49">
        <v>2484</v>
      </c>
      <c r="Q71" s="49">
        <v>2484</v>
      </c>
      <c r="R71" s="49">
        <v>2484</v>
      </c>
      <c r="S71" s="49">
        <v>2484</v>
      </c>
      <c r="T71" s="49">
        <v>3839</v>
      </c>
      <c r="U71" s="49">
        <v>2693</v>
      </c>
      <c r="V71" s="49">
        <f>SUM(J71:U71)</f>
        <v>31372</v>
      </c>
      <c r="W71" s="49">
        <f>I71-V71</f>
        <v>-1522</v>
      </c>
      <c r="X71" s="32"/>
    </row>
    <row r="72" spans="1:24" s="34" customFormat="1" x14ac:dyDescent="0.2">
      <c r="A72" s="25"/>
      <c r="B72" s="127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32"/>
    </row>
    <row r="73" spans="1:24" s="34" customFormat="1" x14ac:dyDescent="0.2">
      <c r="A73" s="25">
        <v>22</v>
      </c>
      <c r="B73" s="26">
        <v>2</v>
      </c>
      <c r="C73" s="38">
        <v>2</v>
      </c>
      <c r="D73" s="39">
        <v>2</v>
      </c>
      <c r="E73" s="39">
        <v>2</v>
      </c>
      <c r="F73" s="66"/>
      <c r="G73" s="67"/>
      <c r="H73" s="69" t="s">
        <v>77</v>
      </c>
      <c r="I73" s="42">
        <f t="shared" ref="I73:W73" si="21">I74+I75</f>
        <v>380000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  <c r="Q73" s="42">
        <f t="shared" si="21"/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>U74+U75</f>
        <v>37878</v>
      </c>
      <c r="V73" s="42">
        <f t="shared" si="21"/>
        <v>37878</v>
      </c>
      <c r="W73" s="42">
        <f t="shared" si="21"/>
        <v>342122</v>
      </c>
      <c r="X73" s="32"/>
    </row>
    <row r="74" spans="1:24" s="44" customFormat="1" x14ac:dyDescent="0.2">
      <c r="A74" s="25">
        <v>22</v>
      </c>
      <c r="B74" s="26">
        <v>3</v>
      </c>
      <c r="C74" s="51">
        <v>2</v>
      </c>
      <c r="D74" s="52">
        <v>2</v>
      </c>
      <c r="E74" s="52">
        <v>2</v>
      </c>
      <c r="F74" s="52">
        <v>1</v>
      </c>
      <c r="G74" s="53"/>
      <c r="H74" s="70" t="s">
        <v>78</v>
      </c>
      <c r="I74" s="49">
        <v>50000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>
        <v>37878</v>
      </c>
      <c r="V74" s="49">
        <f>SUM(J74:U74)</f>
        <v>37878</v>
      </c>
      <c r="W74" s="49">
        <f>I74-V74</f>
        <v>12122</v>
      </c>
      <c r="X74" s="32"/>
    </row>
    <row r="75" spans="1:24" s="44" customFormat="1" x14ac:dyDescent="0.2">
      <c r="A75" s="25">
        <v>22</v>
      </c>
      <c r="B75" s="26">
        <v>3</v>
      </c>
      <c r="C75" s="51">
        <v>2</v>
      </c>
      <c r="D75" s="52">
        <v>2</v>
      </c>
      <c r="E75" s="52">
        <v>2</v>
      </c>
      <c r="F75" s="52">
        <v>2</v>
      </c>
      <c r="G75" s="53"/>
      <c r="H75" s="70" t="s">
        <v>79</v>
      </c>
      <c r="I75" s="49">
        <v>330000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>
        <f>SUM(J75:U75)</f>
        <v>0</v>
      </c>
      <c r="W75" s="49">
        <f>I75-V75</f>
        <v>330000</v>
      </c>
      <c r="X75" s="32"/>
    </row>
    <row r="76" spans="1:24" s="34" customFormat="1" x14ac:dyDescent="0.2">
      <c r="A76" s="25"/>
      <c r="B76" s="127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32"/>
    </row>
    <row r="77" spans="1:24" s="34" customFormat="1" x14ac:dyDescent="0.2">
      <c r="A77" s="25">
        <v>22</v>
      </c>
      <c r="B77" s="26">
        <v>2</v>
      </c>
      <c r="C77" s="38">
        <v>2</v>
      </c>
      <c r="D77" s="39">
        <v>2</v>
      </c>
      <c r="E77" s="39">
        <v>3</v>
      </c>
      <c r="F77" s="66"/>
      <c r="G77" s="67"/>
      <c r="H77" s="69" t="s">
        <v>80</v>
      </c>
      <c r="I77" s="42">
        <f t="shared" ref="I77:W77" si="22">I78+I79</f>
        <v>1740375</v>
      </c>
      <c r="J77" s="42">
        <f t="shared" si="22"/>
        <v>0</v>
      </c>
      <c r="K77" s="42">
        <f t="shared" si="22"/>
        <v>15700</v>
      </c>
      <c r="L77" s="42">
        <f t="shared" si="22"/>
        <v>7800</v>
      </c>
      <c r="M77" s="42">
        <f t="shared" si="22"/>
        <v>0</v>
      </c>
      <c r="N77" s="42">
        <f t="shared" si="22"/>
        <v>0</v>
      </c>
      <c r="O77" s="42">
        <f t="shared" si="22"/>
        <v>16486.96</v>
      </c>
      <c r="P77" s="42">
        <f t="shared" si="22"/>
        <v>0</v>
      </c>
      <c r="Q77" s="42">
        <f t="shared" si="22"/>
        <v>0</v>
      </c>
      <c r="R77" s="42">
        <f t="shared" si="22"/>
        <v>0</v>
      </c>
      <c r="S77" s="42">
        <f t="shared" si="22"/>
        <v>0</v>
      </c>
      <c r="T77" s="42">
        <f t="shared" si="22"/>
        <v>0</v>
      </c>
      <c r="U77" s="42">
        <f t="shared" si="22"/>
        <v>91502.16</v>
      </c>
      <c r="V77" s="42">
        <f t="shared" si="22"/>
        <v>131489.12</v>
      </c>
      <c r="W77" s="42">
        <f t="shared" si="22"/>
        <v>1608885.88</v>
      </c>
      <c r="X77" s="32"/>
    </row>
    <row r="78" spans="1:24" s="44" customFormat="1" x14ac:dyDescent="0.2">
      <c r="A78" s="25">
        <v>22</v>
      </c>
      <c r="B78" s="26">
        <v>3</v>
      </c>
      <c r="C78" s="45">
        <v>2</v>
      </c>
      <c r="D78" s="46">
        <v>2</v>
      </c>
      <c r="E78" s="46">
        <v>3</v>
      </c>
      <c r="F78" s="46">
        <v>1</v>
      </c>
      <c r="G78" s="68"/>
      <c r="H78" s="58" t="s">
        <v>81</v>
      </c>
      <c r="I78" s="49">
        <v>1665375</v>
      </c>
      <c r="J78" s="49"/>
      <c r="K78" s="49">
        <v>15700</v>
      </c>
      <c r="L78" s="49">
        <v>7800</v>
      </c>
      <c r="M78" s="49">
        <v>0</v>
      </c>
      <c r="N78" s="49">
        <v>0</v>
      </c>
      <c r="O78" s="49">
        <v>16486.96</v>
      </c>
      <c r="P78" s="49"/>
      <c r="Q78" s="49"/>
      <c r="R78" s="49"/>
      <c r="S78" s="49"/>
      <c r="T78" s="49"/>
      <c r="U78" s="49">
        <v>91502.16</v>
      </c>
      <c r="V78" s="49">
        <f>SUM(J78:U78)</f>
        <v>131489.12</v>
      </c>
      <c r="W78" s="49">
        <f>I78-V78</f>
        <v>1533885.88</v>
      </c>
      <c r="X78" s="32"/>
    </row>
    <row r="79" spans="1:24" s="44" customFormat="1" x14ac:dyDescent="0.2">
      <c r="A79" s="25">
        <v>22</v>
      </c>
      <c r="B79" s="26">
        <v>3</v>
      </c>
      <c r="C79" s="45">
        <v>2</v>
      </c>
      <c r="D79" s="46">
        <v>2</v>
      </c>
      <c r="E79" s="46">
        <v>3</v>
      </c>
      <c r="F79" s="46">
        <v>2</v>
      </c>
      <c r="G79" s="68"/>
      <c r="H79" s="58" t="s">
        <v>82</v>
      </c>
      <c r="I79" s="49">
        <v>75000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>
        <f>SUM(J79:U79)</f>
        <v>0</v>
      </c>
      <c r="W79" s="49">
        <f>I79-V79</f>
        <v>75000</v>
      </c>
      <c r="X79" s="32"/>
    </row>
    <row r="80" spans="1:24" s="34" customFormat="1" x14ac:dyDescent="0.2">
      <c r="A80" s="25"/>
      <c r="B80" s="26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32"/>
    </row>
    <row r="81" spans="1:56" s="34" customFormat="1" x14ac:dyDescent="0.2">
      <c r="A81" s="25">
        <v>22</v>
      </c>
      <c r="B81" s="26">
        <v>2</v>
      </c>
      <c r="C81" s="38">
        <v>2</v>
      </c>
      <c r="D81" s="39">
        <v>2</v>
      </c>
      <c r="E81" s="39">
        <v>4</v>
      </c>
      <c r="F81" s="66"/>
      <c r="G81" s="67"/>
      <c r="H81" s="69" t="s">
        <v>83</v>
      </c>
      <c r="I81" s="42">
        <f t="shared" ref="I81:W81" si="23">I82+I83</f>
        <v>70000</v>
      </c>
      <c r="J81" s="42">
        <f t="shared" si="23"/>
        <v>0</v>
      </c>
      <c r="K81" s="42">
        <f t="shared" si="23"/>
        <v>0</v>
      </c>
      <c r="L81" s="42">
        <f t="shared" si="23"/>
        <v>0</v>
      </c>
      <c r="M81" s="42">
        <f t="shared" si="23"/>
        <v>0</v>
      </c>
      <c r="N81" s="42">
        <f t="shared" si="23"/>
        <v>0</v>
      </c>
      <c r="O81" s="42">
        <f t="shared" si="23"/>
        <v>0</v>
      </c>
      <c r="P81" s="42">
        <f t="shared" si="23"/>
        <v>0</v>
      </c>
      <c r="Q81" s="42">
        <f t="shared" si="23"/>
        <v>0</v>
      </c>
      <c r="R81" s="42">
        <f t="shared" si="23"/>
        <v>0</v>
      </c>
      <c r="S81" s="42">
        <f t="shared" si="23"/>
        <v>0</v>
      </c>
      <c r="T81" s="42">
        <f t="shared" si="23"/>
        <v>0</v>
      </c>
      <c r="U81" s="42">
        <f t="shared" si="23"/>
        <v>60000</v>
      </c>
      <c r="V81" s="42">
        <f>U82+V83</f>
        <v>60000</v>
      </c>
      <c r="W81" s="42">
        <f t="shared" si="23"/>
        <v>10000</v>
      </c>
      <c r="X81" s="32"/>
    </row>
    <row r="82" spans="1:56" s="44" customFormat="1" x14ac:dyDescent="0.2">
      <c r="A82" s="25">
        <v>22</v>
      </c>
      <c r="B82" s="26">
        <v>3</v>
      </c>
      <c r="C82" s="51">
        <v>2</v>
      </c>
      <c r="D82" s="52">
        <v>2</v>
      </c>
      <c r="E82" s="52">
        <v>4</v>
      </c>
      <c r="F82" s="52">
        <v>1</v>
      </c>
      <c r="G82" s="53"/>
      <c r="H82" s="71" t="s">
        <v>84</v>
      </c>
      <c r="I82" s="49">
        <v>10000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W82" s="49">
        <f>I82-U82</f>
        <v>10000</v>
      </c>
      <c r="X82" s="32"/>
    </row>
    <row r="83" spans="1:56" s="44" customFormat="1" x14ac:dyDescent="0.2">
      <c r="A83" s="25">
        <v>22</v>
      </c>
      <c r="B83" s="26">
        <v>3</v>
      </c>
      <c r="C83" s="51">
        <v>2</v>
      </c>
      <c r="D83" s="52">
        <v>2</v>
      </c>
      <c r="E83" s="52">
        <v>4</v>
      </c>
      <c r="F83" s="52">
        <v>4</v>
      </c>
      <c r="G83" s="53"/>
      <c r="H83" s="71" t="s">
        <v>85</v>
      </c>
      <c r="I83" s="49">
        <v>60000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>
        <v>60000</v>
      </c>
      <c r="V83" s="49">
        <f>SUM(J83:U83)</f>
        <v>60000</v>
      </c>
      <c r="W83" s="49">
        <f>I83-V83</f>
        <v>0</v>
      </c>
      <c r="X83" s="32"/>
    </row>
    <row r="84" spans="1:56" s="34" customFormat="1" x14ac:dyDescent="0.2">
      <c r="A84" s="25"/>
      <c r="B84" s="26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32"/>
    </row>
    <row r="85" spans="1:56" s="34" customFormat="1" x14ac:dyDescent="0.2">
      <c r="A85" s="25">
        <v>22</v>
      </c>
      <c r="B85" s="26">
        <v>2</v>
      </c>
      <c r="C85" s="38">
        <v>2</v>
      </c>
      <c r="D85" s="39">
        <v>2</v>
      </c>
      <c r="E85" s="39">
        <v>5</v>
      </c>
      <c r="F85" s="66"/>
      <c r="G85" s="67"/>
      <c r="H85" s="69" t="s">
        <v>86</v>
      </c>
      <c r="I85" s="42">
        <f t="shared" ref="I85:W85" si="24">SUM(I86:I89)</f>
        <v>386200</v>
      </c>
      <c r="J85" s="42">
        <f t="shared" si="24"/>
        <v>0</v>
      </c>
      <c r="K85" s="42">
        <f t="shared" si="24"/>
        <v>0</v>
      </c>
      <c r="L85" s="42">
        <f t="shared" si="24"/>
        <v>0</v>
      </c>
      <c r="M85" s="42">
        <f t="shared" si="24"/>
        <v>0</v>
      </c>
      <c r="N85" s="42">
        <f t="shared" si="24"/>
        <v>0</v>
      </c>
      <c r="O85" s="42">
        <f t="shared" si="24"/>
        <v>0</v>
      </c>
      <c r="P85" s="42">
        <f t="shared" si="24"/>
        <v>0</v>
      </c>
      <c r="Q85" s="42">
        <f t="shared" si="24"/>
        <v>0</v>
      </c>
      <c r="R85" s="42">
        <f t="shared" si="24"/>
        <v>71188.320000000007</v>
      </c>
      <c r="S85" s="42">
        <f t="shared" si="24"/>
        <v>25000.66</v>
      </c>
      <c r="T85" s="42">
        <f t="shared" si="24"/>
        <v>25000.66</v>
      </c>
      <c r="U85" s="42">
        <f t="shared" si="24"/>
        <v>142972.34</v>
      </c>
      <c r="V85" s="42">
        <f t="shared" si="24"/>
        <v>264161.98</v>
      </c>
      <c r="W85" s="42">
        <f t="shared" si="24"/>
        <v>122038.01999999999</v>
      </c>
      <c r="X85" s="32"/>
    </row>
    <row r="86" spans="1:56" s="73" customFormat="1" x14ac:dyDescent="0.2">
      <c r="A86" s="72">
        <v>22</v>
      </c>
      <c r="B86" s="26">
        <v>3</v>
      </c>
      <c r="C86" s="45">
        <v>2</v>
      </c>
      <c r="D86" s="46">
        <v>2</v>
      </c>
      <c r="E86" s="46">
        <v>5</v>
      </c>
      <c r="F86" s="46">
        <v>1</v>
      </c>
      <c r="G86" s="68"/>
      <c r="H86" s="58" t="s">
        <v>87</v>
      </c>
      <c r="I86" s="49">
        <v>100000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>
        <f>SUM(J86:U86)</f>
        <v>0</v>
      </c>
      <c r="W86" s="49">
        <f>I86-V86</f>
        <v>100000</v>
      </c>
      <c r="X86" s="32"/>
    </row>
    <row r="87" spans="1:56" s="73" customFormat="1" x14ac:dyDescent="0.2">
      <c r="A87" s="72">
        <v>22</v>
      </c>
      <c r="B87" s="26">
        <v>3</v>
      </c>
      <c r="C87" s="45">
        <v>2</v>
      </c>
      <c r="D87" s="46">
        <v>2</v>
      </c>
      <c r="E87" s="46">
        <v>5</v>
      </c>
      <c r="F87" s="46">
        <v>4</v>
      </c>
      <c r="G87" s="68"/>
      <c r="H87" s="58" t="s">
        <v>88</v>
      </c>
      <c r="I87" s="49">
        <v>20000</v>
      </c>
      <c r="J87" s="49"/>
      <c r="K87" s="49"/>
      <c r="L87" s="49"/>
      <c r="M87" s="49"/>
      <c r="N87" s="49"/>
      <c r="O87" s="49"/>
      <c r="P87" s="49"/>
      <c r="Q87" s="49"/>
      <c r="R87" s="49">
        <v>71188.320000000007</v>
      </c>
      <c r="S87" s="49">
        <v>25000.66</v>
      </c>
      <c r="T87" s="49"/>
      <c r="U87" s="49"/>
      <c r="V87" s="49">
        <f>SUM(J87:U87)</f>
        <v>96188.98000000001</v>
      </c>
      <c r="W87" s="49">
        <f>I87-V87</f>
        <v>-76188.98000000001</v>
      </c>
      <c r="X87" s="32"/>
    </row>
    <row r="88" spans="1:56" s="73" customFormat="1" x14ac:dyDescent="0.2">
      <c r="A88" s="72">
        <v>22</v>
      </c>
      <c r="B88" s="26">
        <v>3</v>
      </c>
      <c r="C88" s="45">
        <v>2</v>
      </c>
      <c r="D88" s="46">
        <v>2</v>
      </c>
      <c r="E88" s="46">
        <v>5</v>
      </c>
      <c r="F88" s="46">
        <v>8</v>
      </c>
      <c r="G88" s="68"/>
      <c r="H88" s="58" t="s">
        <v>89</v>
      </c>
      <c r="I88" s="49">
        <v>146200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>
        <v>25000.66</v>
      </c>
      <c r="U88" s="49">
        <v>25000.66</v>
      </c>
      <c r="V88" s="49">
        <f>SUM(J88:U88)</f>
        <v>50001.32</v>
      </c>
      <c r="W88" s="49">
        <f>I88-V88</f>
        <v>96198.68</v>
      </c>
      <c r="X88" s="32"/>
    </row>
    <row r="89" spans="1:56" s="73" customFormat="1" x14ac:dyDescent="0.2">
      <c r="A89" s="72">
        <v>22</v>
      </c>
      <c r="B89" s="26">
        <v>3</v>
      </c>
      <c r="C89" s="45">
        <v>2</v>
      </c>
      <c r="D89" s="46">
        <v>2</v>
      </c>
      <c r="E89" s="46">
        <v>5</v>
      </c>
      <c r="F89" s="46">
        <v>9</v>
      </c>
      <c r="G89" s="68"/>
      <c r="H89" s="58" t="s">
        <v>90</v>
      </c>
      <c r="I89" s="49">
        <v>120000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>
        <v>117971.68</v>
      </c>
      <c r="V89" s="49">
        <f>SUM(J89:U89)</f>
        <v>117971.68</v>
      </c>
      <c r="W89" s="49">
        <f>I89-V89</f>
        <v>2028.320000000007</v>
      </c>
      <c r="X89" s="32"/>
    </row>
    <row r="90" spans="1:56" s="34" customFormat="1" x14ac:dyDescent="0.2">
      <c r="A90" s="25"/>
      <c r="B90" s="26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32"/>
    </row>
    <row r="91" spans="1:56" s="34" customFormat="1" x14ac:dyDescent="0.2">
      <c r="A91" s="25">
        <v>22</v>
      </c>
      <c r="B91" s="26">
        <v>2</v>
      </c>
      <c r="C91" s="38">
        <v>2</v>
      </c>
      <c r="D91" s="39">
        <v>2</v>
      </c>
      <c r="E91" s="39">
        <v>6</v>
      </c>
      <c r="F91" s="66"/>
      <c r="G91" s="67"/>
      <c r="H91" s="69" t="s">
        <v>91</v>
      </c>
      <c r="I91" s="42">
        <f t="shared" ref="I91:W91" si="25">SUM(I92:I95)</f>
        <v>3270000</v>
      </c>
      <c r="J91" s="42">
        <f t="shared" si="25"/>
        <v>247374.18</v>
      </c>
      <c r="K91" s="42">
        <f t="shared" si="25"/>
        <v>296461.73</v>
      </c>
      <c r="L91" s="42">
        <f t="shared" si="25"/>
        <v>267140</v>
      </c>
      <c r="M91" s="42">
        <f t="shared" si="25"/>
        <v>264414.46000000002</v>
      </c>
      <c r="N91" s="42">
        <f t="shared" si="25"/>
        <v>329778.37</v>
      </c>
      <c r="O91" s="42">
        <f t="shared" si="25"/>
        <v>312995.26</v>
      </c>
      <c r="P91" s="42">
        <f t="shared" si="25"/>
        <v>373279.15</v>
      </c>
      <c r="Q91" s="42">
        <f t="shared" si="25"/>
        <v>333249.33999999997</v>
      </c>
      <c r="R91" s="42">
        <f t="shared" si="25"/>
        <v>24098.12</v>
      </c>
      <c r="S91" s="42">
        <f t="shared" si="25"/>
        <v>31563.439999999999</v>
      </c>
      <c r="T91" s="42">
        <f t="shared" si="25"/>
        <v>638809.51</v>
      </c>
      <c r="U91" s="42">
        <f t="shared" si="25"/>
        <v>387882.02</v>
      </c>
      <c r="V91" s="42">
        <f t="shared" si="25"/>
        <v>3507045.58</v>
      </c>
      <c r="W91" s="42">
        <f t="shared" si="25"/>
        <v>-237045.58000000013</v>
      </c>
      <c r="X91" s="32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</row>
    <row r="92" spans="1:56" s="44" customFormat="1" x14ac:dyDescent="0.2">
      <c r="A92" s="25">
        <v>22</v>
      </c>
      <c r="B92" s="26">
        <v>3</v>
      </c>
      <c r="C92" s="51">
        <v>2</v>
      </c>
      <c r="D92" s="52">
        <v>2</v>
      </c>
      <c r="E92" s="52">
        <v>6</v>
      </c>
      <c r="F92" s="52">
        <v>1</v>
      </c>
      <c r="G92" s="53"/>
      <c r="H92" s="71" t="s">
        <v>92</v>
      </c>
      <c r="I92" s="49">
        <v>60000</v>
      </c>
      <c r="J92" s="49"/>
      <c r="K92" s="49"/>
      <c r="L92" s="49"/>
      <c r="M92" s="49"/>
      <c r="N92" s="49"/>
      <c r="O92" s="49"/>
      <c r="P92" s="49"/>
      <c r="Q92" s="49"/>
      <c r="R92" s="49"/>
      <c r="S92" s="49">
        <v>7465.32</v>
      </c>
      <c r="T92" s="49">
        <v>10440</v>
      </c>
      <c r="U92" s="49"/>
      <c r="V92" s="49">
        <f>SUM(J92:U92)</f>
        <v>17905.32</v>
      </c>
      <c r="W92" s="49">
        <f>I92-V92</f>
        <v>42094.68</v>
      </c>
      <c r="X92" s="32"/>
    </row>
    <row r="93" spans="1:56" s="44" customFormat="1" x14ac:dyDescent="0.2">
      <c r="A93" s="25">
        <v>22</v>
      </c>
      <c r="B93" s="26">
        <v>3</v>
      </c>
      <c r="C93" s="51">
        <v>2</v>
      </c>
      <c r="D93" s="52">
        <v>2</v>
      </c>
      <c r="E93" s="52">
        <v>6</v>
      </c>
      <c r="F93" s="52">
        <v>2</v>
      </c>
      <c r="G93" s="53"/>
      <c r="H93" s="71" t="s">
        <v>93</v>
      </c>
      <c r="I93" s="49">
        <v>500000</v>
      </c>
      <c r="J93" s="49">
        <v>0</v>
      </c>
      <c r="K93" s="49"/>
      <c r="L93" s="49"/>
      <c r="M93" s="49"/>
      <c r="N93" s="49"/>
      <c r="O93" s="49"/>
      <c r="P93" s="49"/>
      <c r="Q93" s="49"/>
      <c r="R93" s="49"/>
      <c r="S93" s="49"/>
      <c r="T93" s="49">
        <v>586871.39</v>
      </c>
      <c r="U93" s="49"/>
      <c r="V93" s="49">
        <f>SUM(J93:U93)</f>
        <v>586871.39</v>
      </c>
      <c r="W93" s="49">
        <f>I93-V93</f>
        <v>-86871.390000000014</v>
      </c>
      <c r="X93" s="32"/>
    </row>
    <row r="94" spans="1:56" s="44" customFormat="1" x14ac:dyDescent="0.2">
      <c r="A94" s="25">
        <v>22</v>
      </c>
      <c r="B94" s="26">
        <v>3</v>
      </c>
      <c r="C94" s="51">
        <v>2</v>
      </c>
      <c r="D94" s="52">
        <v>2</v>
      </c>
      <c r="E94" s="52">
        <v>6</v>
      </c>
      <c r="F94" s="52">
        <v>3</v>
      </c>
      <c r="G94" s="53"/>
      <c r="H94" s="71" t="s">
        <v>94</v>
      </c>
      <c r="I94" s="49">
        <v>2700000</v>
      </c>
      <c r="J94" s="49">
        <v>247374.18</v>
      </c>
      <c r="K94" s="49">
        <v>296461.73</v>
      </c>
      <c r="L94" s="49">
        <v>267140</v>
      </c>
      <c r="M94" s="49">
        <v>264414.46000000002</v>
      </c>
      <c r="N94" s="49">
        <v>329778.37</v>
      </c>
      <c r="O94" s="49">
        <v>312995.26</v>
      </c>
      <c r="P94" s="49">
        <v>373279.15</v>
      </c>
      <c r="Q94" s="49">
        <v>333249.33999999997</v>
      </c>
      <c r="R94" s="49">
        <v>24098.12</v>
      </c>
      <c r="S94" s="49">
        <v>24098.12</v>
      </c>
      <c r="T94" s="49">
        <v>41498.120000000003</v>
      </c>
      <c r="U94" s="49">
        <v>387882.02</v>
      </c>
      <c r="V94" s="49">
        <f>SUM(J94:U94)</f>
        <v>2902268.87</v>
      </c>
      <c r="W94" s="49">
        <f>I94-V94</f>
        <v>-202268.87000000011</v>
      </c>
      <c r="X94" s="32"/>
    </row>
    <row r="95" spans="1:56" s="44" customFormat="1" x14ac:dyDescent="0.2">
      <c r="A95" s="25">
        <v>22</v>
      </c>
      <c r="B95" s="26">
        <v>3</v>
      </c>
      <c r="C95" s="51">
        <v>2</v>
      </c>
      <c r="D95" s="52">
        <v>2</v>
      </c>
      <c r="E95" s="52">
        <v>6</v>
      </c>
      <c r="F95" s="52">
        <v>9</v>
      </c>
      <c r="G95" s="53"/>
      <c r="H95" s="71" t="s">
        <v>95</v>
      </c>
      <c r="I95" s="49">
        <v>10000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>
        <f>SUM(J95:U95)</f>
        <v>0</v>
      </c>
      <c r="W95" s="49">
        <f>I95-V95</f>
        <v>10000</v>
      </c>
      <c r="X95" s="32"/>
    </row>
    <row r="96" spans="1:56" s="34" customFormat="1" x14ac:dyDescent="0.2">
      <c r="A96" s="25"/>
      <c r="B96" s="127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32"/>
    </row>
    <row r="97" spans="1:24" s="34" customFormat="1" ht="21" x14ac:dyDescent="0.2">
      <c r="A97" s="25">
        <v>22</v>
      </c>
      <c r="B97" s="26">
        <v>2</v>
      </c>
      <c r="C97" s="38">
        <v>2</v>
      </c>
      <c r="D97" s="39">
        <v>2</v>
      </c>
      <c r="E97" s="39">
        <v>7</v>
      </c>
      <c r="F97" s="66"/>
      <c r="G97" s="67"/>
      <c r="H97" s="75" t="s">
        <v>96</v>
      </c>
      <c r="I97" s="42">
        <f t="shared" ref="I97:W97" si="26">I98+I105</f>
        <v>783000</v>
      </c>
      <c r="J97" s="42">
        <f t="shared" si="26"/>
        <v>0</v>
      </c>
      <c r="K97" s="42">
        <f t="shared" si="26"/>
        <v>13091.77</v>
      </c>
      <c r="L97" s="42">
        <f t="shared" si="26"/>
        <v>133040</v>
      </c>
      <c r="M97" s="42">
        <f t="shared" si="26"/>
        <v>0</v>
      </c>
      <c r="N97" s="42">
        <f t="shared" si="26"/>
        <v>11748.74</v>
      </c>
      <c r="O97" s="42">
        <f t="shared" si="26"/>
        <v>11479.82</v>
      </c>
      <c r="P97" s="42">
        <f t="shared" si="26"/>
        <v>33377.800000000003</v>
      </c>
      <c r="Q97" s="42">
        <f t="shared" si="26"/>
        <v>8588.67</v>
      </c>
      <c r="R97" s="42">
        <f t="shared" si="26"/>
        <v>0</v>
      </c>
      <c r="S97" s="42">
        <f t="shared" si="26"/>
        <v>113026.6</v>
      </c>
      <c r="T97" s="42">
        <f t="shared" si="26"/>
        <v>166022.69</v>
      </c>
      <c r="U97" s="42">
        <f t="shared" si="26"/>
        <v>2644.41</v>
      </c>
      <c r="V97" s="42">
        <f t="shared" si="26"/>
        <v>493020.5</v>
      </c>
      <c r="W97" s="42">
        <f t="shared" si="26"/>
        <v>289979.5</v>
      </c>
      <c r="X97" s="32"/>
    </row>
    <row r="98" spans="1:24" s="44" customFormat="1" x14ac:dyDescent="0.2">
      <c r="A98" s="25">
        <v>22</v>
      </c>
      <c r="B98" s="37">
        <v>3</v>
      </c>
      <c r="C98" s="38">
        <v>2</v>
      </c>
      <c r="D98" s="39">
        <v>2</v>
      </c>
      <c r="E98" s="39">
        <v>7</v>
      </c>
      <c r="F98" s="39">
        <v>1</v>
      </c>
      <c r="G98" s="40" t="s">
        <v>97</v>
      </c>
      <c r="H98" s="41" t="s">
        <v>98</v>
      </c>
      <c r="I98" s="42">
        <f t="shared" ref="I98:W98" si="27">SUM(I99:I103)</f>
        <v>243000</v>
      </c>
      <c r="J98" s="42">
        <f t="shared" si="27"/>
        <v>0</v>
      </c>
      <c r="K98" s="42">
        <f t="shared" si="27"/>
        <v>0</v>
      </c>
      <c r="L98" s="42">
        <f t="shared" si="27"/>
        <v>0</v>
      </c>
      <c r="M98" s="42">
        <f t="shared" si="27"/>
        <v>0</v>
      </c>
      <c r="N98" s="42">
        <f t="shared" si="27"/>
        <v>0</v>
      </c>
      <c r="O98" s="42">
        <f t="shared" si="27"/>
        <v>0</v>
      </c>
      <c r="P98" s="42">
        <f t="shared" si="27"/>
        <v>0</v>
      </c>
      <c r="Q98" s="42">
        <f t="shared" si="27"/>
        <v>0</v>
      </c>
      <c r="R98" s="42">
        <f t="shared" si="27"/>
        <v>0</v>
      </c>
      <c r="S98" s="42">
        <f t="shared" si="27"/>
        <v>0</v>
      </c>
      <c r="T98" s="42">
        <f t="shared" si="27"/>
        <v>0</v>
      </c>
      <c r="U98" s="42">
        <f t="shared" si="27"/>
        <v>0</v>
      </c>
      <c r="V98" s="42">
        <f t="shared" si="27"/>
        <v>0</v>
      </c>
      <c r="W98" s="42">
        <f t="shared" si="27"/>
        <v>243000</v>
      </c>
      <c r="X98" s="32"/>
    </row>
    <row r="99" spans="1:24" s="34" customFormat="1" x14ac:dyDescent="0.2">
      <c r="A99" s="25">
        <v>22</v>
      </c>
      <c r="B99" s="26">
        <v>4</v>
      </c>
      <c r="C99" s="45">
        <v>2</v>
      </c>
      <c r="D99" s="46">
        <v>2</v>
      </c>
      <c r="E99" s="46">
        <v>7</v>
      </c>
      <c r="F99" s="46">
        <v>1</v>
      </c>
      <c r="G99" s="47" t="s">
        <v>24</v>
      </c>
      <c r="H99" s="76" t="s">
        <v>99</v>
      </c>
      <c r="I99" s="49">
        <v>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>
        <f>SUM(J99:U99)</f>
        <v>0</v>
      </c>
      <c r="W99" s="49">
        <f>I99-V99</f>
        <v>0</v>
      </c>
      <c r="X99" s="32"/>
    </row>
    <row r="100" spans="1:24" s="34" customFormat="1" x14ac:dyDescent="0.2">
      <c r="A100" s="25">
        <v>22</v>
      </c>
      <c r="B100" s="26">
        <v>4</v>
      </c>
      <c r="C100" s="45">
        <v>2</v>
      </c>
      <c r="D100" s="46">
        <v>2</v>
      </c>
      <c r="E100" s="46">
        <v>7</v>
      </c>
      <c r="F100" s="46">
        <v>1</v>
      </c>
      <c r="G100" s="47" t="s">
        <v>28</v>
      </c>
      <c r="H100" s="58" t="s">
        <v>100</v>
      </c>
      <c r="I100" s="49">
        <v>220000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>
        <f>SUM(J100:U100)</f>
        <v>0</v>
      </c>
      <c r="W100" s="49">
        <f>I100-V100</f>
        <v>220000</v>
      </c>
      <c r="X100" s="32"/>
    </row>
    <row r="101" spans="1:24" s="34" customFormat="1" x14ac:dyDescent="0.2">
      <c r="A101" s="25">
        <v>22</v>
      </c>
      <c r="B101" s="26">
        <v>4</v>
      </c>
      <c r="C101" s="45">
        <v>2</v>
      </c>
      <c r="D101" s="46">
        <v>2</v>
      </c>
      <c r="E101" s="46">
        <v>7</v>
      </c>
      <c r="F101" s="46">
        <v>1</v>
      </c>
      <c r="G101" s="47" t="s">
        <v>48</v>
      </c>
      <c r="H101" s="58" t="s">
        <v>101</v>
      </c>
      <c r="I101" s="49">
        <v>5000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>
        <f>SUM(J101:U101)</f>
        <v>0</v>
      </c>
      <c r="W101" s="49">
        <f>I101-V101</f>
        <v>5000</v>
      </c>
      <c r="X101" s="32"/>
    </row>
    <row r="102" spans="1:24" s="34" customFormat="1" x14ac:dyDescent="0.2">
      <c r="A102" s="25">
        <v>22</v>
      </c>
      <c r="B102" s="26">
        <v>4</v>
      </c>
      <c r="C102" s="45">
        <v>2</v>
      </c>
      <c r="D102" s="46">
        <v>2</v>
      </c>
      <c r="E102" s="46">
        <v>7</v>
      </c>
      <c r="F102" s="46">
        <v>1</v>
      </c>
      <c r="G102" s="47" t="s">
        <v>102</v>
      </c>
      <c r="H102" s="58" t="s">
        <v>103</v>
      </c>
      <c r="I102" s="49">
        <v>18000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>
        <f>SUM(J102:U102)</f>
        <v>0</v>
      </c>
      <c r="W102" s="49">
        <f>I102-V102</f>
        <v>18000</v>
      </c>
      <c r="X102" s="32"/>
    </row>
    <row r="103" spans="1:24" s="34" customFormat="1" x14ac:dyDescent="0.2">
      <c r="A103" s="25">
        <v>22</v>
      </c>
      <c r="B103" s="26">
        <v>4</v>
      </c>
      <c r="C103" s="45">
        <v>2</v>
      </c>
      <c r="D103" s="46">
        <v>2</v>
      </c>
      <c r="E103" s="46">
        <v>7</v>
      </c>
      <c r="F103" s="46">
        <v>1</v>
      </c>
      <c r="G103" s="47" t="s">
        <v>104</v>
      </c>
      <c r="H103" s="58" t="s">
        <v>211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>
        <f>SUM(J103:U103)</f>
        <v>0</v>
      </c>
      <c r="W103" s="49">
        <f>I103-V103</f>
        <v>0</v>
      </c>
      <c r="X103" s="32"/>
    </row>
    <row r="104" spans="1:24" s="34" customFormat="1" x14ac:dyDescent="0.2">
      <c r="A104" s="25"/>
      <c r="B104" s="127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32"/>
    </row>
    <row r="105" spans="1:24" s="44" customFormat="1" x14ac:dyDescent="0.2">
      <c r="A105" s="25">
        <v>22</v>
      </c>
      <c r="B105" s="37">
        <v>3</v>
      </c>
      <c r="C105" s="38">
        <v>2</v>
      </c>
      <c r="D105" s="39">
        <v>2</v>
      </c>
      <c r="E105" s="39">
        <v>7</v>
      </c>
      <c r="F105" s="39">
        <v>2</v>
      </c>
      <c r="G105" s="40"/>
      <c r="H105" s="41" t="s">
        <v>105</v>
      </c>
      <c r="I105" s="42">
        <f t="shared" ref="I105:W105" si="28">SUM(I106:I109)</f>
        <v>540000</v>
      </c>
      <c r="J105" s="42">
        <f t="shared" si="28"/>
        <v>0</v>
      </c>
      <c r="K105" s="42">
        <f t="shared" si="28"/>
        <v>13091.77</v>
      </c>
      <c r="L105" s="42">
        <f t="shared" si="28"/>
        <v>133040</v>
      </c>
      <c r="M105" s="42">
        <f t="shared" si="28"/>
        <v>0</v>
      </c>
      <c r="N105" s="42">
        <f t="shared" si="28"/>
        <v>11748.74</v>
      </c>
      <c r="O105" s="42">
        <f t="shared" si="28"/>
        <v>11479.82</v>
      </c>
      <c r="P105" s="42">
        <f t="shared" si="28"/>
        <v>33377.800000000003</v>
      </c>
      <c r="Q105" s="42">
        <f t="shared" si="28"/>
        <v>8588.67</v>
      </c>
      <c r="R105" s="42">
        <f t="shared" si="28"/>
        <v>0</v>
      </c>
      <c r="S105" s="42">
        <f t="shared" si="28"/>
        <v>113026.6</v>
      </c>
      <c r="T105" s="42">
        <f t="shared" si="28"/>
        <v>166022.69</v>
      </c>
      <c r="U105" s="42">
        <f t="shared" si="28"/>
        <v>2644.41</v>
      </c>
      <c r="V105" s="42">
        <f t="shared" si="28"/>
        <v>493020.5</v>
      </c>
      <c r="W105" s="42">
        <f t="shared" si="28"/>
        <v>46979.499999999971</v>
      </c>
      <c r="X105" s="32"/>
    </row>
    <row r="106" spans="1:24" s="34" customFormat="1" x14ac:dyDescent="0.2">
      <c r="A106" s="25">
        <v>22</v>
      </c>
      <c r="B106" s="26">
        <v>4</v>
      </c>
      <c r="C106" s="45">
        <v>2</v>
      </c>
      <c r="D106" s="46">
        <v>2</v>
      </c>
      <c r="E106" s="46">
        <v>7</v>
      </c>
      <c r="F106" s="46">
        <v>2</v>
      </c>
      <c r="G106" s="47" t="s">
        <v>24</v>
      </c>
      <c r="H106" s="58" t="s">
        <v>106</v>
      </c>
      <c r="I106" s="49">
        <v>5000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>
        <f>SUM(J106:U106)</f>
        <v>0</v>
      </c>
      <c r="W106" s="49">
        <f>I106-V106</f>
        <v>5000</v>
      </c>
      <c r="X106" s="32"/>
    </row>
    <row r="107" spans="1:24" s="34" customFormat="1" x14ac:dyDescent="0.2">
      <c r="A107" s="25">
        <v>22</v>
      </c>
      <c r="B107" s="26">
        <v>4</v>
      </c>
      <c r="C107" s="45">
        <v>2</v>
      </c>
      <c r="D107" s="46">
        <v>2</v>
      </c>
      <c r="E107" s="46">
        <v>7</v>
      </c>
      <c r="F107" s="46">
        <v>2</v>
      </c>
      <c r="G107" s="47" t="s">
        <v>28</v>
      </c>
      <c r="H107" s="58" t="s">
        <v>107</v>
      </c>
      <c r="I107" s="49">
        <v>132000</v>
      </c>
      <c r="J107" s="49"/>
      <c r="K107" s="49">
        <v>0</v>
      </c>
      <c r="L107" s="49">
        <v>11500</v>
      </c>
      <c r="M107" s="49">
        <v>0</v>
      </c>
      <c r="N107" s="49">
        <v>0</v>
      </c>
      <c r="O107" s="49">
        <v>0</v>
      </c>
      <c r="P107" s="49">
        <v>15807.87</v>
      </c>
      <c r="Q107" s="49">
        <v>0</v>
      </c>
      <c r="R107" s="49"/>
      <c r="S107" s="49">
        <v>87367.2</v>
      </c>
      <c r="T107" s="49"/>
      <c r="U107" s="49"/>
      <c r="V107" s="49">
        <f>SUM(J107:U107)</f>
        <v>114675.07</v>
      </c>
      <c r="W107" s="49">
        <f>I107-V107</f>
        <v>17324.929999999993</v>
      </c>
      <c r="X107" s="32"/>
    </row>
    <row r="108" spans="1:24" s="34" customFormat="1" x14ac:dyDescent="0.2">
      <c r="A108" s="25">
        <v>22</v>
      </c>
      <c r="B108" s="26">
        <v>4</v>
      </c>
      <c r="C108" s="45">
        <v>2</v>
      </c>
      <c r="D108" s="46">
        <v>2</v>
      </c>
      <c r="E108" s="46">
        <v>7</v>
      </c>
      <c r="F108" s="46">
        <v>2</v>
      </c>
      <c r="G108" s="47" t="s">
        <v>34</v>
      </c>
      <c r="H108" s="58" t="s">
        <v>108</v>
      </c>
      <c r="I108" s="49">
        <v>3000</v>
      </c>
      <c r="J108" s="49"/>
      <c r="K108" s="49"/>
      <c r="L108" s="49"/>
      <c r="M108" s="49"/>
      <c r="N108" s="49"/>
      <c r="O108" s="49">
        <v>0</v>
      </c>
      <c r="P108" s="49"/>
      <c r="Q108" s="49">
        <v>0</v>
      </c>
      <c r="R108" s="49"/>
      <c r="S108" s="49"/>
      <c r="T108" s="49"/>
      <c r="U108" s="49">
        <v>2644.41</v>
      </c>
      <c r="V108" s="49">
        <f>SUM(J108:U108)</f>
        <v>2644.41</v>
      </c>
      <c r="W108" s="49">
        <f>I108-V108</f>
        <v>355.59000000000015</v>
      </c>
      <c r="X108" s="32"/>
    </row>
    <row r="109" spans="1:24" s="34" customFormat="1" x14ac:dyDescent="0.2">
      <c r="A109" s="25">
        <v>22</v>
      </c>
      <c r="B109" s="26">
        <v>4</v>
      </c>
      <c r="C109" s="45">
        <v>2</v>
      </c>
      <c r="D109" s="46">
        <v>2</v>
      </c>
      <c r="E109" s="46">
        <v>7</v>
      </c>
      <c r="F109" s="46">
        <v>2</v>
      </c>
      <c r="G109" s="47" t="s">
        <v>48</v>
      </c>
      <c r="H109" s="58" t="s">
        <v>109</v>
      </c>
      <c r="I109" s="49">
        <v>400000</v>
      </c>
      <c r="J109" s="49"/>
      <c r="K109" s="49">
        <v>13091.77</v>
      </c>
      <c r="L109" s="49">
        <v>121540</v>
      </c>
      <c r="M109" s="49"/>
      <c r="N109" s="49">
        <v>11748.74</v>
      </c>
      <c r="O109" s="49">
        <v>11479.82</v>
      </c>
      <c r="P109" s="49">
        <v>17569.93</v>
      </c>
      <c r="Q109" s="49">
        <v>8588.67</v>
      </c>
      <c r="R109" s="49"/>
      <c r="S109" s="49">
        <v>25659.4</v>
      </c>
      <c r="T109" s="49">
        <v>166022.69</v>
      </c>
      <c r="U109" s="49"/>
      <c r="V109" s="49">
        <f>SUM(J109:U109)</f>
        <v>375701.02</v>
      </c>
      <c r="W109" s="49">
        <f>I109-V109</f>
        <v>24298.979999999981</v>
      </c>
      <c r="X109" s="32"/>
    </row>
    <row r="110" spans="1:24" s="44" customFormat="1" x14ac:dyDescent="0.2">
      <c r="A110" s="25">
        <v>22</v>
      </c>
      <c r="B110" s="26">
        <v>2</v>
      </c>
      <c r="C110" s="38">
        <v>2</v>
      </c>
      <c r="D110" s="39">
        <v>2</v>
      </c>
      <c r="E110" s="39">
        <v>8</v>
      </c>
      <c r="F110" s="39"/>
      <c r="G110" s="40"/>
      <c r="H110" s="41" t="s">
        <v>110</v>
      </c>
      <c r="I110" s="42">
        <f t="shared" ref="I110:W110" si="29">I111+I112+I113+I117+I120+I126</f>
        <v>2881147</v>
      </c>
      <c r="J110" s="42">
        <f t="shared" si="29"/>
        <v>0</v>
      </c>
      <c r="K110" s="42">
        <f t="shared" si="29"/>
        <v>0</v>
      </c>
      <c r="L110" s="42">
        <f t="shared" si="29"/>
        <v>0</v>
      </c>
      <c r="M110" s="42">
        <f t="shared" si="29"/>
        <v>0</v>
      </c>
      <c r="N110" s="42">
        <f t="shared" si="29"/>
        <v>0</v>
      </c>
      <c r="O110" s="42">
        <f t="shared" si="29"/>
        <v>0</v>
      </c>
      <c r="P110" s="42">
        <f t="shared" si="29"/>
        <v>0</v>
      </c>
      <c r="Q110" s="42">
        <f t="shared" si="29"/>
        <v>2813.85</v>
      </c>
      <c r="R110" s="42">
        <f t="shared" si="29"/>
        <v>47200</v>
      </c>
      <c r="S110" s="42">
        <f t="shared" si="29"/>
        <v>155292</v>
      </c>
      <c r="T110" s="42">
        <f t="shared" si="29"/>
        <v>33600</v>
      </c>
      <c r="U110" s="42">
        <f t="shared" si="29"/>
        <v>6987.89</v>
      </c>
      <c r="V110" s="42">
        <f t="shared" si="29"/>
        <v>245893.74</v>
      </c>
      <c r="W110" s="42">
        <f t="shared" si="29"/>
        <v>2635253.2599999998</v>
      </c>
      <c r="X110" s="32"/>
    </row>
    <row r="111" spans="1:24" s="44" customFormat="1" x14ac:dyDescent="0.2">
      <c r="A111" s="25">
        <v>22</v>
      </c>
      <c r="B111" s="77">
        <v>3</v>
      </c>
      <c r="C111" s="51">
        <v>2</v>
      </c>
      <c r="D111" s="52">
        <v>2</v>
      </c>
      <c r="E111" s="52">
        <v>8</v>
      </c>
      <c r="F111" s="52">
        <v>1</v>
      </c>
      <c r="G111" s="53"/>
      <c r="H111" s="54" t="s">
        <v>111</v>
      </c>
      <c r="I111" s="49">
        <v>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>
        <f>SUM(J111:U111)</f>
        <v>0</v>
      </c>
      <c r="W111" s="49">
        <f>I111-V111</f>
        <v>0</v>
      </c>
      <c r="X111" s="32"/>
    </row>
    <row r="112" spans="1:24" s="34" customFormat="1" x14ac:dyDescent="0.2">
      <c r="A112" s="25">
        <v>22</v>
      </c>
      <c r="B112" s="78">
        <v>3</v>
      </c>
      <c r="C112" s="45">
        <v>2</v>
      </c>
      <c r="D112" s="46">
        <v>2</v>
      </c>
      <c r="E112" s="46">
        <v>8</v>
      </c>
      <c r="F112" s="46">
        <v>2</v>
      </c>
      <c r="G112" s="68"/>
      <c r="H112" s="58" t="s">
        <v>112</v>
      </c>
      <c r="I112" s="49">
        <v>12000</v>
      </c>
      <c r="J112" s="49"/>
      <c r="K112" s="49"/>
      <c r="L112" s="49"/>
      <c r="M112" s="49"/>
      <c r="N112" s="49"/>
      <c r="O112" s="49"/>
      <c r="P112" s="49"/>
      <c r="Q112" s="49">
        <v>2302.6</v>
      </c>
      <c r="R112" s="49"/>
      <c r="S112" s="49"/>
      <c r="T112" s="49"/>
      <c r="U112" s="49">
        <v>846.27</v>
      </c>
      <c r="V112" s="49">
        <f>SUM(J112:U112)</f>
        <v>3148.87</v>
      </c>
      <c r="W112" s="49">
        <f>I112-V112</f>
        <v>8851.130000000001</v>
      </c>
      <c r="X112" s="32"/>
    </row>
    <row r="113" spans="1:24" s="44" customFormat="1" x14ac:dyDescent="0.2">
      <c r="A113" s="25">
        <v>22</v>
      </c>
      <c r="B113" s="77">
        <v>3</v>
      </c>
      <c r="C113" s="38">
        <v>2</v>
      </c>
      <c r="D113" s="39">
        <v>2</v>
      </c>
      <c r="E113" s="39">
        <v>8</v>
      </c>
      <c r="F113" s="39">
        <v>5</v>
      </c>
      <c r="G113" s="40"/>
      <c r="H113" s="41" t="s">
        <v>113</v>
      </c>
      <c r="I113" s="42">
        <f t="shared" ref="I113:W113" si="30">SUM(I114:I116)</f>
        <v>19000</v>
      </c>
      <c r="J113" s="42">
        <f t="shared" si="30"/>
        <v>0</v>
      </c>
      <c r="K113" s="42">
        <f t="shared" si="30"/>
        <v>0</v>
      </c>
      <c r="L113" s="42">
        <f t="shared" si="30"/>
        <v>0</v>
      </c>
      <c r="M113" s="42">
        <f t="shared" si="30"/>
        <v>0</v>
      </c>
      <c r="N113" s="42">
        <f t="shared" si="30"/>
        <v>0</v>
      </c>
      <c r="O113" s="42">
        <f t="shared" si="30"/>
        <v>0</v>
      </c>
      <c r="P113" s="42">
        <f t="shared" si="30"/>
        <v>0</v>
      </c>
      <c r="Q113" s="42">
        <f t="shared" si="30"/>
        <v>0</v>
      </c>
      <c r="R113" s="42">
        <f t="shared" si="30"/>
        <v>0</v>
      </c>
      <c r="S113" s="42">
        <f t="shared" si="30"/>
        <v>0</v>
      </c>
      <c r="T113" s="42">
        <f t="shared" si="30"/>
        <v>10000</v>
      </c>
      <c r="U113" s="42">
        <f t="shared" si="30"/>
        <v>0</v>
      </c>
      <c r="V113" s="42">
        <f t="shared" si="30"/>
        <v>10000</v>
      </c>
      <c r="W113" s="42">
        <f t="shared" si="30"/>
        <v>9000</v>
      </c>
      <c r="X113" s="32"/>
    </row>
    <row r="114" spans="1:24" s="34" customFormat="1" x14ac:dyDescent="0.2">
      <c r="A114" s="25">
        <v>22</v>
      </c>
      <c r="B114" s="26">
        <v>4</v>
      </c>
      <c r="C114" s="45">
        <v>2</v>
      </c>
      <c r="D114" s="46">
        <v>2</v>
      </c>
      <c r="E114" s="46">
        <v>8</v>
      </c>
      <c r="F114" s="46">
        <v>5</v>
      </c>
      <c r="G114" s="47" t="s">
        <v>24</v>
      </c>
      <c r="H114" s="58" t="s">
        <v>114</v>
      </c>
      <c r="I114" s="49">
        <v>15000</v>
      </c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>
        <v>10000</v>
      </c>
      <c r="U114" s="49"/>
      <c r="V114" s="49">
        <f>SUM(J114:U114)</f>
        <v>10000</v>
      </c>
      <c r="W114" s="49">
        <f>I114-V114</f>
        <v>5000</v>
      </c>
      <c r="X114" s="32"/>
    </row>
    <row r="115" spans="1:24" s="34" customFormat="1" x14ac:dyDescent="0.2">
      <c r="A115" s="25">
        <v>22</v>
      </c>
      <c r="B115" s="26">
        <v>4</v>
      </c>
      <c r="C115" s="45">
        <v>2</v>
      </c>
      <c r="D115" s="46">
        <v>2</v>
      </c>
      <c r="E115" s="46">
        <v>8</v>
      </c>
      <c r="F115" s="46">
        <v>5</v>
      </c>
      <c r="G115" s="47" t="s">
        <v>28</v>
      </c>
      <c r="H115" s="58" t="s">
        <v>115</v>
      </c>
      <c r="I115" s="49">
        <v>1000</v>
      </c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>
        <f>SUM(J115:U115)</f>
        <v>0</v>
      </c>
      <c r="W115" s="49">
        <f>I115-V115</f>
        <v>1000</v>
      </c>
      <c r="X115" s="32"/>
    </row>
    <row r="116" spans="1:24" s="34" customFormat="1" x14ac:dyDescent="0.2">
      <c r="A116" s="25">
        <v>22</v>
      </c>
      <c r="B116" s="26">
        <v>4</v>
      </c>
      <c r="C116" s="45">
        <v>2</v>
      </c>
      <c r="D116" s="46">
        <v>2</v>
      </c>
      <c r="E116" s="46">
        <v>8</v>
      </c>
      <c r="F116" s="46">
        <v>5</v>
      </c>
      <c r="G116" s="47" t="s">
        <v>30</v>
      </c>
      <c r="H116" s="58" t="s">
        <v>116</v>
      </c>
      <c r="I116" s="49">
        <v>3000</v>
      </c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>
        <f>SUM(J116:U116)</f>
        <v>0</v>
      </c>
      <c r="W116" s="49">
        <f>I116-V116</f>
        <v>3000</v>
      </c>
      <c r="X116" s="32"/>
    </row>
    <row r="117" spans="1:24" s="44" customFormat="1" x14ac:dyDescent="0.2">
      <c r="A117" s="25">
        <v>22</v>
      </c>
      <c r="B117" s="26">
        <v>3</v>
      </c>
      <c r="C117" s="38">
        <v>2</v>
      </c>
      <c r="D117" s="39">
        <v>2</v>
      </c>
      <c r="E117" s="39">
        <v>8</v>
      </c>
      <c r="F117" s="39">
        <v>6</v>
      </c>
      <c r="G117" s="40"/>
      <c r="H117" s="41" t="s">
        <v>117</v>
      </c>
      <c r="I117" s="42">
        <f t="shared" ref="I117:W117" si="31">I118+I119</f>
        <v>230000</v>
      </c>
      <c r="J117" s="42">
        <f t="shared" si="31"/>
        <v>0</v>
      </c>
      <c r="K117" s="42">
        <f t="shared" si="31"/>
        <v>0</v>
      </c>
      <c r="L117" s="42">
        <f t="shared" si="31"/>
        <v>0</v>
      </c>
      <c r="M117" s="42">
        <f t="shared" si="31"/>
        <v>0</v>
      </c>
      <c r="N117" s="42">
        <f t="shared" si="31"/>
        <v>0</v>
      </c>
      <c r="O117" s="42">
        <f t="shared" si="31"/>
        <v>0</v>
      </c>
      <c r="P117" s="42">
        <f t="shared" si="31"/>
        <v>0</v>
      </c>
      <c r="Q117" s="42">
        <f t="shared" si="31"/>
        <v>0</v>
      </c>
      <c r="R117" s="42">
        <f t="shared" si="31"/>
        <v>0</v>
      </c>
      <c r="S117" s="42">
        <f t="shared" si="31"/>
        <v>39180</v>
      </c>
      <c r="T117" s="42">
        <f t="shared" si="31"/>
        <v>0</v>
      </c>
      <c r="U117" s="42">
        <f t="shared" si="31"/>
        <v>5500</v>
      </c>
      <c r="V117" s="42">
        <f t="shared" si="31"/>
        <v>44680</v>
      </c>
      <c r="W117" s="42">
        <f t="shared" si="31"/>
        <v>185320</v>
      </c>
      <c r="X117" s="32"/>
    </row>
    <row r="118" spans="1:24" s="80" customFormat="1" x14ac:dyDescent="0.2">
      <c r="A118" s="72">
        <v>22</v>
      </c>
      <c r="B118" s="79">
        <v>4</v>
      </c>
      <c r="C118" s="45">
        <v>2</v>
      </c>
      <c r="D118" s="46">
        <v>2</v>
      </c>
      <c r="E118" s="46">
        <v>8</v>
      </c>
      <c r="F118" s="46">
        <v>6</v>
      </c>
      <c r="G118" s="68" t="s">
        <v>24</v>
      </c>
      <c r="H118" s="58" t="s">
        <v>118</v>
      </c>
      <c r="I118" s="49">
        <v>180000</v>
      </c>
      <c r="J118" s="49"/>
      <c r="K118" s="49"/>
      <c r="L118" s="49"/>
      <c r="M118" s="49"/>
      <c r="N118" s="49"/>
      <c r="O118" s="49"/>
      <c r="P118" s="49"/>
      <c r="Q118" s="49"/>
      <c r="R118" s="49"/>
      <c r="S118" s="49">
        <v>39180</v>
      </c>
      <c r="T118" s="49"/>
      <c r="U118" s="49">
        <v>5500</v>
      </c>
      <c r="V118" s="49">
        <f>SUM(J118:U118)</f>
        <v>44680</v>
      </c>
      <c r="W118" s="49">
        <f>I118-V118</f>
        <v>135320</v>
      </c>
      <c r="X118" s="32"/>
    </row>
    <row r="119" spans="1:24" s="80" customFormat="1" x14ac:dyDescent="0.2">
      <c r="A119" s="72">
        <v>22</v>
      </c>
      <c r="B119" s="79">
        <v>4</v>
      </c>
      <c r="C119" s="45">
        <v>2</v>
      </c>
      <c r="D119" s="46">
        <v>2</v>
      </c>
      <c r="E119" s="46">
        <v>8</v>
      </c>
      <c r="F119" s="46">
        <v>6</v>
      </c>
      <c r="G119" s="68" t="s">
        <v>28</v>
      </c>
      <c r="H119" s="58" t="s">
        <v>119</v>
      </c>
      <c r="I119" s="49">
        <v>50000</v>
      </c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>
        <f>SUM(J119:U119)</f>
        <v>0</v>
      </c>
      <c r="W119" s="49">
        <f>I119-V119</f>
        <v>50000</v>
      </c>
      <c r="X119" s="32"/>
    </row>
    <row r="120" spans="1:24" s="44" customFormat="1" x14ac:dyDescent="0.2">
      <c r="A120" s="25">
        <v>22</v>
      </c>
      <c r="B120" s="77">
        <v>3</v>
      </c>
      <c r="C120" s="38">
        <v>2</v>
      </c>
      <c r="D120" s="39">
        <v>2</v>
      </c>
      <c r="E120" s="39">
        <v>8</v>
      </c>
      <c r="F120" s="39">
        <v>7</v>
      </c>
      <c r="G120" s="40"/>
      <c r="H120" s="41" t="s">
        <v>120</v>
      </c>
      <c r="I120" s="42">
        <f t="shared" ref="I120:W120" si="32">I121+I122+I123+I124+I125</f>
        <v>2594147</v>
      </c>
      <c r="J120" s="42">
        <f t="shared" si="32"/>
        <v>0</v>
      </c>
      <c r="K120" s="42">
        <f t="shared" si="32"/>
        <v>0</v>
      </c>
      <c r="L120" s="42">
        <f t="shared" si="32"/>
        <v>0</v>
      </c>
      <c r="M120" s="42">
        <f t="shared" si="32"/>
        <v>0</v>
      </c>
      <c r="N120" s="42">
        <f t="shared" si="32"/>
        <v>0</v>
      </c>
      <c r="O120" s="42">
        <f t="shared" si="32"/>
        <v>0</v>
      </c>
      <c r="P120" s="42">
        <f t="shared" si="32"/>
        <v>0</v>
      </c>
      <c r="Q120" s="42">
        <f t="shared" si="32"/>
        <v>0</v>
      </c>
      <c r="R120" s="42">
        <f t="shared" si="32"/>
        <v>47200</v>
      </c>
      <c r="S120" s="42">
        <f t="shared" si="32"/>
        <v>116112</v>
      </c>
      <c r="T120" s="42">
        <f t="shared" si="32"/>
        <v>23600</v>
      </c>
      <c r="U120" s="42">
        <f t="shared" si="32"/>
        <v>0</v>
      </c>
      <c r="V120" s="42">
        <f t="shared" si="32"/>
        <v>186912</v>
      </c>
      <c r="W120" s="42">
        <f t="shared" si="32"/>
        <v>2407235</v>
      </c>
      <c r="X120" s="32"/>
    </row>
    <row r="121" spans="1:24" s="34" customFormat="1" x14ac:dyDescent="0.2">
      <c r="A121" s="25">
        <v>22</v>
      </c>
      <c r="B121" s="26">
        <v>4</v>
      </c>
      <c r="C121" s="45">
        <v>2</v>
      </c>
      <c r="D121" s="46">
        <v>2</v>
      </c>
      <c r="E121" s="46">
        <v>8</v>
      </c>
      <c r="F121" s="46">
        <v>7</v>
      </c>
      <c r="G121" s="68" t="s">
        <v>24</v>
      </c>
      <c r="H121" s="58" t="s">
        <v>121</v>
      </c>
      <c r="I121" s="49">
        <v>0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>
        <f>SUM(J121:U121)</f>
        <v>0</v>
      </c>
      <c r="W121" s="49">
        <f>I121-V121</f>
        <v>0</v>
      </c>
      <c r="X121" s="32"/>
    </row>
    <row r="122" spans="1:24" s="34" customFormat="1" x14ac:dyDescent="0.2">
      <c r="A122" s="25">
        <v>22</v>
      </c>
      <c r="B122" s="26">
        <v>4</v>
      </c>
      <c r="C122" s="45">
        <v>2</v>
      </c>
      <c r="D122" s="46">
        <v>2</v>
      </c>
      <c r="E122" s="46">
        <v>8</v>
      </c>
      <c r="F122" s="46">
        <v>7</v>
      </c>
      <c r="G122" s="68" t="s">
        <v>28</v>
      </c>
      <c r="H122" s="58" t="s">
        <v>122</v>
      </c>
      <c r="I122" s="49">
        <v>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>
        <f>SUM(J122:U122)</f>
        <v>0</v>
      </c>
      <c r="W122" s="49">
        <f>I122-V122</f>
        <v>0</v>
      </c>
      <c r="X122" s="32"/>
    </row>
    <row r="123" spans="1:24" s="34" customFormat="1" x14ac:dyDescent="0.2">
      <c r="A123" s="25">
        <v>22</v>
      </c>
      <c r="B123" s="26">
        <v>4</v>
      </c>
      <c r="C123" s="45">
        <v>2</v>
      </c>
      <c r="D123" s="46">
        <v>2</v>
      </c>
      <c r="E123" s="46">
        <v>8</v>
      </c>
      <c r="F123" s="46">
        <v>7</v>
      </c>
      <c r="G123" s="68" t="s">
        <v>32</v>
      </c>
      <c r="H123" s="58" t="s">
        <v>123</v>
      </c>
      <c r="I123" s="49">
        <v>1376147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>
        <f>SUM(J123:U123)</f>
        <v>0</v>
      </c>
      <c r="W123" s="49">
        <f>I123-V123</f>
        <v>1376147</v>
      </c>
      <c r="X123" s="32"/>
    </row>
    <row r="124" spans="1:24" s="34" customFormat="1" x14ac:dyDescent="0.2">
      <c r="A124" s="25">
        <v>22</v>
      </c>
      <c r="B124" s="26">
        <v>4</v>
      </c>
      <c r="C124" s="45">
        <v>2</v>
      </c>
      <c r="D124" s="46">
        <v>2</v>
      </c>
      <c r="E124" s="46">
        <v>8</v>
      </c>
      <c r="F124" s="46">
        <v>7</v>
      </c>
      <c r="G124" s="68" t="s">
        <v>34</v>
      </c>
      <c r="H124" s="58" t="s">
        <v>124</v>
      </c>
      <c r="I124" s="49">
        <v>178000</v>
      </c>
      <c r="J124" s="49"/>
      <c r="K124" s="49"/>
      <c r="L124" s="49"/>
      <c r="M124" s="49"/>
      <c r="N124" s="49"/>
      <c r="O124" s="49"/>
      <c r="P124" s="49"/>
      <c r="Q124" s="49"/>
      <c r="R124" s="49">
        <v>47200</v>
      </c>
      <c r="S124" s="49">
        <v>116112</v>
      </c>
      <c r="T124" s="49">
        <f>4600+9000</f>
        <v>13600</v>
      </c>
      <c r="U124" s="49"/>
      <c r="V124" s="49">
        <f>SUM(J124:U124)</f>
        <v>176912</v>
      </c>
      <c r="W124" s="49">
        <f>I124-V124</f>
        <v>1088</v>
      </c>
      <c r="X124" s="32"/>
    </row>
    <row r="125" spans="1:24" s="34" customFormat="1" x14ac:dyDescent="0.2">
      <c r="A125" s="25">
        <v>22</v>
      </c>
      <c r="B125" s="26">
        <v>4</v>
      </c>
      <c r="C125" s="45">
        <v>2</v>
      </c>
      <c r="D125" s="46">
        <v>2</v>
      </c>
      <c r="E125" s="46">
        <v>8</v>
      </c>
      <c r="F125" s="46">
        <v>7</v>
      </c>
      <c r="G125" s="68" t="s">
        <v>48</v>
      </c>
      <c r="H125" s="58" t="s">
        <v>125</v>
      </c>
      <c r="I125" s="49">
        <v>1040000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>
        <v>10000</v>
      </c>
      <c r="U125" s="49"/>
      <c r="V125" s="49">
        <f>SUM(J125:U125)</f>
        <v>10000</v>
      </c>
      <c r="W125" s="49">
        <f>I125-V125</f>
        <v>1030000</v>
      </c>
      <c r="X125" s="32"/>
    </row>
    <row r="126" spans="1:24" s="44" customFormat="1" x14ac:dyDescent="0.2">
      <c r="A126" s="25">
        <v>22</v>
      </c>
      <c r="B126" s="77">
        <v>3</v>
      </c>
      <c r="C126" s="38">
        <v>2</v>
      </c>
      <c r="D126" s="39">
        <v>2</v>
      </c>
      <c r="E126" s="39">
        <v>8</v>
      </c>
      <c r="F126" s="39">
        <v>8</v>
      </c>
      <c r="G126" s="40"/>
      <c r="H126" s="41" t="s">
        <v>126</v>
      </c>
      <c r="I126" s="42">
        <f t="shared" ref="I126:W126" si="33">I127+I128</f>
        <v>26000</v>
      </c>
      <c r="J126" s="42">
        <f t="shared" si="33"/>
        <v>0</v>
      </c>
      <c r="K126" s="42">
        <f t="shared" si="33"/>
        <v>0</v>
      </c>
      <c r="L126" s="42">
        <f t="shared" si="33"/>
        <v>0</v>
      </c>
      <c r="M126" s="42">
        <f t="shared" si="33"/>
        <v>0</v>
      </c>
      <c r="N126" s="42">
        <f t="shared" si="33"/>
        <v>0</v>
      </c>
      <c r="O126" s="42">
        <f t="shared" si="33"/>
        <v>0</v>
      </c>
      <c r="P126" s="42">
        <f t="shared" si="33"/>
        <v>0</v>
      </c>
      <c r="Q126" s="42">
        <f t="shared" si="33"/>
        <v>511.25</v>
      </c>
      <c r="R126" s="42">
        <f t="shared" si="33"/>
        <v>0</v>
      </c>
      <c r="S126" s="42">
        <f t="shared" si="33"/>
        <v>0</v>
      </c>
      <c r="T126" s="42">
        <f t="shared" si="33"/>
        <v>0</v>
      </c>
      <c r="U126" s="42">
        <f>U127+U128</f>
        <v>641.62</v>
      </c>
      <c r="V126" s="42">
        <f t="shared" si="33"/>
        <v>1152.8699999999999</v>
      </c>
      <c r="W126" s="42">
        <f t="shared" si="33"/>
        <v>24847.13</v>
      </c>
      <c r="X126" s="32"/>
    </row>
    <row r="127" spans="1:24" s="34" customFormat="1" x14ac:dyDescent="0.2">
      <c r="A127" s="25">
        <v>22</v>
      </c>
      <c r="B127" s="26">
        <v>4</v>
      </c>
      <c r="C127" s="45">
        <v>2</v>
      </c>
      <c r="D127" s="46">
        <v>2</v>
      </c>
      <c r="E127" s="46">
        <v>8</v>
      </c>
      <c r="F127" s="46">
        <v>8</v>
      </c>
      <c r="G127" s="47" t="s">
        <v>24</v>
      </c>
      <c r="H127" s="58" t="s">
        <v>127</v>
      </c>
      <c r="I127" s="49">
        <v>24000</v>
      </c>
      <c r="J127" s="49"/>
      <c r="K127" s="49"/>
      <c r="L127" s="49"/>
      <c r="M127" s="49"/>
      <c r="N127" s="49"/>
      <c r="O127" s="49"/>
      <c r="P127" s="49"/>
      <c r="Q127" s="49">
        <v>511.25</v>
      </c>
      <c r="R127" s="49"/>
      <c r="S127" s="49"/>
      <c r="T127" s="49"/>
      <c r="U127" s="49">
        <v>641.62</v>
      </c>
      <c r="V127" s="49">
        <f>SUM(J127:U127)</f>
        <v>1152.8699999999999</v>
      </c>
      <c r="W127" s="49">
        <f>I127-V127</f>
        <v>22847.13</v>
      </c>
      <c r="X127" s="32"/>
    </row>
    <row r="128" spans="1:24" s="34" customFormat="1" x14ac:dyDescent="0.2">
      <c r="A128" s="25">
        <v>22</v>
      </c>
      <c r="B128" s="26">
        <v>4</v>
      </c>
      <c r="C128" s="45">
        <v>2</v>
      </c>
      <c r="D128" s="46">
        <v>2</v>
      </c>
      <c r="E128" s="46">
        <v>8</v>
      </c>
      <c r="F128" s="46">
        <v>8</v>
      </c>
      <c r="G128" s="47" t="s">
        <v>30</v>
      </c>
      <c r="H128" s="58" t="s">
        <v>128</v>
      </c>
      <c r="I128" s="49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>
        <f>SUM(J128:U128)</f>
        <v>0</v>
      </c>
      <c r="W128" s="49">
        <f>I128-V128</f>
        <v>2000</v>
      </c>
      <c r="X128" s="32"/>
    </row>
    <row r="129" spans="1:24" s="34" customFormat="1" x14ac:dyDescent="0.2">
      <c r="A129" s="25"/>
      <c r="B129" s="127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32"/>
    </row>
    <row r="130" spans="1:24" s="44" customFormat="1" x14ac:dyDescent="0.2">
      <c r="A130" s="36">
        <v>22</v>
      </c>
      <c r="B130" s="37">
        <v>2</v>
      </c>
      <c r="C130" s="38">
        <v>2</v>
      </c>
      <c r="D130" s="39">
        <v>2</v>
      </c>
      <c r="E130" s="39">
        <v>9</v>
      </c>
      <c r="F130" s="39"/>
      <c r="G130" s="40"/>
      <c r="H130" s="41" t="s">
        <v>129</v>
      </c>
      <c r="I130" s="81">
        <f t="shared" ref="I130:W130" si="34">I131</f>
        <v>232000</v>
      </c>
      <c r="J130" s="81">
        <f t="shared" si="34"/>
        <v>0</v>
      </c>
      <c r="K130" s="81">
        <f t="shared" si="34"/>
        <v>0</v>
      </c>
      <c r="L130" s="81">
        <f t="shared" si="34"/>
        <v>6903</v>
      </c>
      <c r="M130" s="81">
        <f t="shared" si="34"/>
        <v>0</v>
      </c>
      <c r="N130" s="81">
        <f t="shared" si="34"/>
        <v>0</v>
      </c>
      <c r="O130" s="81">
        <f t="shared" si="34"/>
        <v>11741</v>
      </c>
      <c r="P130" s="81">
        <f t="shared" si="34"/>
        <v>8012.2</v>
      </c>
      <c r="Q130" s="81">
        <f t="shared" si="34"/>
        <v>0</v>
      </c>
      <c r="R130" s="81">
        <f t="shared" si="34"/>
        <v>52337.13</v>
      </c>
      <c r="S130" s="81">
        <f t="shared" si="34"/>
        <v>10171.6</v>
      </c>
      <c r="T130" s="81">
        <f t="shared" si="34"/>
        <v>0</v>
      </c>
      <c r="U130" s="81">
        <f t="shared" si="34"/>
        <v>0</v>
      </c>
      <c r="V130" s="81">
        <f t="shared" si="34"/>
        <v>89164.930000000008</v>
      </c>
      <c r="W130" s="81">
        <f t="shared" si="34"/>
        <v>142835.07</v>
      </c>
      <c r="X130" s="32"/>
    </row>
    <row r="131" spans="1:24" s="34" customFormat="1" x14ac:dyDescent="0.2">
      <c r="A131" s="25">
        <v>22</v>
      </c>
      <c r="B131" s="26">
        <v>4</v>
      </c>
      <c r="C131" s="45">
        <v>2</v>
      </c>
      <c r="D131" s="46">
        <v>2</v>
      </c>
      <c r="E131" s="46">
        <v>9</v>
      </c>
      <c r="F131" s="46">
        <v>2</v>
      </c>
      <c r="G131" s="47" t="s">
        <v>24</v>
      </c>
      <c r="H131" s="58" t="s">
        <v>130</v>
      </c>
      <c r="I131" s="49">
        <v>232000</v>
      </c>
      <c r="J131" s="49"/>
      <c r="K131" s="49"/>
      <c r="L131" s="49">
        <v>6903</v>
      </c>
      <c r="M131" s="49">
        <v>0</v>
      </c>
      <c r="N131" s="49">
        <v>0</v>
      </c>
      <c r="O131" s="49">
        <v>11741</v>
      </c>
      <c r="P131" s="49">
        <v>8012.2</v>
      </c>
      <c r="Q131" s="49"/>
      <c r="R131" s="49">
        <v>52337.13</v>
      </c>
      <c r="S131" s="49">
        <v>10171.6</v>
      </c>
      <c r="T131" s="49"/>
      <c r="U131" s="49"/>
      <c r="V131" s="49">
        <f>SUM(J131:U131)</f>
        <v>89164.930000000008</v>
      </c>
      <c r="W131" s="49">
        <f>I131-V131</f>
        <v>142835.07</v>
      </c>
      <c r="X131" s="32"/>
    </row>
    <row r="132" spans="1:24" s="34" customFormat="1" ht="13.5" thickBot="1" x14ac:dyDescent="0.25">
      <c r="A132" s="25"/>
      <c r="B132" s="127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32"/>
    </row>
    <row r="133" spans="1:24" s="34" customFormat="1" ht="13.5" thickBot="1" x14ac:dyDescent="0.25">
      <c r="A133" s="82">
        <v>23</v>
      </c>
      <c r="B133" s="26">
        <v>1</v>
      </c>
      <c r="C133" s="27">
        <v>2</v>
      </c>
      <c r="D133" s="28">
        <v>3</v>
      </c>
      <c r="E133" s="28"/>
      <c r="F133" s="28"/>
      <c r="G133" s="29"/>
      <c r="H133" s="30" t="s">
        <v>131</v>
      </c>
      <c r="I133" s="31">
        <v>11624409.5</v>
      </c>
      <c r="J133" s="31">
        <f t="shared" ref="J133:W133" si="35">J134+J142+J148+J154+J157+J162+J165+J176</f>
        <v>0</v>
      </c>
      <c r="K133" s="31">
        <f t="shared" si="35"/>
        <v>0</v>
      </c>
      <c r="L133" s="31">
        <f t="shared" si="35"/>
        <v>52392</v>
      </c>
      <c r="M133" s="31">
        <f t="shared" si="35"/>
        <v>70151.61</v>
      </c>
      <c r="N133" s="31">
        <f t="shared" si="35"/>
        <v>144275.69</v>
      </c>
      <c r="O133" s="31">
        <f t="shared" si="35"/>
        <v>280000</v>
      </c>
      <c r="P133" s="31">
        <f t="shared" si="35"/>
        <v>369401.52</v>
      </c>
      <c r="Q133" s="31">
        <f t="shared" si="35"/>
        <v>29690.37</v>
      </c>
      <c r="R133" s="31">
        <f t="shared" si="35"/>
        <v>29516</v>
      </c>
      <c r="S133" s="31">
        <f t="shared" si="35"/>
        <v>315153.09999999998</v>
      </c>
      <c r="T133" s="31">
        <f t="shared" si="35"/>
        <v>524805.19999999995</v>
      </c>
      <c r="U133" s="31">
        <f t="shared" si="35"/>
        <v>637654.63</v>
      </c>
      <c r="V133" s="31">
        <f t="shared" si="35"/>
        <v>2453040.12</v>
      </c>
      <c r="W133" s="31">
        <f t="shared" si="35"/>
        <v>9171369.379999999</v>
      </c>
      <c r="X133" s="32"/>
    </row>
    <row r="134" spans="1:24" s="34" customFormat="1" x14ac:dyDescent="0.2">
      <c r="A134" s="82">
        <v>23</v>
      </c>
      <c r="B134" s="26">
        <v>2</v>
      </c>
      <c r="C134" s="38">
        <v>2</v>
      </c>
      <c r="D134" s="39">
        <v>3</v>
      </c>
      <c r="E134" s="39">
        <v>1</v>
      </c>
      <c r="F134" s="39"/>
      <c r="G134" s="67"/>
      <c r="H134" s="83" t="s">
        <v>132</v>
      </c>
      <c r="I134" s="42">
        <f t="shared" ref="I134:W134" si="36">I135+I138</f>
        <v>7396144</v>
      </c>
      <c r="J134" s="42">
        <f t="shared" si="36"/>
        <v>0</v>
      </c>
      <c r="K134" s="42">
        <f t="shared" si="36"/>
        <v>0</v>
      </c>
      <c r="L134" s="42">
        <f t="shared" si="36"/>
        <v>0</v>
      </c>
      <c r="M134" s="42">
        <f t="shared" si="36"/>
        <v>5515.61</v>
      </c>
      <c r="N134" s="42">
        <f t="shared" si="36"/>
        <v>287.29000000000002</v>
      </c>
      <c r="O134" s="42">
        <f t="shared" si="36"/>
        <v>0</v>
      </c>
      <c r="P134" s="42">
        <f t="shared" si="36"/>
        <v>0</v>
      </c>
      <c r="Q134" s="42">
        <f t="shared" si="36"/>
        <v>17033.5</v>
      </c>
      <c r="R134" s="42">
        <f t="shared" si="36"/>
        <v>13999</v>
      </c>
      <c r="S134" s="42">
        <f t="shared" si="36"/>
        <v>8085.27</v>
      </c>
      <c r="T134" s="42">
        <f t="shared" si="36"/>
        <v>11948</v>
      </c>
      <c r="U134" s="42">
        <f t="shared" si="36"/>
        <v>8972.5</v>
      </c>
      <c r="V134" s="42">
        <f t="shared" si="36"/>
        <v>65841.17</v>
      </c>
      <c r="W134" s="42">
        <f t="shared" si="36"/>
        <v>7330302.8300000001</v>
      </c>
      <c r="X134" s="32"/>
    </row>
    <row r="135" spans="1:24" s="44" customFormat="1" x14ac:dyDescent="0.2">
      <c r="A135" s="82">
        <v>23</v>
      </c>
      <c r="B135" s="77">
        <v>3</v>
      </c>
      <c r="C135" s="38">
        <v>2</v>
      </c>
      <c r="D135" s="39">
        <v>3</v>
      </c>
      <c r="E135" s="39">
        <v>1</v>
      </c>
      <c r="F135" s="39">
        <v>1</v>
      </c>
      <c r="G135" s="40"/>
      <c r="H135" s="41" t="s">
        <v>133</v>
      </c>
      <c r="I135" s="42">
        <f t="shared" ref="I135:W135" si="37">I136</f>
        <v>1461144</v>
      </c>
      <c r="J135" s="42">
        <f t="shared" si="37"/>
        <v>0</v>
      </c>
      <c r="K135" s="42">
        <f t="shared" si="37"/>
        <v>0</v>
      </c>
      <c r="L135" s="42">
        <f t="shared" si="37"/>
        <v>0</v>
      </c>
      <c r="M135" s="42">
        <f t="shared" si="37"/>
        <v>5515.61</v>
      </c>
      <c r="N135" s="42">
        <f t="shared" si="37"/>
        <v>287.29000000000002</v>
      </c>
      <c r="O135" s="42">
        <f t="shared" si="37"/>
        <v>0</v>
      </c>
      <c r="P135" s="42">
        <f t="shared" si="37"/>
        <v>0</v>
      </c>
      <c r="Q135" s="42">
        <f t="shared" si="37"/>
        <v>15761.45</v>
      </c>
      <c r="R135" s="42">
        <f t="shared" si="37"/>
        <v>0</v>
      </c>
      <c r="S135" s="42">
        <f t="shared" si="37"/>
        <v>8085.27</v>
      </c>
      <c r="T135" s="42">
        <f t="shared" si="37"/>
        <v>11948</v>
      </c>
      <c r="U135" s="42">
        <f t="shared" si="37"/>
        <v>2605.5</v>
      </c>
      <c r="V135" s="42">
        <f t="shared" si="37"/>
        <v>44203.119999999995</v>
      </c>
      <c r="W135" s="42">
        <f t="shared" si="37"/>
        <v>1416940.88</v>
      </c>
      <c r="X135" s="32"/>
    </row>
    <row r="136" spans="1:24" s="34" customFormat="1" x14ac:dyDescent="0.2">
      <c r="A136" s="82">
        <v>23</v>
      </c>
      <c r="B136" s="26">
        <v>4</v>
      </c>
      <c r="C136" s="45">
        <v>2</v>
      </c>
      <c r="D136" s="46">
        <v>3</v>
      </c>
      <c r="E136" s="46">
        <v>1</v>
      </c>
      <c r="F136" s="46">
        <v>1</v>
      </c>
      <c r="G136" s="47" t="s">
        <v>24</v>
      </c>
      <c r="H136" s="58" t="s">
        <v>133</v>
      </c>
      <c r="I136" s="49">
        <v>1461144</v>
      </c>
      <c r="J136" s="49"/>
      <c r="K136" s="49"/>
      <c r="L136" s="49"/>
      <c r="M136" s="49">
        <v>5515.61</v>
      </c>
      <c r="N136" s="49">
        <v>287.29000000000002</v>
      </c>
      <c r="O136" s="49"/>
      <c r="P136" s="49"/>
      <c r="Q136" s="49">
        <v>15761.45</v>
      </c>
      <c r="R136" s="49"/>
      <c r="S136" s="49">
        <v>8085.27</v>
      </c>
      <c r="T136" s="49">
        <v>11948</v>
      </c>
      <c r="U136" s="49">
        <v>2605.5</v>
      </c>
      <c r="V136" s="49">
        <f>SUM(J136:U136)</f>
        <v>44203.119999999995</v>
      </c>
      <c r="W136" s="49">
        <f>I136-V136</f>
        <v>1416940.88</v>
      </c>
      <c r="X136" s="32"/>
    </row>
    <row r="137" spans="1:24" s="34" customFormat="1" x14ac:dyDescent="0.2">
      <c r="A137" s="82"/>
      <c r="B137" s="127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32"/>
    </row>
    <row r="138" spans="1:24" s="44" customFormat="1" x14ac:dyDescent="0.2">
      <c r="A138" s="25">
        <v>23</v>
      </c>
      <c r="B138" s="77">
        <v>3</v>
      </c>
      <c r="C138" s="38">
        <v>2</v>
      </c>
      <c r="D138" s="39">
        <v>3</v>
      </c>
      <c r="E138" s="39">
        <v>1</v>
      </c>
      <c r="F138" s="39">
        <v>3</v>
      </c>
      <c r="G138" s="40"/>
      <c r="H138" s="41" t="s">
        <v>134</v>
      </c>
      <c r="I138" s="42">
        <f t="shared" ref="I138:W138" si="38">SUM(I139:I140)</f>
        <v>5935000</v>
      </c>
      <c r="J138" s="42">
        <f t="shared" si="38"/>
        <v>0</v>
      </c>
      <c r="K138" s="42">
        <f t="shared" si="38"/>
        <v>0</v>
      </c>
      <c r="L138" s="42">
        <f t="shared" si="38"/>
        <v>0</v>
      </c>
      <c r="M138" s="42">
        <f t="shared" si="38"/>
        <v>0</v>
      </c>
      <c r="N138" s="42">
        <f t="shared" si="38"/>
        <v>0</v>
      </c>
      <c r="O138" s="42">
        <f t="shared" si="38"/>
        <v>0</v>
      </c>
      <c r="P138" s="42">
        <f t="shared" si="38"/>
        <v>0</v>
      </c>
      <c r="Q138" s="42">
        <f t="shared" si="38"/>
        <v>1272.05</v>
      </c>
      <c r="R138" s="42">
        <f t="shared" si="38"/>
        <v>13999</v>
      </c>
      <c r="S138" s="42">
        <f t="shared" si="38"/>
        <v>0</v>
      </c>
      <c r="T138" s="42">
        <f t="shared" si="38"/>
        <v>0</v>
      </c>
      <c r="U138" s="42">
        <f t="shared" si="38"/>
        <v>6367</v>
      </c>
      <c r="V138" s="42">
        <f t="shared" si="38"/>
        <v>21638.05</v>
      </c>
      <c r="W138" s="42">
        <f t="shared" si="38"/>
        <v>5913361.9500000002</v>
      </c>
      <c r="X138" s="32"/>
    </row>
    <row r="139" spans="1:24" s="80" customFormat="1" x14ac:dyDescent="0.2">
      <c r="A139" s="72">
        <v>23</v>
      </c>
      <c r="B139" s="79">
        <v>4</v>
      </c>
      <c r="C139" s="84">
        <v>2</v>
      </c>
      <c r="D139" s="85">
        <v>3</v>
      </c>
      <c r="E139" s="85">
        <v>1</v>
      </c>
      <c r="F139" s="85">
        <v>3</v>
      </c>
      <c r="G139" s="86" t="s">
        <v>28</v>
      </c>
      <c r="H139" s="54" t="s">
        <v>135</v>
      </c>
      <c r="I139" s="49">
        <v>5835000</v>
      </c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>
        <f>SUM(J139:U139)</f>
        <v>0</v>
      </c>
      <c r="W139" s="49">
        <f>I139-V139</f>
        <v>5835000</v>
      </c>
      <c r="X139" s="32"/>
    </row>
    <row r="140" spans="1:24" s="80" customFormat="1" x14ac:dyDescent="0.2">
      <c r="A140" s="72">
        <v>23</v>
      </c>
      <c r="B140" s="79">
        <v>4</v>
      </c>
      <c r="C140" s="84">
        <v>2</v>
      </c>
      <c r="D140" s="85">
        <v>3</v>
      </c>
      <c r="E140" s="85" t="s">
        <v>136</v>
      </c>
      <c r="F140" s="85">
        <v>3</v>
      </c>
      <c r="G140" s="86" t="s">
        <v>30</v>
      </c>
      <c r="H140" s="54" t="s">
        <v>137</v>
      </c>
      <c r="I140" s="49">
        <v>100000</v>
      </c>
      <c r="J140" s="49"/>
      <c r="K140" s="49"/>
      <c r="L140" s="49"/>
      <c r="M140" s="49"/>
      <c r="N140" s="49"/>
      <c r="O140" s="49"/>
      <c r="P140" s="49"/>
      <c r="Q140" s="49">
        <v>1272.05</v>
      </c>
      <c r="R140" s="49">
        <v>13999</v>
      </c>
      <c r="S140" s="49"/>
      <c r="T140" s="49"/>
      <c r="U140" s="49">
        <v>6367</v>
      </c>
      <c r="V140" s="49">
        <f>SUM(J140:U140)</f>
        <v>21638.05</v>
      </c>
      <c r="W140" s="49">
        <f>I140-V140</f>
        <v>78361.95</v>
      </c>
      <c r="X140" s="32"/>
    </row>
    <row r="141" spans="1:24" s="34" customFormat="1" x14ac:dyDescent="0.2">
      <c r="A141" s="25"/>
      <c r="B141" s="127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32"/>
    </row>
    <row r="142" spans="1:24" s="34" customFormat="1" x14ac:dyDescent="0.2">
      <c r="A142" s="25">
        <v>23</v>
      </c>
      <c r="B142" s="26">
        <v>2</v>
      </c>
      <c r="C142" s="38">
        <v>2</v>
      </c>
      <c r="D142" s="39">
        <v>3</v>
      </c>
      <c r="E142" s="39">
        <v>2</v>
      </c>
      <c r="F142" s="39"/>
      <c r="G142" s="67"/>
      <c r="H142" s="83" t="s">
        <v>138</v>
      </c>
      <c r="I142" s="42">
        <f t="shared" ref="I142:W142" si="39">SUM(I143:I146)</f>
        <v>493000</v>
      </c>
      <c r="J142" s="42">
        <f t="shared" si="39"/>
        <v>0</v>
      </c>
      <c r="K142" s="42">
        <f t="shared" si="39"/>
        <v>0</v>
      </c>
      <c r="L142" s="42">
        <f t="shared" si="39"/>
        <v>0</v>
      </c>
      <c r="M142" s="42">
        <f t="shared" si="39"/>
        <v>0</v>
      </c>
      <c r="N142" s="42">
        <f t="shared" si="39"/>
        <v>0</v>
      </c>
      <c r="O142" s="42">
        <f t="shared" si="39"/>
        <v>0</v>
      </c>
      <c r="P142" s="42">
        <f t="shared" si="39"/>
        <v>0</v>
      </c>
      <c r="Q142" s="42">
        <f t="shared" si="39"/>
        <v>0</v>
      </c>
      <c r="R142" s="42">
        <f t="shared" si="39"/>
        <v>0</v>
      </c>
      <c r="S142" s="42">
        <f t="shared" si="39"/>
        <v>0</v>
      </c>
      <c r="T142" s="42">
        <f t="shared" si="39"/>
        <v>0</v>
      </c>
      <c r="U142" s="42">
        <f t="shared" si="39"/>
        <v>0</v>
      </c>
      <c r="V142" s="42">
        <f t="shared" si="39"/>
        <v>0</v>
      </c>
      <c r="W142" s="42">
        <f t="shared" si="39"/>
        <v>493000</v>
      </c>
      <c r="X142" s="32"/>
    </row>
    <row r="143" spans="1:24" s="80" customFormat="1" x14ac:dyDescent="0.2">
      <c r="A143" s="72">
        <v>23</v>
      </c>
      <c r="B143" s="79">
        <v>3</v>
      </c>
      <c r="C143" s="84">
        <v>2</v>
      </c>
      <c r="D143" s="85">
        <v>3</v>
      </c>
      <c r="E143" s="85">
        <v>2</v>
      </c>
      <c r="F143" s="85">
        <v>1</v>
      </c>
      <c r="G143" s="86"/>
      <c r="H143" s="54" t="s">
        <v>212</v>
      </c>
      <c r="I143" s="49">
        <v>25000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>
        <f>SUM(J143:U143)</f>
        <v>0</v>
      </c>
      <c r="W143" s="49">
        <f>I143-V143</f>
        <v>25000</v>
      </c>
      <c r="X143" s="32"/>
    </row>
    <row r="144" spans="1:24" s="80" customFormat="1" x14ac:dyDescent="0.2">
      <c r="A144" s="72">
        <v>23</v>
      </c>
      <c r="B144" s="79">
        <v>4</v>
      </c>
      <c r="C144" s="84">
        <v>2</v>
      </c>
      <c r="D144" s="85">
        <v>3</v>
      </c>
      <c r="E144" s="85">
        <v>2</v>
      </c>
      <c r="F144" s="85">
        <v>2</v>
      </c>
      <c r="G144" s="86" t="s">
        <v>24</v>
      </c>
      <c r="H144" s="48" t="s">
        <v>213</v>
      </c>
      <c r="I144" s="49">
        <v>0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>
        <f>SUM(J144:U144)</f>
        <v>0</v>
      </c>
      <c r="W144" s="49">
        <f>I144-V144</f>
        <v>0</v>
      </c>
      <c r="X144" s="32"/>
    </row>
    <row r="145" spans="1:24" s="73" customFormat="1" x14ac:dyDescent="0.2">
      <c r="A145" s="72">
        <v>23</v>
      </c>
      <c r="B145" s="87">
        <v>3</v>
      </c>
      <c r="C145" s="88">
        <v>2</v>
      </c>
      <c r="D145" s="89">
        <v>3</v>
      </c>
      <c r="E145" s="89">
        <v>2</v>
      </c>
      <c r="F145" s="89">
        <v>3</v>
      </c>
      <c r="G145" s="90"/>
      <c r="H145" s="54" t="s">
        <v>139</v>
      </c>
      <c r="I145" s="49">
        <v>450000</v>
      </c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>
        <f>SUM(J145:U145)</f>
        <v>0</v>
      </c>
      <c r="W145" s="49">
        <f>I145-V145</f>
        <v>450000</v>
      </c>
      <c r="X145" s="32"/>
    </row>
    <row r="146" spans="1:24" s="73" customFormat="1" x14ac:dyDescent="0.2">
      <c r="A146" s="72">
        <v>23</v>
      </c>
      <c r="B146" s="87">
        <v>3</v>
      </c>
      <c r="C146" s="88"/>
      <c r="D146" s="89"/>
      <c r="E146" s="89">
        <v>2</v>
      </c>
      <c r="F146" s="89">
        <v>4</v>
      </c>
      <c r="G146" s="90"/>
      <c r="H146" s="54" t="s">
        <v>140</v>
      </c>
      <c r="I146" s="49">
        <v>18000</v>
      </c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>
        <f>SUM(J146:U146)</f>
        <v>0</v>
      </c>
      <c r="W146" s="49">
        <f>I146-V146</f>
        <v>18000</v>
      </c>
      <c r="X146" s="32"/>
    </row>
    <row r="147" spans="1:24" s="34" customFormat="1" x14ac:dyDescent="0.2">
      <c r="A147" s="25"/>
      <c r="B147" s="127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32"/>
    </row>
    <row r="148" spans="1:24" s="34" customFormat="1" x14ac:dyDescent="0.2">
      <c r="A148" s="25">
        <v>23</v>
      </c>
      <c r="B148" s="26">
        <v>2</v>
      </c>
      <c r="C148" s="38">
        <v>2</v>
      </c>
      <c r="D148" s="39">
        <v>3</v>
      </c>
      <c r="E148" s="39">
        <v>3</v>
      </c>
      <c r="F148" s="39"/>
      <c r="G148" s="67"/>
      <c r="H148" s="83" t="s">
        <v>141</v>
      </c>
      <c r="I148" s="42">
        <f t="shared" ref="I148:W148" si="40">SUM(I149:I152)</f>
        <v>195000</v>
      </c>
      <c r="J148" s="42">
        <f t="shared" si="40"/>
        <v>0</v>
      </c>
      <c r="K148" s="42">
        <f t="shared" si="40"/>
        <v>0</v>
      </c>
      <c r="L148" s="42">
        <f t="shared" si="40"/>
        <v>49560</v>
      </c>
      <c r="M148" s="42">
        <f t="shared" si="40"/>
        <v>0</v>
      </c>
      <c r="N148" s="42">
        <f t="shared" si="40"/>
        <v>0</v>
      </c>
      <c r="O148" s="42">
        <f t="shared" si="40"/>
        <v>0</v>
      </c>
      <c r="P148" s="42">
        <f t="shared" si="40"/>
        <v>0</v>
      </c>
      <c r="Q148" s="42">
        <f t="shared" si="40"/>
        <v>2005.75</v>
      </c>
      <c r="R148" s="42">
        <f t="shared" si="40"/>
        <v>0</v>
      </c>
      <c r="S148" s="42">
        <f t="shared" si="40"/>
        <v>53569.88</v>
      </c>
      <c r="T148" s="42">
        <f t="shared" si="40"/>
        <v>28261</v>
      </c>
      <c r="U148" s="42">
        <f t="shared" si="40"/>
        <v>60524.57</v>
      </c>
      <c r="V148" s="42">
        <f t="shared" si="40"/>
        <v>193921.2</v>
      </c>
      <c r="W148" s="42">
        <f t="shared" si="40"/>
        <v>1078.8000000000029</v>
      </c>
      <c r="X148" s="32"/>
    </row>
    <row r="149" spans="1:24" s="44" customFormat="1" x14ac:dyDescent="0.2">
      <c r="A149" s="25">
        <v>23</v>
      </c>
      <c r="B149" s="77">
        <v>3</v>
      </c>
      <c r="C149" s="51">
        <v>2</v>
      </c>
      <c r="D149" s="52">
        <v>3</v>
      </c>
      <c r="E149" s="52">
        <v>3</v>
      </c>
      <c r="F149" s="52">
        <v>1</v>
      </c>
      <c r="G149" s="53"/>
      <c r="H149" s="54" t="s">
        <v>142</v>
      </c>
      <c r="I149" s="49">
        <v>50000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>
        <v>14308.68</v>
      </c>
      <c r="T149" s="49"/>
      <c r="U149" s="49">
        <v>7365.57</v>
      </c>
      <c r="V149" s="49">
        <f>SUM(J149:U149)</f>
        <v>21674.25</v>
      </c>
      <c r="W149" s="49">
        <f>I149-V149</f>
        <v>28325.75</v>
      </c>
      <c r="X149" s="32"/>
    </row>
    <row r="150" spans="1:24" s="44" customFormat="1" x14ac:dyDescent="0.2">
      <c r="A150" s="25">
        <v>23</v>
      </c>
      <c r="B150" s="77">
        <v>3</v>
      </c>
      <c r="C150" s="51">
        <v>2</v>
      </c>
      <c r="D150" s="52">
        <v>3</v>
      </c>
      <c r="E150" s="52">
        <v>3</v>
      </c>
      <c r="F150" s="52">
        <v>2</v>
      </c>
      <c r="G150" s="53"/>
      <c r="H150" s="54" t="s">
        <v>143</v>
      </c>
      <c r="I150" s="49">
        <v>75000</v>
      </c>
      <c r="J150" s="49"/>
      <c r="K150" s="49"/>
      <c r="L150" s="49">
        <v>32450</v>
      </c>
      <c r="M150" s="49"/>
      <c r="N150" s="49"/>
      <c r="O150" s="49"/>
      <c r="P150" s="49"/>
      <c r="Q150" s="49">
        <v>2005.75</v>
      </c>
      <c r="R150" s="49"/>
      <c r="S150" s="49">
        <v>39261.199999999997</v>
      </c>
      <c r="T150" s="49"/>
      <c r="U150" s="49"/>
      <c r="V150" s="49">
        <f>SUM(J150:U150)</f>
        <v>73716.95</v>
      </c>
      <c r="W150" s="49">
        <f>I150-V150</f>
        <v>1283.0500000000029</v>
      </c>
      <c r="X150" s="32"/>
    </row>
    <row r="151" spans="1:24" s="73" customFormat="1" x14ac:dyDescent="0.2">
      <c r="A151" s="72">
        <v>23</v>
      </c>
      <c r="B151" s="87">
        <v>3</v>
      </c>
      <c r="C151" s="88">
        <v>2</v>
      </c>
      <c r="D151" s="89">
        <v>3</v>
      </c>
      <c r="E151" s="89">
        <v>3</v>
      </c>
      <c r="F151" s="89">
        <v>3</v>
      </c>
      <c r="G151" s="90"/>
      <c r="H151" s="54" t="s">
        <v>144</v>
      </c>
      <c r="I151" s="49">
        <v>55000</v>
      </c>
      <c r="J151" s="49"/>
      <c r="K151" s="49"/>
      <c r="L151" s="49">
        <v>17110</v>
      </c>
      <c r="M151" s="49"/>
      <c r="N151" s="49"/>
      <c r="O151" s="49"/>
      <c r="P151" s="49"/>
      <c r="Q151" s="49"/>
      <c r="R151" s="49"/>
      <c r="S151" s="49"/>
      <c r="T151" s="49">
        <v>28261</v>
      </c>
      <c r="U151" s="49">
        <v>53159</v>
      </c>
      <c r="V151" s="49">
        <f>SUM(J151:U151)</f>
        <v>98530</v>
      </c>
      <c r="W151" s="49">
        <f>I151-V151</f>
        <v>-43530</v>
      </c>
      <c r="X151" s="32"/>
    </row>
    <row r="152" spans="1:24" s="73" customFormat="1" x14ac:dyDescent="0.2">
      <c r="A152" s="72">
        <v>23</v>
      </c>
      <c r="B152" s="87">
        <v>3</v>
      </c>
      <c r="C152" s="88">
        <v>2</v>
      </c>
      <c r="D152" s="89">
        <v>3</v>
      </c>
      <c r="E152" s="89">
        <v>3</v>
      </c>
      <c r="F152" s="89">
        <v>4</v>
      </c>
      <c r="G152" s="90"/>
      <c r="H152" s="54" t="s">
        <v>145</v>
      </c>
      <c r="I152" s="49">
        <v>15000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>
        <f>SUM(J152:U152)</f>
        <v>0</v>
      </c>
      <c r="W152" s="49">
        <f>I152-V152</f>
        <v>15000</v>
      </c>
      <c r="X152" s="32"/>
    </row>
    <row r="153" spans="1:24" s="34" customFormat="1" x14ac:dyDescent="0.2">
      <c r="A153" s="25"/>
      <c r="B153" s="127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32"/>
    </row>
    <row r="154" spans="1:24" s="34" customFormat="1" x14ac:dyDescent="0.2">
      <c r="A154" s="25">
        <v>23</v>
      </c>
      <c r="B154" s="26">
        <v>2</v>
      </c>
      <c r="C154" s="38">
        <v>2</v>
      </c>
      <c r="D154" s="39">
        <v>3</v>
      </c>
      <c r="E154" s="39">
        <v>4</v>
      </c>
      <c r="F154" s="39"/>
      <c r="G154" s="67"/>
      <c r="H154" s="83" t="s">
        <v>146</v>
      </c>
      <c r="I154" s="42">
        <f t="shared" ref="I154:W154" si="41">+I155</f>
        <v>8000</v>
      </c>
      <c r="J154" s="42">
        <f t="shared" si="41"/>
        <v>0</v>
      </c>
      <c r="K154" s="42">
        <f t="shared" si="41"/>
        <v>0</v>
      </c>
      <c r="L154" s="42">
        <f t="shared" si="41"/>
        <v>0</v>
      </c>
      <c r="M154" s="42">
        <f t="shared" si="41"/>
        <v>0</v>
      </c>
      <c r="N154" s="42">
        <f t="shared" si="41"/>
        <v>0</v>
      </c>
      <c r="O154" s="42">
        <f t="shared" si="41"/>
        <v>0</v>
      </c>
      <c r="P154" s="42">
        <f t="shared" si="41"/>
        <v>0</v>
      </c>
      <c r="Q154" s="42">
        <f t="shared" si="41"/>
        <v>0</v>
      </c>
      <c r="R154" s="42">
        <f t="shared" si="41"/>
        <v>0</v>
      </c>
      <c r="S154" s="42">
        <f t="shared" si="41"/>
        <v>0</v>
      </c>
      <c r="T154" s="42">
        <f t="shared" si="41"/>
        <v>0</v>
      </c>
      <c r="U154" s="42">
        <f t="shared" si="41"/>
        <v>0</v>
      </c>
      <c r="V154" s="42">
        <f t="shared" si="41"/>
        <v>0</v>
      </c>
      <c r="W154" s="42">
        <f t="shared" si="41"/>
        <v>8000</v>
      </c>
      <c r="X154" s="32"/>
    </row>
    <row r="155" spans="1:24" s="44" customFormat="1" x14ac:dyDescent="0.2">
      <c r="A155" s="25">
        <v>23</v>
      </c>
      <c r="B155" s="77">
        <v>3</v>
      </c>
      <c r="C155" s="51">
        <v>2</v>
      </c>
      <c r="D155" s="52">
        <v>3</v>
      </c>
      <c r="E155" s="52">
        <v>4</v>
      </c>
      <c r="F155" s="52">
        <v>1</v>
      </c>
      <c r="G155" s="53"/>
      <c r="H155" s="54" t="s">
        <v>147</v>
      </c>
      <c r="I155" s="49">
        <v>8000</v>
      </c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>
        <f>SUM(J155:U155)</f>
        <v>0</v>
      </c>
      <c r="W155" s="49">
        <f>I155-V155</f>
        <v>8000</v>
      </c>
      <c r="X155" s="32"/>
    </row>
    <row r="156" spans="1:24" s="34" customFormat="1" x14ac:dyDescent="0.2">
      <c r="A156" s="25"/>
      <c r="B156" s="127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32"/>
    </row>
    <row r="157" spans="1:24" s="34" customFormat="1" ht="21.75" x14ac:dyDescent="0.2">
      <c r="A157" s="25">
        <v>23</v>
      </c>
      <c r="B157" s="26">
        <v>2</v>
      </c>
      <c r="C157" s="38">
        <v>2</v>
      </c>
      <c r="D157" s="39">
        <v>3</v>
      </c>
      <c r="E157" s="39">
        <v>5</v>
      </c>
      <c r="F157" s="39"/>
      <c r="G157" s="67"/>
      <c r="H157" s="83" t="s">
        <v>148</v>
      </c>
      <c r="I157" s="42">
        <f t="shared" ref="I157:W157" si="42">SUM(I158:I160)</f>
        <v>238000</v>
      </c>
      <c r="J157" s="42">
        <f t="shared" si="42"/>
        <v>0</v>
      </c>
      <c r="K157" s="42">
        <f t="shared" si="42"/>
        <v>0</v>
      </c>
      <c r="L157" s="42">
        <f t="shared" si="42"/>
        <v>0</v>
      </c>
      <c r="M157" s="42">
        <f t="shared" si="42"/>
        <v>58500</v>
      </c>
      <c r="N157" s="42">
        <f t="shared" si="42"/>
        <v>0</v>
      </c>
      <c r="O157" s="42">
        <f t="shared" si="42"/>
        <v>0</v>
      </c>
      <c r="P157" s="42">
        <f t="shared" si="42"/>
        <v>0</v>
      </c>
      <c r="Q157" s="42">
        <f t="shared" si="42"/>
        <v>0</v>
      </c>
      <c r="R157" s="42">
        <f t="shared" si="42"/>
        <v>0</v>
      </c>
      <c r="S157" s="42">
        <f t="shared" si="42"/>
        <v>260.77999999999997</v>
      </c>
      <c r="T157" s="42">
        <f t="shared" si="42"/>
        <v>0</v>
      </c>
      <c r="U157" s="42">
        <f t="shared" si="42"/>
        <v>83662.38</v>
      </c>
      <c r="V157" s="42">
        <f t="shared" si="42"/>
        <v>142423.16</v>
      </c>
      <c r="W157" s="42">
        <f t="shared" si="42"/>
        <v>95576.84</v>
      </c>
      <c r="X157" s="32"/>
    </row>
    <row r="158" spans="1:24" s="44" customFormat="1" x14ac:dyDescent="0.2">
      <c r="A158" s="25">
        <v>23</v>
      </c>
      <c r="B158" s="77">
        <v>3</v>
      </c>
      <c r="C158" s="51">
        <v>2</v>
      </c>
      <c r="D158" s="52">
        <v>3</v>
      </c>
      <c r="E158" s="52">
        <v>5</v>
      </c>
      <c r="F158" s="52">
        <v>3</v>
      </c>
      <c r="G158" s="53"/>
      <c r="H158" s="54" t="s">
        <v>149</v>
      </c>
      <c r="I158" s="49">
        <v>208000</v>
      </c>
      <c r="J158" s="49"/>
      <c r="K158" s="49"/>
      <c r="L158" s="49"/>
      <c r="M158" s="49">
        <v>58500</v>
      </c>
      <c r="N158" s="49"/>
      <c r="O158" s="49"/>
      <c r="P158" s="49"/>
      <c r="Q158" s="49"/>
      <c r="R158" s="49"/>
      <c r="S158" s="49"/>
      <c r="T158" s="49"/>
      <c r="U158" s="49">
        <f>46713.8+36948.58</f>
        <v>83662.38</v>
      </c>
      <c r="V158" s="49">
        <f>SUM(J158:U158)</f>
        <v>142162.38</v>
      </c>
      <c r="W158" s="49">
        <f>I158-V158</f>
        <v>65837.62</v>
      </c>
      <c r="X158" s="32"/>
    </row>
    <row r="159" spans="1:24" s="44" customFormat="1" x14ac:dyDescent="0.2">
      <c r="A159" s="25">
        <v>23</v>
      </c>
      <c r="B159" s="77">
        <v>3</v>
      </c>
      <c r="C159" s="51">
        <v>2</v>
      </c>
      <c r="D159" s="52">
        <v>3</v>
      </c>
      <c r="E159" s="52">
        <v>5</v>
      </c>
      <c r="F159" s="52">
        <v>4</v>
      </c>
      <c r="G159" s="53"/>
      <c r="H159" s="54" t="s">
        <v>150</v>
      </c>
      <c r="I159" s="49">
        <v>10000</v>
      </c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>
        <f>SUM(J159:U159)</f>
        <v>0</v>
      </c>
      <c r="W159" s="49">
        <f>I159-V159</f>
        <v>10000</v>
      </c>
      <c r="X159" s="32"/>
    </row>
    <row r="160" spans="1:24" s="44" customFormat="1" x14ac:dyDescent="0.2">
      <c r="A160" s="25">
        <v>23</v>
      </c>
      <c r="B160" s="77">
        <v>3</v>
      </c>
      <c r="C160" s="51">
        <v>2</v>
      </c>
      <c r="D160" s="52">
        <v>3</v>
      </c>
      <c r="E160" s="52">
        <v>5</v>
      </c>
      <c r="F160" s="52">
        <v>5</v>
      </c>
      <c r="G160" s="53"/>
      <c r="H160" s="54" t="s">
        <v>151</v>
      </c>
      <c r="I160" s="49">
        <v>20000</v>
      </c>
      <c r="J160" s="49"/>
      <c r="K160" s="49"/>
      <c r="L160" s="49"/>
      <c r="M160" s="49"/>
      <c r="N160" s="49"/>
      <c r="O160" s="49"/>
      <c r="P160" s="49"/>
      <c r="Q160" s="49"/>
      <c r="R160" s="49"/>
      <c r="S160" s="49">
        <v>260.77999999999997</v>
      </c>
      <c r="T160" s="49"/>
      <c r="U160" s="49"/>
      <c r="V160" s="49">
        <f>SUM(J160:U160)</f>
        <v>260.77999999999997</v>
      </c>
      <c r="W160" s="49">
        <f>I160-V160</f>
        <v>19739.22</v>
      </c>
      <c r="X160" s="32"/>
    </row>
    <row r="161" spans="1:25" s="34" customFormat="1" x14ac:dyDescent="0.2">
      <c r="A161" s="25"/>
      <c r="B161" s="127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32"/>
    </row>
    <row r="162" spans="1:25" s="34" customFormat="1" x14ac:dyDescent="0.2">
      <c r="A162" s="25">
        <v>23</v>
      </c>
      <c r="B162" s="26">
        <v>2</v>
      </c>
      <c r="C162" s="38">
        <v>2</v>
      </c>
      <c r="D162" s="39">
        <v>3</v>
      </c>
      <c r="E162" s="39">
        <v>6</v>
      </c>
      <c r="F162" s="39"/>
      <c r="G162" s="67"/>
      <c r="H162" s="83" t="s">
        <v>152</v>
      </c>
      <c r="I162" s="42">
        <f t="shared" ref="I162:W162" si="43">SUM(I163:I164)</f>
        <v>3000</v>
      </c>
      <c r="J162" s="42">
        <f t="shared" si="43"/>
        <v>0</v>
      </c>
      <c r="K162" s="42">
        <f t="shared" si="43"/>
        <v>0</v>
      </c>
      <c r="L162" s="42">
        <f t="shared" si="43"/>
        <v>0</v>
      </c>
      <c r="M162" s="42">
        <f t="shared" si="43"/>
        <v>0</v>
      </c>
      <c r="N162" s="42">
        <f t="shared" si="43"/>
        <v>0</v>
      </c>
      <c r="O162" s="42">
        <f t="shared" si="43"/>
        <v>0</v>
      </c>
      <c r="P162" s="42">
        <f t="shared" si="43"/>
        <v>0</v>
      </c>
      <c r="Q162" s="42">
        <f t="shared" si="43"/>
        <v>0</v>
      </c>
      <c r="R162" s="42">
        <f t="shared" si="43"/>
        <v>0</v>
      </c>
      <c r="S162" s="42">
        <f t="shared" si="43"/>
        <v>0</v>
      </c>
      <c r="T162" s="42">
        <f t="shared" si="43"/>
        <v>0</v>
      </c>
      <c r="U162" s="42">
        <f t="shared" si="43"/>
        <v>0</v>
      </c>
      <c r="V162" s="42">
        <f t="shared" si="43"/>
        <v>0</v>
      </c>
      <c r="W162" s="42">
        <f t="shared" si="43"/>
        <v>3000</v>
      </c>
      <c r="X162" s="32"/>
    </row>
    <row r="163" spans="1:25" s="44" customFormat="1" x14ac:dyDescent="0.2">
      <c r="A163" s="25">
        <v>23</v>
      </c>
      <c r="B163" s="26">
        <v>4</v>
      </c>
      <c r="C163" s="51">
        <v>2</v>
      </c>
      <c r="D163" s="52">
        <v>3</v>
      </c>
      <c r="E163" s="52">
        <v>6</v>
      </c>
      <c r="F163" s="52">
        <v>2</v>
      </c>
      <c r="G163" s="86" t="s">
        <v>24</v>
      </c>
      <c r="H163" s="54" t="s">
        <v>153</v>
      </c>
      <c r="I163" s="49">
        <v>3000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>
        <f>SUM(J163:U163)</f>
        <v>0</v>
      </c>
      <c r="W163" s="49">
        <f>I163-V163</f>
        <v>3000</v>
      </c>
      <c r="X163" s="32"/>
    </row>
    <row r="164" spans="1:25" s="34" customFormat="1" x14ac:dyDescent="0.2">
      <c r="A164" s="25">
        <v>23</v>
      </c>
      <c r="B164" s="26">
        <v>4</v>
      </c>
      <c r="C164" s="45">
        <v>2</v>
      </c>
      <c r="D164" s="46">
        <v>3</v>
      </c>
      <c r="E164" s="46">
        <v>6</v>
      </c>
      <c r="F164" s="46">
        <v>3</v>
      </c>
      <c r="G164" s="86" t="s">
        <v>24</v>
      </c>
      <c r="H164" s="58" t="s">
        <v>154</v>
      </c>
      <c r="I164" s="49">
        <v>0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>
        <f>SUM(J164:U164)</f>
        <v>0</v>
      </c>
      <c r="W164" s="49">
        <f>I164-V164</f>
        <v>0</v>
      </c>
      <c r="X164" s="32"/>
    </row>
    <row r="165" spans="1:25" s="34" customFormat="1" ht="21.75" x14ac:dyDescent="0.2">
      <c r="A165" s="25">
        <v>23</v>
      </c>
      <c r="B165" s="26">
        <v>2</v>
      </c>
      <c r="C165" s="38">
        <v>2</v>
      </c>
      <c r="D165" s="39">
        <v>3</v>
      </c>
      <c r="E165" s="39">
        <v>7</v>
      </c>
      <c r="F165" s="39"/>
      <c r="G165" s="67"/>
      <c r="H165" s="83" t="s">
        <v>155</v>
      </c>
      <c r="I165" s="42">
        <f t="shared" ref="I165:W165" si="44">+I166+I171</f>
        <v>2575000</v>
      </c>
      <c r="J165" s="42">
        <f t="shared" si="44"/>
        <v>0</v>
      </c>
      <c r="K165" s="42">
        <f t="shared" si="44"/>
        <v>0</v>
      </c>
      <c r="L165" s="42">
        <f t="shared" si="44"/>
        <v>0</v>
      </c>
      <c r="M165" s="42">
        <f t="shared" si="44"/>
        <v>0</v>
      </c>
      <c r="N165" s="42">
        <f t="shared" si="44"/>
        <v>140000</v>
      </c>
      <c r="O165" s="42">
        <f t="shared" si="44"/>
        <v>280000</v>
      </c>
      <c r="P165" s="42">
        <f t="shared" si="44"/>
        <v>280000</v>
      </c>
      <c r="Q165" s="42">
        <f t="shared" si="44"/>
        <v>0</v>
      </c>
      <c r="R165" s="42">
        <f t="shared" si="44"/>
        <v>0</v>
      </c>
      <c r="S165" s="42">
        <f t="shared" si="44"/>
        <v>194087.52</v>
      </c>
      <c r="T165" s="42">
        <f t="shared" si="44"/>
        <v>383068</v>
      </c>
      <c r="U165" s="42">
        <f t="shared" si="44"/>
        <v>380000</v>
      </c>
      <c r="V165" s="42">
        <f t="shared" si="44"/>
        <v>1657155.52</v>
      </c>
      <c r="W165" s="42">
        <f t="shared" si="44"/>
        <v>917844.47999999998</v>
      </c>
      <c r="X165" s="32"/>
    </row>
    <row r="166" spans="1:25" s="44" customFormat="1" x14ac:dyDescent="0.2">
      <c r="A166" s="25">
        <v>23</v>
      </c>
      <c r="B166" s="77">
        <v>3</v>
      </c>
      <c r="C166" s="38">
        <v>2</v>
      </c>
      <c r="D166" s="39">
        <v>3</v>
      </c>
      <c r="E166" s="39">
        <v>7</v>
      </c>
      <c r="F166" s="39">
        <v>1</v>
      </c>
      <c r="G166" s="40"/>
      <c r="H166" s="41" t="s">
        <v>156</v>
      </c>
      <c r="I166" s="42">
        <f t="shared" ref="I166:W166" si="45">SUM(I167:I170)</f>
        <v>2540000</v>
      </c>
      <c r="J166" s="42">
        <f t="shared" si="45"/>
        <v>0</v>
      </c>
      <c r="K166" s="42">
        <f t="shared" si="45"/>
        <v>0</v>
      </c>
      <c r="L166" s="42">
        <f t="shared" si="45"/>
        <v>0</v>
      </c>
      <c r="M166" s="42">
        <f t="shared" si="45"/>
        <v>0</v>
      </c>
      <c r="N166" s="42">
        <f t="shared" si="45"/>
        <v>140000</v>
      </c>
      <c r="O166" s="42">
        <f t="shared" si="45"/>
        <v>280000</v>
      </c>
      <c r="P166" s="42">
        <f t="shared" si="45"/>
        <v>280000</v>
      </c>
      <c r="Q166" s="42">
        <f t="shared" si="45"/>
        <v>0</v>
      </c>
      <c r="R166" s="42">
        <f t="shared" si="45"/>
        <v>0</v>
      </c>
      <c r="S166" s="42">
        <f t="shared" si="45"/>
        <v>190000</v>
      </c>
      <c r="T166" s="42">
        <f t="shared" si="45"/>
        <v>380000</v>
      </c>
      <c r="U166" s="42">
        <f t="shared" si="45"/>
        <v>380000</v>
      </c>
      <c r="V166" s="42">
        <f t="shared" si="45"/>
        <v>1650000</v>
      </c>
      <c r="W166" s="42">
        <f t="shared" si="45"/>
        <v>890000</v>
      </c>
      <c r="X166" s="32"/>
    </row>
    <row r="167" spans="1:25" s="80" customFormat="1" x14ac:dyDescent="0.2">
      <c r="A167" s="72">
        <v>23</v>
      </c>
      <c r="B167" s="79">
        <v>4</v>
      </c>
      <c r="C167" s="84">
        <v>2</v>
      </c>
      <c r="D167" s="85">
        <v>3</v>
      </c>
      <c r="E167" s="85">
        <v>7</v>
      </c>
      <c r="F167" s="85">
        <v>1</v>
      </c>
      <c r="G167" s="86" t="s">
        <v>24</v>
      </c>
      <c r="H167" s="91" t="s">
        <v>157</v>
      </c>
      <c r="I167" s="49">
        <v>730000</v>
      </c>
      <c r="J167" s="49"/>
      <c r="K167" s="49"/>
      <c r="L167" s="49"/>
      <c r="M167" s="49"/>
      <c r="N167" s="49">
        <v>40000</v>
      </c>
      <c r="O167" s="49">
        <v>80000</v>
      </c>
      <c r="P167" s="49">
        <v>80000</v>
      </c>
      <c r="Q167" s="49"/>
      <c r="R167" s="49"/>
      <c r="S167" s="49">
        <v>40000</v>
      </c>
      <c r="T167" s="49">
        <v>155000</v>
      </c>
      <c r="U167" s="49">
        <v>155000</v>
      </c>
      <c r="V167" s="49">
        <f>SUM(J167:U167)</f>
        <v>550000</v>
      </c>
      <c r="W167" s="49">
        <f>I167-V167</f>
        <v>180000</v>
      </c>
      <c r="X167" s="32"/>
    </row>
    <row r="168" spans="1:25" s="80" customFormat="1" x14ac:dyDescent="0.2">
      <c r="A168" s="72">
        <v>23</v>
      </c>
      <c r="B168" s="79">
        <v>4</v>
      </c>
      <c r="C168" s="84">
        <v>2</v>
      </c>
      <c r="D168" s="85">
        <v>3</v>
      </c>
      <c r="E168" s="85">
        <v>7</v>
      </c>
      <c r="F168" s="85">
        <v>1</v>
      </c>
      <c r="G168" s="86" t="s">
        <v>28</v>
      </c>
      <c r="H168" s="91" t="s">
        <v>158</v>
      </c>
      <c r="I168" s="49">
        <v>1800000</v>
      </c>
      <c r="J168" s="49"/>
      <c r="K168" s="49"/>
      <c r="L168" s="49"/>
      <c r="M168" s="49"/>
      <c r="N168" s="49">
        <v>100000</v>
      </c>
      <c r="O168" s="49">
        <v>200000</v>
      </c>
      <c r="P168" s="49">
        <v>200000</v>
      </c>
      <c r="Q168" s="49"/>
      <c r="R168" s="49"/>
      <c r="S168" s="49">
        <v>150000</v>
      </c>
      <c r="T168" s="49">
        <v>225000</v>
      </c>
      <c r="U168" s="49">
        <v>225000</v>
      </c>
      <c r="V168" s="49">
        <f>SUM(J168:U168)</f>
        <v>1100000</v>
      </c>
      <c r="W168" s="49">
        <f>I168-V168</f>
        <v>700000</v>
      </c>
      <c r="X168" s="32"/>
    </row>
    <row r="169" spans="1:25" s="80" customFormat="1" x14ac:dyDescent="0.2">
      <c r="A169" s="72">
        <v>23</v>
      </c>
      <c r="B169" s="79">
        <v>4</v>
      </c>
      <c r="C169" s="84">
        <v>2</v>
      </c>
      <c r="D169" s="85">
        <v>3</v>
      </c>
      <c r="E169" s="85">
        <v>7</v>
      </c>
      <c r="F169" s="85">
        <v>1</v>
      </c>
      <c r="G169" s="86" t="s">
        <v>32</v>
      </c>
      <c r="H169" s="91" t="s">
        <v>159</v>
      </c>
      <c r="I169" s="49">
        <v>0</v>
      </c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>
        <f>SUM(J169:U169)</f>
        <v>0</v>
      </c>
      <c r="W169" s="49">
        <f>I169-V169</f>
        <v>0</v>
      </c>
      <c r="X169" s="32"/>
    </row>
    <row r="170" spans="1:25" s="80" customFormat="1" x14ac:dyDescent="0.2">
      <c r="A170" s="72">
        <v>23</v>
      </c>
      <c r="B170" s="79">
        <v>4</v>
      </c>
      <c r="C170" s="84">
        <v>2</v>
      </c>
      <c r="D170" s="85">
        <v>3</v>
      </c>
      <c r="E170" s="85">
        <v>7</v>
      </c>
      <c r="F170" s="85">
        <v>1</v>
      </c>
      <c r="G170" s="86" t="s">
        <v>48</v>
      </c>
      <c r="H170" s="91" t="s">
        <v>160</v>
      </c>
      <c r="I170" s="49">
        <v>10000</v>
      </c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>
        <f>SUM(J170:U170)</f>
        <v>0</v>
      </c>
      <c r="W170" s="49">
        <f>I170-V170</f>
        <v>10000</v>
      </c>
      <c r="X170" s="32"/>
    </row>
    <row r="171" spans="1:25" s="44" customFormat="1" x14ac:dyDescent="0.2">
      <c r="A171" s="36">
        <v>23</v>
      </c>
      <c r="B171" s="77"/>
      <c r="C171" s="38">
        <v>2</v>
      </c>
      <c r="D171" s="39">
        <v>3</v>
      </c>
      <c r="E171" s="39">
        <v>7</v>
      </c>
      <c r="F171" s="39">
        <v>2</v>
      </c>
      <c r="G171" s="40"/>
      <c r="H171" s="41" t="s">
        <v>210</v>
      </c>
      <c r="I171" s="42">
        <f t="shared" ref="I171:W171" si="46">SUM(I172:I174)</f>
        <v>35000</v>
      </c>
      <c r="J171" s="42">
        <f t="shared" si="46"/>
        <v>0</v>
      </c>
      <c r="K171" s="42">
        <f t="shared" si="46"/>
        <v>0</v>
      </c>
      <c r="L171" s="42">
        <f t="shared" si="46"/>
        <v>0</v>
      </c>
      <c r="M171" s="42">
        <f t="shared" si="46"/>
        <v>0</v>
      </c>
      <c r="N171" s="42">
        <f t="shared" si="46"/>
        <v>0</v>
      </c>
      <c r="O171" s="42">
        <f t="shared" si="46"/>
        <v>0</v>
      </c>
      <c r="P171" s="42">
        <f t="shared" si="46"/>
        <v>0</v>
      </c>
      <c r="Q171" s="42">
        <f t="shared" si="46"/>
        <v>0</v>
      </c>
      <c r="R171" s="42">
        <f t="shared" si="46"/>
        <v>0</v>
      </c>
      <c r="S171" s="42">
        <f t="shared" si="46"/>
        <v>4087.52</v>
      </c>
      <c r="T171" s="42">
        <f t="shared" si="46"/>
        <v>3068</v>
      </c>
      <c r="U171" s="42">
        <f t="shared" si="46"/>
        <v>0</v>
      </c>
      <c r="V171" s="42">
        <f t="shared" si="46"/>
        <v>7155.52</v>
      </c>
      <c r="W171" s="42">
        <f t="shared" si="46"/>
        <v>27844.48</v>
      </c>
      <c r="X171" s="32"/>
    </row>
    <row r="172" spans="1:25" s="80" customFormat="1" x14ac:dyDescent="0.2">
      <c r="A172" s="72">
        <v>23</v>
      </c>
      <c r="B172" s="79">
        <v>3</v>
      </c>
      <c r="C172" s="84">
        <v>2</v>
      </c>
      <c r="D172" s="85">
        <v>3</v>
      </c>
      <c r="E172" s="85">
        <v>7</v>
      </c>
      <c r="F172" s="85">
        <v>2</v>
      </c>
      <c r="G172" s="86" t="s">
        <v>34</v>
      </c>
      <c r="H172" s="91" t="s">
        <v>161</v>
      </c>
      <c r="I172" s="49">
        <v>10000</v>
      </c>
      <c r="J172" s="49"/>
      <c r="K172" s="49"/>
      <c r="L172" s="49"/>
      <c r="M172" s="49"/>
      <c r="N172" s="49"/>
      <c r="O172" s="49"/>
      <c r="P172" s="49"/>
      <c r="Q172" s="49"/>
      <c r="R172" s="49"/>
      <c r="S172" s="49">
        <v>4087.52</v>
      </c>
      <c r="T172" s="49"/>
      <c r="U172" s="49"/>
      <c r="V172" s="49">
        <f>SUM(J172:U172)</f>
        <v>4087.52</v>
      </c>
      <c r="W172" s="49">
        <f>I172-V172</f>
        <v>5912.48</v>
      </c>
      <c r="X172" s="32"/>
    </row>
    <row r="173" spans="1:25" s="80" customFormat="1" x14ac:dyDescent="0.2">
      <c r="A173" s="72">
        <v>23</v>
      </c>
      <c r="B173" s="79">
        <v>3</v>
      </c>
      <c r="C173" s="84">
        <v>2</v>
      </c>
      <c r="D173" s="85">
        <v>3</v>
      </c>
      <c r="E173" s="85">
        <v>7</v>
      </c>
      <c r="F173" s="85">
        <v>2</v>
      </c>
      <c r="G173" s="86" t="s">
        <v>48</v>
      </c>
      <c r="H173" s="91" t="s">
        <v>162</v>
      </c>
      <c r="I173" s="49">
        <v>15000</v>
      </c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>
        <f>SUM(J173:U173)</f>
        <v>0</v>
      </c>
      <c r="W173" s="49">
        <f>I173-V173</f>
        <v>15000</v>
      </c>
      <c r="X173" s="32"/>
    </row>
    <row r="174" spans="1:25" s="80" customFormat="1" x14ac:dyDescent="0.2">
      <c r="A174" s="72">
        <v>23</v>
      </c>
      <c r="B174" s="79">
        <v>3</v>
      </c>
      <c r="C174" s="84">
        <v>2</v>
      </c>
      <c r="D174" s="85">
        <v>3</v>
      </c>
      <c r="E174" s="85">
        <v>7</v>
      </c>
      <c r="F174" s="85">
        <v>2</v>
      </c>
      <c r="G174" s="86" t="s">
        <v>104</v>
      </c>
      <c r="H174" s="91" t="s">
        <v>209</v>
      </c>
      <c r="I174" s="49">
        <v>10000</v>
      </c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>
        <v>3068</v>
      </c>
      <c r="U174" s="49"/>
      <c r="V174" s="49">
        <f>SUM(J174:U174)</f>
        <v>3068</v>
      </c>
      <c r="W174" s="49">
        <f>I174-V174</f>
        <v>6932</v>
      </c>
      <c r="X174" s="32"/>
    </row>
    <row r="175" spans="1:25" s="34" customFormat="1" x14ac:dyDescent="0.2">
      <c r="A175" s="25"/>
      <c r="B175" s="127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32"/>
    </row>
    <row r="176" spans="1:25" s="34" customFormat="1" x14ac:dyDescent="0.2">
      <c r="A176" s="25">
        <v>23</v>
      </c>
      <c r="B176" s="26">
        <v>2</v>
      </c>
      <c r="C176" s="38">
        <v>2</v>
      </c>
      <c r="D176" s="39">
        <v>3</v>
      </c>
      <c r="E176" s="39">
        <v>9</v>
      </c>
      <c r="F176" s="39"/>
      <c r="G176" s="67"/>
      <c r="H176" s="83" t="s">
        <v>163</v>
      </c>
      <c r="I176" s="42">
        <f t="shared" ref="I176:W176" si="47">SUM(I177:I183)</f>
        <v>716265.5</v>
      </c>
      <c r="J176" s="42">
        <f t="shared" si="47"/>
        <v>0</v>
      </c>
      <c r="K176" s="42">
        <f t="shared" si="47"/>
        <v>0</v>
      </c>
      <c r="L176" s="42">
        <f t="shared" si="47"/>
        <v>2832</v>
      </c>
      <c r="M176" s="42">
        <f t="shared" si="47"/>
        <v>6136</v>
      </c>
      <c r="N176" s="42">
        <f t="shared" si="47"/>
        <v>3988.4</v>
      </c>
      <c r="O176" s="42">
        <f t="shared" si="47"/>
        <v>0</v>
      </c>
      <c r="P176" s="42">
        <f t="shared" si="47"/>
        <v>89401.52</v>
      </c>
      <c r="Q176" s="42">
        <f t="shared" si="47"/>
        <v>10651.119999999999</v>
      </c>
      <c r="R176" s="42">
        <f t="shared" si="47"/>
        <v>15517</v>
      </c>
      <c r="S176" s="42">
        <f t="shared" si="47"/>
        <v>59149.649999999994</v>
      </c>
      <c r="T176" s="42">
        <f t="shared" si="47"/>
        <v>101528.2</v>
      </c>
      <c r="U176" s="42">
        <f>SUM(U177:U183)</f>
        <v>104495.18000000001</v>
      </c>
      <c r="V176" s="42">
        <f t="shared" si="47"/>
        <v>393699.06999999995</v>
      </c>
      <c r="W176" s="42">
        <f t="shared" si="47"/>
        <v>322566.43000000005</v>
      </c>
      <c r="X176" s="32"/>
      <c r="Y176" s="32"/>
    </row>
    <row r="177" spans="1:24" s="44" customFormat="1" x14ac:dyDescent="0.2">
      <c r="A177" s="25">
        <v>23</v>
      </c>
      <c r="B177" s="77">
        <v>3</v>
      </c>
      <c r="C177" s="51">
        <v>2</v>
      </c>
      <c r="D177" s="52">
        <v>3</v>
      </c>
      <c r="E177" s="52">
        <v>9</v>
      </c>
      <c r="F177" s="52">
        <v>1</v>
      </c>
      <c r="G177" s="53"/>
      <c r="H177" s="54" t="s">
        <v>164</v>
      </c>
      <c r="I177" s="49">
        <v>40000</v>
      </c>
      <c r="J177" s="49"/>
      <c r="K177" s="49"/>
      <c r="L177" s="49">
        <v>2832</v>
      </c>
      <c r="M177" s="49"/>
      <c r="N177" s="49">
        <v>0</v>
      </c>
      <c r="O177" s="49">
        <v>0</v>
      </c>
      <c r="P177" s="49">
        <v>0</v>
      </c>
      <c r="Q177" s="49">
        <v>1044.1199999999999</v>
      </c>
      <c r="R177" s="49"/>
      <c r="S177" s="49">
        <v>17284.91</v>
      </c>
      <c r="T177" s="49"/>
      <c r="U177" s="49">
        <v>850.82</v>
      </c>
      <c r="V177" s="49">
        <f>SUM(J177:U177)</f>
        <v>22011.85</v>
      </c>
      <c r="W177" s="49">
        <f t="shared" ref="W177:W182" si="48">I177-V177</f>
        <v>17988.150000000001</v>
      </c>
      <c r="X177" s="32"/>
    </row>
    <row r="178" spans="1:24" s="44" customFormat="1" x14ac:dyDescent="0.2">
      <c r="A178" s="25">
        <v>23</v>
      </c>
      <c r="B178" s="77">
        <v>3</v>
      </c>
      <c r="C178" s="51">
        <v>2</v>
      </c>
      <c r="D178" s="52">
        <v>3</v>
      </c>
      <c r="E178" s="52">
        <v>9</v>
      </c>
      <c r="F178" s="52">
        <v>2</v>
      </c>
      <c r="G178" s="53"/>
      <c r="H178" s="54" t="s">
        <v>165</v>
      </c>
      <c r="I178" s="49">
        <v>200265.5</v>
      </c>
      <c r="J178" s="49"/>
      <c r="K178" s="49"/>
      <c r="L178" s="49"/>
      <c r="M178" s="49"/>
      <c r="N178" s="49">
        <v>3988.4</v>
      </c>
      <c r="O178" s="49">
        <v>0</v>
      </c>
      <c r="P178" s="49">
        <v>74764.800000000003</v>
      </c>
      <c r="Q178" s="49">
        <v>855</v>
      </c>
      <c r="R178" s="49"/>
      <c r="S178" s="49">
        <v>16912.37</v>
      </c>
      <c r="T178" s="49"/>
      <c r="U178" s="49">
        <v>98593.74</v>
      </c>
      <c r="V178" s="49">
        <f t="shared" ref="V178:V182" si="49">SUM(J178:U178)</f>
        <v>195114.31</v>
      </c>
      <c r="W178" s="49">
        <f t="shared" si="48"/>
        <v>5151.1900000000023</v>
      </c>
      <c r="X178" s="32"/>
    </row>
    <row r="179" spans="1:24" s="80" customFormat="1" x14ac:dyDescent="0.2">
      <c r="A179" s="72">
        <v>23</v>
      </c>
      <c r="B179" s="79">
        <v>4</v>
      </c>
      <c r="C179" s="84">
        <v>2</v>
      </c>
      <c r="D179" s="85">
        <v>3</v>
      </c>
      <c r="E179" s="85">
        <v>9</v>
      </c>
      <c r="F179" s="85">
        <v>3</v>
      </c>
      <c r="G179" s="86" t="s">
        <v>24</v>
      </c>
      <c r="H179" s="91" t="s">
        <v>208</v>
      </c>
      <c r="I179" s="49">
        <v>45000</v>
      </c>
      <c r="J179" s="49"/>
      <c r="K179" s="49"/>
      <c r="L179" s="49"/>
      <c r="M179" s="49">
        <v>6136</v>
      </c>
      <c r="N179" s="49">
        <v>0</v>
      </c>
      <c r="O179" s="49">
        <v>0</v>
      </c>
      <c r="P179" s="49">
        <v>6136</v>
      </c>
      <c r="Q179" s="49"/>
      <c r="R179" s="49">
        <v>15517</v>
      </c>
      <c r="S179" s="49"/>
      <c r="T179" s="49"/>
      <c r="V179" s="49">
        <f t="shared" si="49"/>
        <v>27789</v>
      </c>
      <c r="W179" s="49">
        <f t="shared" si="48"/>
        <v>17211</v>
      </c>
      <c r="X179" s="32"/>
    </row>
    <row r="180" spans="1:24" s="44" customFormat="1" x14ac:dyDescent="0.2">
      <c r="A180" s="25">
        <v>23</v>
      </c>
      <c r="B180" s="77">
        <v>3</v>
      </c>
      <c r="C180" s="51">
        <v>2</v>
      </c>
      <c r="D180" s="52">
        <v>3</v>
      </c>
      <c r="E180" s="52">
        <v>9</v>
      </c>
      <c r="F180" s="52">
        <v>4</v>
      </c>
      <c r="G180" s="53"/>
      <c r="H180" s="54" t="s">
        <v>166</v>
      </c>
      <c r="I180" s="49">
        <v>0</v>
      </c>
      <c r="J180" s="49"/>
      <c r="K180" s="49"/>
      <c r="L180" s="49"/>
      <c r="M180" s="49"/>
      <c r="N180" s="49">
        <v>0</v>
      </c>
      <c r="O180" s="49">
        <v>0</v>
      </c>
      <c r="P180" s="49">
        <v>0</v>
      </c>
      <c r="Q180" s="49">
        <v>0</v>
      </c>
      <c r="R180" s="49"/>
      <c r="S180" s="49"/>
      <c r="T180" s="49"/>
      <c r="U180" s="49"/>
      <c r="V180" s="49">
        <f t="shared" si="49"/>
        <v>0</v>
      </c>
      <c r="W180" s="49">
        <f t="shared" si="48"/>
        <v>0</v>
      </c>
      <c r="X180" s="32"/>
    </row>
    <row r="181" spans="1:24" s="44" customFormat="1" x14ac:dyDescent="0.2">
      <c r="A181" s="25">
        <v>23</v>
      </c>
      <c r="B181" s="77">
        <v>3</v>
      </c>
      <c r="C181" s="51">
        <v>2</v>
      </c>
      <c r="D181" s="52">
        <v>3</v>
      </c>
      <c r="E181" s="52">
        <v>9</v>
      </c>
      <c r="F181" s="52">
        <v>5</v>
      </c>
      <c r="G181" s="53"/>
      <c r="H181" s="54" t="s">
        <v>167</v>
      </c>
      <c r="I181" s="49">
        <v>20000</v>
      </c>
      <c r="J181" s="49"/>
      <c r="K181" s="49"/>
      <c r="L181" s="49"/>
      <c r="M181" s="49"/>
      <c r="N181" s="49">
        <v>0</v>
      </c>
      <c r="O181" s="49">
        <v>0</v>
      </c>
      <c r="P181" s="49">
        <v>0</v>
      </c>
      <c r="Q181" s="49">
        <v>99</v>
      </c>
      <c r="R181" s="49"/>
      <c r="S181" s="49"/>
      <c r="T181" s="49"/>
      <c r="U181" s="49"/>
      <c r="V181" s="49">
        <f t="shared" si="49"/>
        <v>99</v>
      </c>
      <c r="W181" s="49">
        <f t="shared" si="48"/>
        <v>19901</v>
      </c>
      <c r="X181" s="32"/>
    </row>
    <row r="182" spans="1:24" s="44" customFormat="1" x14ac:dyDescent="0.2">
      <c r="A182" s="25">
        <v>23</v>
      </c>
      <c r="B182" s="77">
        <v>3</v>
      </c>
      <c r="C182" s="51">
        <v>2</v>
      </c>
      <c r="D182" s="52">
        <v>3</v>
      </c>
      <c r="E182" s="52">
        <v>9</v>
      </c>
      <c r="F182" s="52">
        <v>6</v>
      </c>
      <c r="G182" s="53"/>
      <c r="H182" s="54" t="s">
        <v>168</v>
      </c>
      <c r="I182" s="49">
        <v>187000</v>
      </c>
      <c r="J182" s="49"/>
      <c r="K182" s="49"/>
      <c r="L182" s="49"/>
      <c r="M182" s="49"/>
      <c r="N182" s="49">
        <v>0</v>
      </c>
      <c r="O182" s="49">
        <v>0</v>
      </c>
      <c r="P182" s="49">
        <v>8500.7199999999993</v>
      </c>
      <c r="Q182" s="49">
        <v>0</v>
      </c>
      <c r="R182" s="49"/>
      <c r="S182" s="49">
        <v>24952.37</v>
      </c>
      <c r="T182" s="49">
        <v>101528.2</v>
      </c>
      <c r="U182" s="49"/>
      <c r="V182" s="49">
        <f t="shared" si="49"/>
        <v>134981.28999999998</v>
      </c>
      <c r="W182" s="49">
        <f t="shared" si="48"/>
        <v>52018.710000000021</v>
      </c>
      <c r="X182" s="32"/>
    </row>
    <row r="183" spans="1:24" s="44" customFormat="1" x14ac:dyDescent="0.2">
      <c r="A183" s="25">
        <v>23</v>
      </c>
      <c r="B183" s="77">
        <v>3</v>
      </c>
      <c r="C183" s="38">
        <v>2</v>
      </c>
      <c r="D183" s="39">
        <v>3</v>
      </c>
      <c r="E183" s="39">
        <v>9</v>
      </c>
      <c r="F183" s="39">
        <v>9</v>
      </c>
      <c r="G183" s="40"/>
      <c r="H183" s="41" t="s">
        <v>169</v>
      </c>
      <c r="I183" s="42">
        <f t="shared" ref="I183:W183" si="50">SUM(I184:I186)</f>
        <v>224000</v>
      </c>
      <c r="J183" s="42">
        <f t="shared" si="50"/>
        <v>0</v>
      </c>
      <c r="K183" s="42">
        <f t="shared" si="50"/>
        <v>0</v>
      </c>
      <c r="L183" s="42">
        <f t="shared" si="50"/>
        <v>0</v>
      </c>
      <c r="M183" s="42">
        <f t="shared" si="50"/>
        <v>0</v>
      </c>
      <c r="N183" s="42">
        <f t="shared" si="50"/>
        <v>0</v>
      </c>
      <c r="O183" s="42">
        <f t="shared" si="50"/>
        <v>0</v>
      </c>
      <c r="P183" s="42">
        <f t="shared" si="50"/>
        <v>0</v>
      </c>
      <c r="Q183" s="42">
        <f t="shared" si="50"/>
        <v>8653</v>
      </c>
      <c r="R183" s="42">
        <f t="shared" si="50"/>
        <v>0</v>
      </c>
      <c r="S183" s="42">
        <f t="shared" si="50"/>
        <v>0</v>
      </c>
      <c r="T183" s="42">
        <f t="shared" si="50"/>
        <v>0</v>
      </c>
      <c r="U183" s="42">
        <f t="shared" si="50"/>
        <v>5050.62</v>
      </c>
      <c r="V183" s="42">
        <f t="shared" si="50"/>
        <v>13703.619999999999</v>
      </c>
      <c r="W183" s="42">
        <f t="shared" si="50"/>
        <v>210296.38</v>
      </c>
      <c r="X183" s="32"/>
    </row>
    <row r="184" spans="1:24" s="44" customFormat="1" x14ac:dyDescent="0.2">
      <c r="A184" s="25">
        <v>23</v>
      </c>
      <c r="B184" s="77">
        <v>3</v>
      </c>
      <c r="C184" s="51">
        <v>2</v>
      </c>
      <c r="D184" s="52">
        <v>3</v>
      </c>
      <c r="E184" s="52">
        <v>9</v>
      </c>
      <c r="F184" s="52">
        <v>9</v>
      </c>
      <c r="G184" s="47" t="s">
        <v>24</v>
      </c>
      <c r="H184" s="58" t="s">
        <v>169</v>
      </c>
      <c r="I184" s="49">
        <v>14000</v>
      </c>
      <c r="J184" s="49"/>
      <c r="K184" s="49"/>
      <c r="L184" s="49"/>
      <c r="M184" s="49"/>
      <c r="N184" s="49"/>
      <c r="O184" s="49"/>
      <c r="P184" s="49"/>
      <c r="Q184" s="49">
        <v>8653</v>
      </c>
      <c r="R184" s="49"/>
      <c r="S184" s="49"/>
      <c r="T184" s="49"/>
      <c r="U184" s="49">
        <v>5050.62</v>
      </c>
      <c r="V184" s="49">
        <f>SUM(J184:U184)</f>
        <v>13703.619999999999</v>
      </c>
      <c r="W184" s="49">
        <f>I184-V184</f>
        <v>296.38000000000102</v>
      </c>
      <c r="X184" s="32"/>
    </row>
    <row r="185" spans="1:24" s="73" customFormat="1" x14ac:dyDescent="0.2">
      <c r="A185" s="72">
        <v>23</v>
      </c>
      <c r="B185" s="87">
        <v>3</v>
      </c>
      <c r="C185" s="88">
        <v>2</v>
      </c>
      <c r="D185" s="89">
        <v>3</v>
      </c>
      <c r="E185" s="89">
        <v>9</v>
      </c>
      <c r="F185" s="89">
        <v>9</v>
      </c>
      <c r="G185" s="47" t="s">
        <v>28</v>
      </c>
      <c r="H185" s="58" t="s">
        <v>170</v>
      </c>
      <c r="I185" s="49">
        <v>210000</v>
      </c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>
        <f>SUM(J185:U185)</f>
        <v>0</v>
      </c>
      <c r="W185" s="49">
        <f>I185-V185</f>
        <v>210000</v>
      </c>
      <c r="X185" s="32"/>
    </row>
    <row r="186" spans="1:24" s="44" customFormat="1" x14ac:dyDescent="0.2">
      <c r="A186" s="25">
        <v>23</v>
      </c>
      <c r="B186" s="77">
        <v>3</v>
      </c>
      <c r="C186" s="51">
        <v>2</v>
      </c>
      <c r="D186" s="52">
        <v>3</v>
      </c>
      <c r="E186" s="52">
        <v>9</v>
      </c>
      <c r="F186" s="52">
        <v>9</v>
      </c>
      <c r="G186" s="47" t="s">
        <v>30</v>
      </c>
      <c r="H186" s="58" t="s">
        <v>171</v>
      </c>
      <c r="I186" s="49">
        <v>0</v>
      </c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>
        <f>SUM(J186:U186)</f>
        <v>0</v>
      </c>
      <c r="W186" s="49"/>
      <c r="X186" s="32"/>
    </row>
    <row r="187" spans="1:24" s="34" customFormat="1" ht="13.5" thickBot="1" x14ac:dyDescent="0.25">
      <c r="A187" s="25"/>
      <c r="B187" s="127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32"/>
    </row>
    <row r="188" spans="1:24" s="34" customFormat="1" ht="13.5" thickBot="1" x14ac:dyDescent="0.25">
      <c r="A188" s="25">
        <v>24</v>
      </c>
      <c r="B188" s="26">
        <v>1</v>
      </c>
      <c r="C188" s="27">
        <v>2</v>
      </c>
      <c r="D188" s="28">
        <v>4</v>
      </c>
      <c r="E188" s="28"/>
      <c r="F188" s="28"/>
      <c r="G188" s="29"/>
      <c r="H188" s="30" t="s">
        <v>172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2"/>
    </row>
    <row r="189" spans="1:24" s="34" customFormat="1" x14ac:dyDescent="0.2">
      <c r="A189" s="25"/>
      <c r="B189" s="127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32"/>
    </row>
    <row r="190" spans="1:24" s="34" customFormat="1" ht="21.75" x14ac:dyDescent="0.2">
      <c r="A190" s="25">
        <v>24</v>
      </c>
      <c r="B190" s="26">
        <v>2</v>
      </c>
      <c r="C190" s="38">
        <v>2</v>
      </c>
      <c r="D190" s="39">
        <v>4</v>
      </c>
      <c r="E190" s="39">
        <v>1</v>
      </c>
      <c r="F190" s="39"/>
      <c r="G190" s="67"/>
      <c r="H190" s="92" t="s">
        <v>173</v>
      </c>
      <c r="I190" s="93">
        <f t="shared" ref="I190:W190" si="51">I191+I194+I197+I198</f>
        <v>0</v>
      </c>
      <c r="J190" s="93">
        <f t="shared" si="51"/>
        <v>0</v>
      </c>
      <c r="K190" s="93">
        <f t="shared" si="51"/>
        <v>0</v>
      </c>
      <c r="L190" s="93">
        <f t="shared" si="51"/>
        <v>0</v>
      </c>
      <c r="M190" s="93">
        <f t="shared" si="51"/>
        <v>0</v>
      </c>
      <c r="N190" s="93">
        <f t="shared" si="51"/>
        <v>0</v>
      </c>
      <c r="O190" s="93">
        <f t="shared" si="51"/>
        <v>0</v>
      </c>
      <c r="P190" s="93">
        <f t="shared" si="51"/>
        <v>0</v>
      </c>
      <c r="Q190" s="93">
        <f t="shared" si="51"/>
        <v>0</v>
      </c>
      <c r="R190" s="93">
        <f t="shared" si="51"/>
        <v>0</v>
      </c>
      <c r="S190" s="93">
        <f t="shared" si="51"/>
        <v>0</v>
      </c>
      <c r="T190" s="93">
        <f t="shared" si="51"/>
        <v>0</v>
      </c>
      <c r="U190" s="93">
        <f t="shared" si="51"/>
        <v>0</v>
      </c>
      <c r="V190" s="93">
        <f t="shared" si="51"/>
        <v>0</v>
      </c>
      <c r="W190" s="93">
        <f t="shared" si="51"/>
        <v>0</v>
      </c>
      <c r="X190" s="32"/>
    </row>
    <row r="191" spans="1:24" s="44" customFormat="1" x14ac:dyDescent="0.2">
      <c r="A191" s="25">
        <v>24</v>
      </c>
      <c r="B191" s="77">
        <v>3</v>
      </c>
      <c r="C191" s="38">
        <v>2</v>
      </c>
      <c r="D191" s="39">
        <v>4</v>
      </c>
      <c r="E191" s="39">
        <v>1</v>
      </c>
      <c r="F191" s="39">
        <v>2</v>
      </c>
      <c r="G191" s="40"/>
      <c r="H191" s="94" t="s">
        <v>174</v>
      </c>
      <c r="I191" s="93">
        <f t="shared" ref="I191:W191" si="52">I192+I193</f>
        <v>0</v>
      </c>
      <c r="J191" s="93">
        <f t="shared" si="52"/>
        <v>0</v>
      </c>
      <c r="K191" s="93">
        <f t="shared" si="52"/>
        <v>0</v>
      </c>
      <c r="L191" s="93">
        <f t="shared" si="52"/>
        <v>0</v>
      </c>
      <c r="M191" s="93">
        <f t="shared" si="52"/>
        <v>0</v>
      </c>
      <c r="N191" s="93">
        <f t="shared" si="52"/>
        <v>0</v>
      </c>
      <c r="O191" s="93">
        <f t="shared" si="52"/>
        <v>0</v>
      </c>
      <c r="P191" s="93">
        <f t="shared" si="52"/>
        <v>0</v>
      </c>
      <c r="Q191" s="93">
        <f t="shared" si="52"/>
        <v>0</v>
      </c>
      <c r="R191" s="93">
        <f t="shared" si="52"/>
        <v>0</v>
      </c>
      <c r="S191" s="93">
        <f t="shared" si="52"/>
        <v>0</v>
      </c>
      <c r="T191" s="93">
        <f t="shared" si="52"/>
        <v>0</v>
      </c>
      <c r="U191" s="93">
        <f t="shared" si="52"/>
        <v>0</v>
      </c>
      <c r="V191" s="93">
        <f t="shared" si="52"/>
        <v>0</v>
      </c>
      <c r="W191" s="93">
        <f t="shared" si="52"/>
        <v>0</v>
      </c>
      <c r="X191" s="32"/>
    </row>
    <row r="192" spans="1:24" s="34" customFormat="1" x14ac:dyDescent="0.2">
      <c r="A192" s="25">
        <v>24</v>
      </c>
      <c r="B192" s="26">
        <v>4</v>
      </c>
      <c r="C192" s="45">
        <v>2</v>
      </c>
      <c r="D192" s="46">
        <v>4</v>
      </c>
      <c r="E192" s="46">
        <v>1</v>
      </c>
      <c r="F192" s="46">
        <v>2</v>
      </c>
      <c r="G192" s="47" t="s">
        <v>24</v>
      </c>
      <c r="H192" s="58" t="s">
        <v>175</v>
      </c>
      <c r="I192" s="49">
        <v>0</v>
      </c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>
        <f>SUM(J192:U192)</f>
        <v>0</v>
      </c>
      <c r="W192" s="49">
        <f>I192-V192</f>
        <v>0</v>
      </c>
      <c r="X192" s="32"/>
    </row>
    <row r="193" spans="1:24" s="34" customFormat="1" x14ac:dyDescent="0.2">
      <c r="A193" s="25">
        <v>24</v>
      </c>
      <c r="B193" s="26">
        <v>4</v>
      </c>
      <c r="C193" s="45">
        <v>2</v>
      </c>
      <c r="D193" s="46">
        <v>4</v>
      </c>
      <c r="E193" s="46">
        <v>1</v>
      </c>
      <c r="F193" s="46">
        <v>2</v>
      </c>
      <c r="G193" s="47" t="s">
        <v>28</v>
      </c>
      <c r="H193" s="58" t="s">
        <v>176</v>
      </c>
      <c r="I193" s="49">
        <v>0</v>
      </c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>
        <f>SUM(J193:U193)</f>
        <v>0</v>
      </c>
      <c r="W193" s="49">
        <f>I193-V193</f>
        <v>0</v>
      </c>
      <c r="X193" s="32"/>
    </row>
    <row r="194" spans="1:24" s="44" customFormat="1" x14ac:dyDescent="0.2">
      <c r="A194" s="25">
        <v>24</v>
      </c>
      <c r="B194" s="77">
        <v>3</v>
      </c>
      <c r="C194" s="38">
        <v>2</v>
      </c>
      <c r="D194" s="39">
        <v>4</v>
      </c>
      <c r="E194" s="39">
        <v>1</v>
      </c>
      <c r="F194" s="39">
        <v>4</v>
      </c>
      <c r="G194" s="40"/>
      <c r="H194" s="41" t="s">
        <v>177</v>
      </c>
      <c r="I194" s="93">
        <f t="shared" ref="I194:W194" si="53">I195+I196</f>
        <v>0</v>
      </c>
      <c r="J194" s="93">
        <f t="shared" si="53"/>
        <v>0</v>
      </c>
      <c r="K194" s="93">
        <f t="shared" si="53"/>
        <v>0</v>
      </c>
      <c r="L194" s="93">
        <f t="shared" si="53"/>
        <v>0</v>
      </c>
      <c r="M194" s="93">
        <f t="shared" si="53"/>
        <v>0</v>
      </c>
      <c r="N194" s="93">
        <f t="shared" si="53"/>
        <v>0</v>
      </c>
      <c r="O194" s="93">
        <f t="shared" si="53"/>
        <v>0</v>
      </c>
      <c r="P194" s="93">
        <f t="shared" si="53"/>
        <v>0</v>
      </c>
      <c r="Q194" s="93">
        <f t="shared" si="53"/>
        <v>0</v>
      </c>
      <c r="R194" s="93">
        <f t="shared" si="53"/>
        <v>0</v>
      </c>
      <c r="S194" s="93">
        <f t="shared" si="53"/>
        <v>0</v>
      </c>
      <c r="T194" s="93">
        <f t="shared" si="53"/>
        <v>0</v>
      </c>
      <c r="U194" s="93">
        <f t="shared" si="53"/>
        <v>0</v>
      </c>
      <c r="V194" s="93">
        <f t="shared" si="53"/>
        <v>0</v>
      </c>
      <c r="W194" s="93">
        <f t="shared" si="53"/>
        <v>0</v>
      </c>
      <c r="X194" s="32"/>
    </row>
    <row r="195" spans="1:24" s="34" customFormat="1" x14ac:dyDescent="0.2">
      <c r="A195" s="25">
        <v>24</v>
      </c>
      <c r="B195" s="26">
        <v>4</v>
      </c>
      <c r="C195" s="45">
        <v>2</v>
      </c>
      <c r="D195" s="46">
        <v>4</v>
      </c>
      <c r="E195" s="46">
        <v>1</v>
      </c>
      <c r="F195" s="46">
        <v>4</v>
      </c>
      <c r="G195" s="47" t="s">
        <v>24</v>
      </c>
      <c r="H195" s="58" t="s">
        <v>178</v>
      </c>
      <c r="I195" s="49">
        <v>0</v>
      </c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>
        <f>SUM(J195:U195)</f>
        <v>0</v>
      </c>
      <c r="W195" s="49">
        <f>I195-V195</f>
        <v>0</v>
      </c>
      <c r="X195" s="32"/>
    </row>
    <row r="196" spans="1:24" s="34" customFormat="1" x14ac:dyDescent="0.2">
      <c r="A196" s="25">
        <v>24</v>
      </c>
      <c r="B196" s="26">
        <v>4</v>
      </c>
      <c r="C196" s="45">
        <v>2</v>
      </c>
      <c r="D196" s="46">
        <v>4</v>
      </c>
      <c r="E196" s="46">
        <v>1</v>
      </c>
      <c r="F196" s="46">
        <v>4</v>
      </c>
      <c r="G196" s="47" t="s">
        <v>28</v>
      </c>
      <c r="H196" s="58" t="s">
        <v>179</v>
      </c>
      <c r="I196" s="49">
        <v>0</v>
      </c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>
        <f>SUM(J196:U196)</f>
        <v>0</v>
      </c>
      <c r="W196" s="49">
        <f>I196-V196</f>
        <v>0</v>
      </c>
      <c r="X196" s="32"/>
    </row>
    <row r="197" spans="1:24" s="44" customFormat="1" x14ac:dyDescent="0.2">
      <c r="A197" s="25">
        <v>24</v>
      </c>
      <c r="B197" s="77">
        <v>3</v>
      </c>
      <c r="C197" s="51">
        <v>2</v>
      </c>
      <c r="D197" s="52">
        <v>4</v>
      </c>
      <c r="E197" s="52">
        <v>1</v>
      </c>
      <c r="F197" s="52">
        <v>5</v>
      </c>
      <c r="G197" s="53"/>
      <c r="H197" s="54" t="s">
        <v>180</v>
      </c>
      <c r="I197" s="49">
        <v>0</v>
      </c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>
        <f>SUM(J197:U197)</f>
        <v>0</v>
      </c>
      <c r="W197" s="49">
        <f>I197-V197</f>
        <v>0</v>
      </c>
      <c r="X197" s="32"/>
    </row>
    <row r="198" spans="1:24" s="44" customFormat="1" ht="21.75" x14ac:dyDescent="0.2">
      <c r="A198" s="25">
        <v>24</v>
      </c>
      <c r="B198" s="77">
        <v>3</v>
      </c>
      <c r="C198" s="38">
        <v>2</v>
      </c>
      <c r="D198" s="39">
        <v>4</v>
      </c>
      <c r="E198" s="39">
        <v>1</v>
      </c>
      <c r="F198" s="39">
        <v>6</v>
      </c>
      <c r="G198" s="40"/>
      <c r="H198" s="83" t="s">
        <v>181</v>
      </c>
      <c r="I198" s="93">
        <f t="shared" ref="I198:W198" si="54">I199+I200</f>
        <v>0</v>
      </c>
      <c r="J198" s="93">
        <f t="shared" si="54"/>
        <v>0</v>
      </c>
      <c r="K198" s="93">
        <f t="shared" si="54"/>
        <v>0</v>
      </c>
      <c r="L198" s="93">
        <f t="shared" si="54"/>
        <v>0</v>
      </c>
      <c r="M198" s="93">
        <f t="shared" si="54"/>
        <v>0</v>
      </c>
      <c r="N198" s="93">
        <f t="shared" si="54"/>
        <v>0</v>
      </c>
      <c r="O198" s="93">
        <f t="shared" si="54"/>
        <v>0</v>
      </c>
      <c r="P198" s="93">
        <f t="shared" si="54"/>
        <v>0</v>
      </c>
      <c r="Q198" s="93">
        <f t="shared" si="54"/>
        <v>0</v>
      </c>
      <c r="R198" s="93">
        <f t="shared" si="54"/>
        <v>0</v>
      </c>
      <c r="S198" s="93">
        <f t="shared" si="54"/>
        <v>0</v>
      </c>
      <c r="T198" s="93">
        <f t="shared" si="54"/>
        <v>0</v>
      </c>
      <c r="U198" s="93">
        <f t="shared" si="54"/>
        <v>0</v>
      </c>
      <c r="V198" s="93">
        <f t="shared" si="54"/>
        <v>0</v>
      </c>
      <c r="W198" s="93">
        <f t="shared" si="54"/>
        <v>0</v>
      </c>
      <c r="X198" s="32"/>
    </row>
    <row r="199" spans="1:24" s="34" customFormat="1" x14ac:dyDescent="0.2">
      <c r="A199" s="25">
        <v>24</v>
      </c>
      <c r="B199" s="26">
        <v>4</v>
      </c>
      <c r="C199" s="45">
        <v>2</v>
      </c>
      <c r="D199" s="46">
        <v>4</v>
      </c>
      <c r="E199" s="46">
        <v>1</v>
      </c>
      <c r="F199" s="46">
        <v>6</v>
      </c>
      <c r="G199" s="47" t="s">
        <v>24</v>
      </c>
      <c r="H199" s="58" t="s">
        <v>182</v>
      </c>
      <c r="I199" s="49">
        <v>0</v>
      </c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>
        <f>SUM(J199:U199)</f>
        <v>0</v>
      </c>
      <c r="W199" s="49">
        <f>I199-V199</f>
        <v>0</v>
      </c>
      <c r="X199" s="32"/>
    </row>
    <row r="200" spans="1:24" s="34" customFormat="1" ht="22.5" x14ac:dyDescent="0.2">
      <c r="A200" s="25">
        <v>24</v>
      </c>
      <c r="B200" s="26">
        <v>4</v>
      </c>
      <c r="C200" s="45">
        <v>2</v>
      </c>
      <c r="D200" s="46">
        <v>4</v>
      </c>
      <c r="E200" s="46">
        <v>1</v>
      </c>
      <c r="F200" s="46">
        <v>6</v>
      </c>
      <c r="G200" s="47" t="s">
        <v>32</v>
      </c>
      <c r="H200" s="76" t="s">
        <v>183</v>
      </c>
      <c r="I200" s="49">
        <v>0</v>
      </c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>
        <f>SUM(J200:U200)</f>
        <v>0</v>
      </c>
      <c r="W200" s="49">
        <f>I200-V200</f>
        <v>0</v>
      </c>
      <c r="X200" s="32"/>
    </row>
    <row r="201" spans="1:24" s="34" customFormat="1" ht="13.5" thickBot="1" x14ac:dyDescent="0.25">
      <c r="A201" s="25"/>
      <c r="B201" s="127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32"/>
    </row>
    <row r="202" spans="1:24" s="34" customFormat="1" ht="13.5" thickBot="1" x14ac:dyDescent="0.25">
      <c r="A202" s="25">
        <v>26</v>
      </c>
      <c r="B202" s="26">
        <v>1</v>
      </c>
      <c r="C202" s="27">
        <v>2</v>
      </c>
      <c r="D202" s="28">
        <v>6</v>
      </c>
      <c r="E202" s="28"/>
      <c r="F202" s="28"/>
      <c r="G202" s="29"/>
      <c r="H202" s="30" t="s">
        <v>184</v>
      </c>
      <c r="I202" s="31">
        <v>1403752</v>
      </c>
      <c r="J202" s="31">
        <f t="shared" ref="J202:W202" si="55">+J204+J211+J214+J219+J222</f>
        <v>0</v>
      </c>
      <c r="K202" s="31">
        <f t="shared" si="55"/>
        <v>0</v>
      </c>
      <c r="L202" s="31">
        <f t="shared" si="55"/>
        <v>0</v>
      </c>
      <c r="M202" s="31">
        <f t="shared" si="55"/>
        <v>0</v>
      </c>
      <c r="N202" s="31">
        <f t="shared" si="55"/>
        <v>0</v>
      </c>
      <c r="O202" s="31">
        <f t="shared" si="55"/>
        <v>0</v>
      </c>
      <c r="P202" s="31">
        <f t="shared" si="55"/>
        <v>124624.52</v>
      </c>
      <c r="Q202" s="31">
        <f t="shared" si="55"/>
        <v>49465.599999999999</v>
      </c>
      <c r="R202" s="31">
        <f t="shared" si="55"/>
        <v>97468</v>
      </c>
      <c r="S202" s="31">
        <f t="shared" si="55"/>
        <v>94400</v>
      </c>
      <c r="T202" s="31">
        <f t="shared" si="55"/>
        <v>166930.18</v>
      </c>
      <c r="U202" s="31">
        <f t="shared" si="55"/>
        <v>86027.9</v>
      </c>
      <c r="V202" s="31">
        <f t="shared" si="55"/>
        <v>618916.19999999995</v>
      </c>
      <c r="W202" s="31">
        <f t="shared" si="55"/>
        <v>784835.8</v>
      </c>
      <c r="X202" s="32"/>
    </row>
    <row r="203" spans="1:24" s="34" customFormat="1" x14ac:dyDescent="0.2">
      <c r="A203" s="25"/>
      <c r="B203" s="127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32"/>
    </row>
    <row r="204" spans="1:24" s="34" customFormat="1" x14ac:dyDescent="0.2">
      <c r="A204" s="25">
        <v>26</v>
      </c>
      <c r="B204" s="26">
        <v>2</v>
      </c>
      <c r="C204" s="38">
        <v>2</v>
      </c>
      <c r="D204" s="39">
        <v>6</v>
      </c>
      <c r="E204" s="39">
        <v>1</v>
      </c>
      <c r="F204" s="39"/>
      <c r="G204" s="67"/>
      <c r="H204" s="83" t="s">
        <v>185</v>
      </c>
      <c r="I204" s="42">
        <f t="shared" ref="I204:W204" si="56">SUM(I205:I209)</f>
        <v>851852</v>
      </c>
      <c r="J204" s="42">
        <f t="shared" si="56"/>
        <v>0</v>
      </c>
      <c r="K204" s="42">
        <f t="shared" si="56"/>
        <v>0</v>
      </c>
      <c r="L204" s="42">
        <f t="shared" si="56"/>
        <v>0</v>
      </c>
      <c r="M204" s="42">
        <f t="shared" si="56"/>
        <v>0</v>
      </c>
      <c r="N204" s="42">
        <f t="shared" si="56"/>
        <v>0</v>
      </c>
      <c r="O204" s="42">
        <f t="shared" si="56"/>
        <v>0</v>
      </c>
      <c r="P204" s="42">
        <f t="shared" si="56"/>
        <v>124624.52</v>
      </c>
      <c r="Q204" s="42">
        <f t="shared" si="56"/>
        <v>49465.599999999999</v>
      </c>
      <c r="R204" s="42">
        <f t="shared" si="56"/>
        <v>97468</v>
      </c>
      <c r="S204" s="42">
        <f t="shared" si="56"/>
        <v>0</v>
      </c>
      <c r="T204" s="42">
        <f t="shared" si="56"/>
        <v>17700</v>
      </c>
      <c r="U204" s="42">
        <f t="shared" si="56"/>
        <v>86027.9</v>
      </c>
      <c r="V204" s="42">
        <f t="shared" si="56"/>
        <v>375286.02</v>
      </c>
      <c r="W204" s="42">
        <f t="shared" si="56"/>
        <v>476565.98</v>
      </c>
      <c r="X204" s="32"/>
    </row>
    <row r="205" spans="1:24" s="73" customFormat="1" x14ac:dyDescent="0.2">
      <c r="A205" s="25">
        <v>26</v>
      </c>
      <c r="B205" s="87">
        <v>3</v>
      </c>
      <c r="C205" s="88">
        <v>2</v>
      </c>
      <c r="D205" s="89">
        <v>6</v>
      </c>
      <c r="E205" s="89">
        <v>1</v>
      </c>
      <c r="F205" s="89">
        <v>1</v>
      </c>
      <c r="G205" s="90"/>
      <c r="H205" s="54" t="s">
        <v>186</v>
      </c>
      <c r="I205" s="49">
        <v>468852</v>
      </c>
      <c r="J205" s="49"/>
      <c r="K205" s="49"/>
      <c r="L205" s="49"/>
      <c r="M205" s="49"/>
      <c r="N205" s="49"/>
      <c r="O205" s="49"/>
      <c r="P205" s="49">
        <v>124624.52</v>
      </c>
      <c r="Q205" s="49">
        <v>49465.599999999999</v>
      </c>
      <c r="R205" s="49">
        <v>97468</v>
      </c>
      <c r="S205" s="49"/>
      <c r="T205" s="49"/>
      <c r="U205" s="49"/>
      <c r="V205" s="49">
        <f>SUM(J205:U205)</f>
        <v>271558.12</v>
      </c>
      <c r="W205" s="49">
        <f>I205-V205</f>
        <v>197293.88</v>
      </c>
      <c r="X205" s="32"/>
    </row>
    <row r="206" spans="1:24" s="44" customFormat="1" x14ac:dyDescent="0.2">
      <c r="A206" s="25">
        <v>26</v>
      </c>
      <c r="B206" s="77">
        <v>3</v>
      </c>
      <c r="C206" s="51">
        <v>2</v>
      </c>
      <c r="D206" s="52">
        <v>6</v>
      </c>
      <c r="E206" s="52">
        <v>1</v>
      </c>
      <c r="F206" s="52">
        <v>2</v>
      </c>
      <c r="G206" s="53"/>
      <c r="H206" s="54" t="s">
        <v>187</v>
      </c>
      <c r="I206" s="49">
        <v>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>
        <f>SUM(J206:U206)</f>
        <v>0</v>
      </c>
      <c r="W206" s="49">
        <f>I206-V206</f>
        <v>0</v>
      </c>
      <c r="X206" s="32"/>
    </row>
    <row r="207" spans="1:24" s="73" customFormat="1" x14ac:dyDescent="0.2">
      <c r="A207" s="25">
        <v>26</v>
      </c>
      <c r="B207" s="87">
        <v>3</v>
      </c>
      <c r="C207" s="88">
        <v>2</v>
      </c>
      <c r="D207" s="89">
        <v>6</v>
      </c>
      <c r="E207" s="89">
        <v>1</v>
      </c>
      <c r="F207" s="89">
        <v>3</v>
      </c>
      <c r="G207" s="90"/>
      <c r="H207" s="54" t="s">
        <v>188</v>
      </c>
      <c r="I207" s="49">
        <v>280000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>
        <v>17700</v>
      </c>
      <c r="U207" s="49"/>
      <c r="V207" s="49">
        <f>SUM(J207:U207)</f>
        <v>17700</v>
      </c>
      <c r="W207" s="49">
        <f>I207-V207</f>
        <v>262300</v>
      </c>
      <c r="X207" s="32"/>
    </row>
    <row r="208" spans="1:24" s="73" customFormat="1" ht="16.5" customHeight="1" x14ac:dyDescent="0.2">
      <c r="A208" s="25">
        <v>26</v>
      </c>
      <c r="B208" s="87">
        <v>3</v>
      </c>
      <c r="C208" s="88">
        <v>2</v>
      </c>
      <c r="D208" s="89">
        <v>6</v>
      </c>
      <c r="E208" s="89">
        <v>1</v>
      </c>
      <c r="F208" s="89">
        <v>4</v>
      </c>
      <c r="G208" s="90"/>
      <c r="H208" s="54" t="s">
        <v>189</v>
      </c>
      <c r="I208" s="49">
        <v>88000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>
        <v>86027.9</v>
      </c>
      <c r="V208" s="49">
        <f>SUM(J208:U208)</f>
        <v>86027.9</v>
      </c>
      <c r="W208" s="49">
        <f>I208-V208</f>
        <v>1972.1000000000058</v>
      </c>
      <c r="X208" s="32"/>
    </row>
    <row r="209" spans="1:24" s="73" customFormat="1" ht="21.75" customHeight="1" x14ac:dyDescent="0.2">
      <c r="A209" s="25">
        <v>26</v>
      </c>
      <c r="B209" s="87">
        <v>3</v>
      </c>
      <c r="C209" s="88">
        <v>2</v>
      </c>
      <c r="D209" s="89">
        <v>6</v>
      </c>
      <c r="E209" s="89">
        <v>1</v>
      </c>
      <c r="F209" s="89">
        <v>9</v>
      </c>
      <c r="G209" s="90"/>
      <c r="H209" s="54" t="s">
        <v>190</v>
      </c>
      <c r="I209" s="49">
        <v>15000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>
        <f>SUM(J209:U209)</f>
        <v>0</v>
      </c>
      <c r="W209" s="49">
        <f>I209-V209</f>
        <v>15000</v>
      </c>
      <c r="X209" s="32"/>
    </row>
    <row r="210" spans="1:24" s="34" customFormat="1" x14ac:dyDescent="0.2">
      <c r="A210" s="25"/>
      <c r="B210" s="127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32"/>
    </row>
    <row r="211" spans="1:24" s="34" customFormat="1" ht="21.75" x14ac:dyDescent="0.2">
      <c r="A211" s="25">
        <v>26</v>
      </c>
      <c r="B211" s="26">
        <v>2</v>
      </c>
      <c r="C211" s="38">
        <v>2</v>
      </c>
      <c r="D211" s="39">
        <v>6</v>
      </c>
      <c r="E211" s="39">
        <v>2</v>
      </c>
      <c r="F211" s="66"/>
      <c r="G211" s="67"/>
      <c r="H211" s="83" t="s">
        <v>191</v>
      </c>
      <c r="I211" s="42">
        <f t="shared" ref="I211:W211" si="57">I212</f>
        <v>100000</v>
      </c>
      <c r="J211" s="42">
        <f t="shared" si="57"/>
        <v>0</v>
      </c>
      <c r="K211" s="42">
        <f t="shared" si="57"/>
        <v>0</v>
      </c>
      <c r="L211" s="42">
        <f t="shared" si="57"/>
        <v>0</v>
      </c>
      <c r="M211" s="42">
        <f t="shared" si="57"/>
        <v>0</v>
      </c>
      <c r="N211" s="42">
        <f t="shared" si="57"/>
        <v>0</v>
      </c>
      <c r="O211" s="42">
        <f t="shared" si="57"/>
        <v>0</v>
      </c>
      <c r="P211" s="42">
        <f t="shared" si="57"/>
        <v>0</v>
      </c>
      <c r="Q211" s="42">
        <f t="shared" si="57"/>
        <v>0</v>
      </c>
      <c r="R211" s="42">
        <f t="shared" si="57"/>
        <v>0</v>
      </c>
      <c r="S211" s="42">
        <f t="shared" si="57"/>
        <v>0</v>
      </c>
      <c r="T211" s="42">
        <f t="shared" si="57"/>
        <v>0</v>
      </c>
      <c r="U211" s="42">
        <f t="shared" si="57"/>
        <v>0</v>
      </c>
      <c r="V211" s="42">
        <f t="shared" si="57"/>
        <v>0</v>
      </c>
      <c r="W211" s="42">
        <f t="shared" si="57"/>
        <v>100000</v>
      </c>
      <c r="X211" s="32"/>
    </row>
    <row r="212" spans="1:24" s="44" customFormat="1" x14ac:dyDescent="0.2">
      <c r="A212" s="25">
        <v>26</v>
      </c>
      <c r="B212" s="77">
        <v>3</v>
      </c>
      <c r="C212" s="51">
        <v>2</v>
      </c>
      <c r="D212" s="52">
        <v>6</v>
      </c>
      <c r="E212" s="52">
        <v>2</v>
      </c>
      <c r="F212" s="52">
        <v>3</v>
      </c>
      <c r="G212" s="53"/>
      <c r="H212" s="95" t="s">
        <v>192</v>
      </c>
      <c r="I212" s="49">
        <v>100000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>
        <f>SUM(J212:U212)</f>
        <v>0</v>
      </c>
      <c r="W212" s="49">
        <f>I212-V212</f>
        <v>100000</v>
      </c>
      <c r="X212" s="32"/>
    </row>
    <row r="213" spans="1:24" s="34" customFormat="1" x14ac:dyDescent="0.2">
      <c r="A213" s="25"/>
      <c r="B213" s="127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32"/>
    </row>
    <row r="214" spans="1:24" s="34" customFormat="1" ht="21.75" x14ac:dyDescent="0.2">
      <c r="A214" s="25">
        <v>26</v>
      </c>
      <c r="B214" s="26">
        <v>2</v>
      </c>
      <c r="C214" s="38">
        <v>2</v>
      </c>
      <c r="D214" s="39">
        <v>6</v>
      </c>
      <c r="E214" s="39">
        <v>5</v>
      </c>
      <c r="F214" s="66"/>
      <c r="G214" s="67"/>
      <c r="H214" s="83" t="s">
        <v>193</v>
      </c>
      <c r="I214" s="42">
        <f t="shared" ref="I214:W214" si="58">SUM(I215:I217)</f>
        <v>193000</v>
      </c>
      <c r="J214" s="42">
        <f t="shared" si="58"/>
        <v>0</v>
      </c>
      <c r="K214" s="42">
        <f t="shared" si="58"/>
        <v>0</v>
      </c>
      <c r="L214" s="42">
        <f t="shared" si="58"/>
        <v>0</v>
      </c>
      <c r="M214" s="42">
        <f t="shared" si="58"/>
        <v>0</v>
      </c>
      <c r="N214" s="42">
        <f t="shared" si="58"/>
        <v>0</v>
      </c>
      <c r="O214" s="42">
        <f t="shared" si="58"/>
        <v>0</v>
      </c>
      <c r="P214" s="42">
        <f t="shared" si="58"/>
        <v>0</v>
      </c>
      <c r="Q214" s="42">
        <f t="shared" si="58"/>
        <v>0</v>
      </c>
      <c r="R214" s="42">
        <f t="shared" si="58"/>
        <v>0</v>
      </c>
      <c r="S214" s="42">
        <f t="shared" si="58"/>
        <v>94400</v>
      </c>
      <c r="T214" s="42">
        <f t="shared" si="58"/>
        <v>19824</v>
      </c>
      <c r="U214" s="42">
        <f t="shared" si="58"/>
        <v>0</v>
      </c>
      <c r="V214" s="42">
        <f t="shared" si="58"/>
        <v>114224</v>
      </c>
      <c r="W214" s="42">
        <f t="shared" si="58"/>
        <v>78776</v>
      </c>
      <c r="X214" s="32"/>
    </row>
    <row r="215" spans="1:24" s="34" customFormat="1" ht="21.75" x14ac:dyDescent="0.2">
      <c r="A215" s="25">
        <v>26</v>
      </c>
      <c r="B215" s="26">
        <v>3</v>
      </c>
      <c r="C215" s="38">
        <v>2</v>
      </c>
      <c r="D215" s="39">
        <v>6</v>
      </c>
      <c r="E215" s="39">
        <v>5</v>
      </c>
      <c r="F215" s="66">
        <v>4</v>
      </c>
      <c r="G215" s="67"/>
      <c r="H215" s="83" t="s">
        <v>194</v>
      </c>
      <c r="I215" s="42">
        <v>165000</v>
      </c>
      <c r="J215" s="42"/>
      <c r="K215" s="42"/>
      <c r="L215" s="42"/>
      <c r="M215" s="42"/>
      <c r="N215" s="42"/>
      <c r="O215" s="42"/>
      <c r="P215" s="42"/>
      <c r="Q215" s="42"/>
      <c r="R215" s="42"/>
      <c r="S215" s="42">
        <v>94400</v>
      </c>
      <c r="T215" s="42"/>
      <c r="U215" s="42"/>
      <c r="V215" s="42">
        <f>SUM(J215:U215)</f>
        <v>94400</v>
      </c>
      <c r="W215" s="42">
        <f>I215-V215</f>
        <v>70600</v>
      </c>
      <c r="X215" s="32"/>
    </row>
    <row r="216" spans="1:24" s="34" customFormat="1" x14ac:dyDescent="0.2">
      <c r="A216" s="25">
        <v>26</v>
      </c>
      <c r="B216" s="26">
        <v>4</v>
      </c>
      <c r="C216" s="45">
        <v>2</v>
      </c>
      <c r="D216" s="46">
        <v>6</v>
      </c>
      <c r="E216" s="46">
        <v>5</v>
      </c>
      <c r="F216" s="46">
        <v>6</v>
      </c>
      <c r="G216" s="47" t="s">
        <v>24</v>
      </c>
      <c r="H216" s="76" t="s">
        <v>195</v>
      </c>
      <c r="I216" s="49">
        <v>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>
        <f>SUM(J216:U216)</f>
        <v>0</v>
      </c>
      <c r="W216" s="49">
        <f>I216-V216</f>
        <v>0</v>
      </c>
      <c r="X216" s="32"/>
    </row>
    <row r="217" spans="1:24" s="34" customFormat="1" x14ac:dyDescent="0.2">
      <c r="A217" s="25">
        <v>26</v>
      </c>
      <c r="B217" s="26">
        <v>4</v>
      </c>
      <c r="C217" s="45">
        <v>2</v>
      </c>
      <c r="D217" s="46">
        <v>6</v>
      </c>
      <c r="E217" s="46">
        <v>5</v>
      </c>
      <c r="F217" s="46">
        <v>8</v>
      </c>
      <c r="G217" s="47" t="s">
        <v>24</v>
      </c>
      <c r="H217" s="76" t="s">
        <v>196</v>
      </c>
      <c r="I217" s="49">
        <v>28000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>
        <v>19824</v>
      </c>
      <c r="U217" s="49"/>
      <c r="V217" s="49">
        <f>SUM(J217:U217)</f>
        <v>19824</v>
      </c>
      <c r="W217" s="49">
        <f>I217-V217</f>
        <v>8176</v>
      </c>
      <c r="X217" s="32"/>
    </row>
    <row r="218" spans="1:24" s="34" customFormat="1" x14ac:dyDescent="0.2">
      <c r="A218" s="25"/>
      <c r="B218" s="127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32"/>
    </row>
    <row r="219" spans="1:24" s="34" customFormat="1" x14ac:dyDescent="0.2">
      <c r="A219" s="25">
        <v>26</v>
      </c>
      <c r="B219" s="26">
        <v>2</v>
      </c>
      <c r="C219" s="38">
        <v>2</v>
      </c>
      <c r="D219" s="39">
        <v>6</v>
      </c>
      <c r="E219" s="39">
        <v>6</v>
      </c>
      <c r="F219" s="66"/>
      <c r="G219" s="67"/>
      <c r="H219" s="69" t="s">
        <v>206</v>
      </c>
      <c r="I219" s="42">
        <f t="shared" ref="I219:W219" si="59">I220</f>
        <v>258900</v>
      </c>
      <c r="J219" s="42">
        <f t="shared" si="59"/>
        <v>0</v>
      </c>
      <c r="K219" s="42">
        <f t="shared" si="59"/>
        <v>0</v>
      </c>
      <c r="L219" s="42">
        <f t="shared" si="59"/>
        <v>0</v>
      </c>
      <c r="M219" s="42">
        <f t="shared" si="59"/>
        <v>0</v>
      </c>
      <c r="N219" s="42">
        <f t="shared" si="59"/>
        <v>0</v>
      </c>
      <c r="O219" s="42">
        <f t="shared" si="59"/>
        <v>0</v>
      </c>
      <c r="P219" s="42">
        <f t="shared" si="59"/>
        <v>0</v>
      </c>
      <c r="Q219" s="42">
        <f t="shared" si="59"/>
        <v>0</v>
      </c>
      <c r="R219" s="42">
        <f t="shared" si="59"/>
        <v>0</v>
      </c>
      <c r="S219" s="42">
        <f t="shared" si="59"/>
        <v>0</v>
      </c>
      <c r="T219" s="42">
        <f t="shared" si="59"/>
        <v>129406.18</v>
      </c>
      <c r="U219" s="42">
        <f t="shared" si="59"/>
        <v>0</v>
      </c>
      <c r="V219" s="42">
        <f t="shared" si="59"/>
        <v>129406.18</v>
      </c>
      <c r="W219" s="42">
        <f t="shared" si="59"/>
        <v>129493.82</v>
      </c>
      <c r="X219" s="32"/>
    </row>
    <row r="220" spans="1:24" s="34" customFormat="1" x14ac:dyDescent="0.2">
      <c r="A220" s="25">
        <v>26</v>
      </c>
      <c r="B220" s="26">
        <v>4</v>
      </c>
      <c r="C220" s="45">
        <v>2</v>
      </c>
      <c r="D220" s="46">
        <v>6</v>
      </c>
      <c r="E220" s="46">
        <v>6</v>
      </c>
      <c r="F220" s="46">
        <v>2</v>
      </c>
      <c r="G220" s="47" t="s">
        <v>24</v>
      </c>
      <c r="H220" s="48" t="s">
        <v>207</v>
      </c>
      <c r="I220" s="49">
        <v>258900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>
        <v>129406.18</v>
      </c>
      <c r="U220" s="49"/>
      <c r="V220" s="49">
        <f>SUM(J220:U220)</f>
        <v>129406.18</v>
      </c>
      <c r="W220" s="49">
        <f>I220-V220</f>
        <v>129493.82</v>
      </c>
      <c r="X220" s="32"/>
    </row>
    <row r="221" spans="1:24" s="34" customFormat="1" x14ac:dyDescent="0.2">
      <c r="A221" s="25"/>
      <c r="B221" s="127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spans="1:24" s="34" customFormat="1" x14ac:dyDescent="0.2">
      <c r="A222" s="25">
        <v>26</v>
      </c>
      <c r="B222" s="26">
        <v>2</v>
      </c>
      <c r="C222" s="38">
        <v>2</v>
      </c>
      <c r="D222" s="39">
        <v>6</v>
      </c>
      <c r="E222" s="39">
        <v>8</v>
      </c>
      <c r="F222" s="66"/>
      <c r="G222" s="67"/>
      <c r="H222" s="83" t="s">
        <v>197</v>
      </c>
      <c r="I222" s="42">
        <f t="shared" ref="I222:W222" si="60">I223+I224+I227+I228</f>
        <v>0</v>
      </c>
      <c r="J222" s="42">
        <f t="shared" si="60"/>
        <v>0</v>
      </c>
      <c r="K222" s="42">
        <f t="shared" si="60"/>
        <v>0</v>
      </c>
      <c r="L222" s="42">
        <f t="shared" si="60"/>
        <v>0</v>
      </c>
      <c r="M222" s="42">
        <f t="shared" si="60"/>
        <v>0</v>
      </c>
      <c r="N222" s="42">
        <f t="shared" si="60"/>
        <v>0</v>
      </c>
      <c r="O222" s="42">
        <f t="shared" si="60"/>
        <v>0</v>
      </c>
      <c r="P222" s="42">
        <f t="shared" si="60"/>
        <v>0</v>
      </c>
      <c r="Q222" s="42">
        <f t="shared" si="60"/>
        <v>0</v>
      </c>
      <c r="R222" s="42">
        <f t="shared" si="60"/>
        <v>0</v>
      </c>
      <c r="S222" s="42">
        <f t="shared" si="60"/>
        <v>0</v>
      </c>
      <c r="T222" s="42">
        <f t="shared" si="60"/>
        <v>0</v>
      </c>
      <c r="U222" s="42">
        <f t="shared" si="60"/>
        <v>0</v>
      </c>
      <c r="V222" s="42">
        <f t="shared" si="60"/>
        <v>0</v>
      </c>
      <c r="W222" s="42">
        <f t="shared" si="60"/>
        <v>0</v>
      </c>
    </row>
    <row r="223" spans="1:24" s="44" customFormat="1" ht="28.5" customHeight="1" x14ac:dyDescent="0.2">
      <c r="A223" s="25">
        <v>26</v>
      </c>
      <c r="B223" s="77">
        <v>3</v>
      </c>
      <c r="C223" s="38">
        <v>2</v>
      </c>
      <c r="D223" s="39">
        <v>6</v>
      </c>
      <c r="E223" s="39">
        <v>8</v>
      </c>
      <c r="F223" s="66">
        <v>1</v>
      </c>
      <c r="G223" s="67"/>
      <c r="H223" s="83" t="s">
        <v>198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>
        <f>SUM(J223:U223)</f>
        <v>0</v>
      </c>
      <c r="W223" s="42">
        <f>BR223+Z223</f>
        <v>0</v>
      </c>
    </row>
    <row r="224" spans="1:24" s="44" customFormat="1" x14ac:dyDescent="0.2">
      <c r="A224" s="25">
        <v>26</v>
      </c>
      <c r="B224" s="77">
        <v>3</v>
      </c>
      <c r="C224" s="38">
        <v>2</v>
      </c>
      <c r="D224" s="39">
        <v>6</v>
      </c>
      <c r="E224" s="39">
        <v>8</v>
      </c>
      <c r="F224" s="66">
        <v>3</v>
      </c>
      <c r="G224" s="67"/>
      <c r="H224" s="83" t="s">
        <v>199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>
        <f>SUM(V225:V226)</f>
        <v>0</v>
      </c>
      <c r="W224" s="42">
        <f>SUM(W225:W226)</f>
        <v>0</v>
      </c>
    </row>
    <row r="225" spans="1:24" s="34" customFormat="1" x14ac:dyDescent="0.2">
      <c r="A225" s="25">
        <v>26</v>
      </c>
      <c r="B225" s="26">
        <v>4</v>
      </c>
      <c r="C225" s="45">
        <v>2</v>
      </c>
      <c r="D225" s="46">
        <v>6</v>
      </c>
      <c r="E225" s="46">
        <v>8</v>
      </c>
      <c r="F225" s="46">
        <v>3</v>
      </c>
      <c r="G225" s="47" t="s">
        <v>24</v>
      </c>
      <c r="H225" s="76" t="s">
        <v>200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>
        <f>SUM(J225:U225)</f>
        <v>0</v>
      </c>
      <c r="W225" s="49">
        <f>I225-V225</f>
        <v>0</v>
      </c>
    </row>
    <row r="226" spans="1:24" s="34" customFormat="1" x14ac:dyDescent="0.2">
      <c r="A226" s="25">
        <v>26</v>
      </c>
      <c r="B226" s="26">
        <v>4</v>
      </c>
      <c r="C226" s="45">
        <v>2</v>
      </c>
      <c r="D226" s="46">
        <v>6</v>
      </c>
      <c r="E226" s="46">
        <v>8</v>
      </c>
      <c r="F226" s="46">
        <v>3</v>
      </c>
      <c r="G226" s="47" t="s">
        <v>28</v>
      </c>
      <c r="H226" s="76" t="s">
        <v>201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>
        <f>SUM(J226:U226)</f>
        <v>0</v>
      </c>
      <c r="W226" s="49">
        <f>I226-V226</f>
        <v>0</v>
      </c>
    </row>
    <row r="227" spans="1:24" s="44" customFormat="1" x14ac:dyDescent="0.2">
      <c r="A227" s="25">
        <v>26</v>
      </c>
      <c r="B227" s="77">
        <v>3</v>
      </c>
      <c r="C227" s="51">
        <v>2</v>
      </c>
      <c r="D227" s="52">
        <v>6</v>
      </c>
      <c r="E227" s="52">
        <v>8</v>
      </c>
      <c r="F227" s="52">
        <v>5</v>
      </c>
      <c r="G227" s="53"/>
      <c r="H227" s="95" t="s">
        <v>202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>
        <f>SUM(J227:U227)</f>
        <v>0</v>
      </c>
      <c r="W227" s="49">
        <f>I227-V227</f>
        <v>0</v>
      </c>
    </row>
    <row r="228" spans="1:24" s="44" customFormat="1" x14ac:dyDescent="0.2">
      <c r="A228" s="36">
        <v>26</v>
      </c>
      <c r="B228" s="77">
        <v>3</v>
      </c>
      <c r="C228" s="38">
        <v>2</v>
      </c>
      <c r="D228" s="39">
        <v>6</v>
      </c>
      <c r="E228" s="39">
        <v>8</v>
      </c>
      <c r="F228" s="39">
        <v>8</v>
      </c>
      <c r="G228" s="96"/>
      <c r="H228" s="83" t="s">
        <v>203</v>
      </c>
      <c r="I228" s="42">
        <f t="shared" ref="I228:W228" si="61">I229</f>
        <v>0</v>
      </c>
      <c r="J228" s="42">
        <f t="shared" si="61"/>
        <v>0</v>
      </c>
      <c r="K228" s="42">
        <f t="shared" si="61"/>
        <v>0</v>
      </c>
      <c r="L228" s="42">
        <f t="shared" si="61"/>
        <v>0</v>
      </c>
      <c r="M228" s="42">
        <f t="shared" si="61"/>
        <v>0</v>
      </c>
      <c r="N228" s="42">
        <f t="shared" si="61"/>
        <v>0</v>
      </c>
      <c r="O228" s="42">
        <f t="shared" si="61"/>
        <v>0</v>
      </c>
      <c r="P228" s="42">
        <f t="shared" si="61"/>
        <v>0</v>
      </c>
      <c r="Q228" s="42">
        <f t="shared" si="61"/>
        <v>0</v>
      </c>
      <c r="R228" s="42">
        <f t="shared" si="61"/>
        <v>0</v>
      </c>
      <c r="S228" s="42">
        <f t="shared" si="61"/>
        <v>0</v>
      </c>
      <c r="T228" s="42">
        <f t="shared" si="61"/>
        <v>0</v>
      </c>
      <c r="U228" s="42">
        <f t="shared" si="61"/>
        <v>0</v>
      </c>
      <c r="V228" s="42">
        <f t="shared" si="61"/>
        <v>0</v>
      </c>
      <c r="W228" s="42">
        <f t="shared" si="61"/>
        <v>0</v>
      </c>
    </row>
    <row r="229" spans="1:24" s="34" customFormat="1" x14ac:dyDescent="0.2">
      <c r="A229" s="25">
        <v>26</v>
      </c>
      <c r="B229" s="26">
        <v>4</v>
      </c>
      <c r="C229" s="45">
        <v>2</v>
      </c>
      <c r="D229" s="46">
        <v>6</v>
      </c>
      <c r="E229" s="46">
        <v>8</v>
      </c>
      <c r="F229" s="46">
        <v>8</v>
      </c>
      <c r="G229" s="47" t="s">
        <v>24</v>
      </c>
      <c r="H229" s="76" t="s">
        <v>204</v>
      </c>
      <c r="I229" s="49">
        <v>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>
        <f>SUM(J229:U229)</f>
        <v>0</v>
      </c>
      <c r="W229" s="49">
        <f>I229-V229</f>
        <v>0</v>
      </c>
    </row>
    <row r="230" spans="1:24" s="80" customFormat="1" ht="13.5" thickBot="1" x14ac:dyDescent="0.25">
      <c r="A230" s="25">
        <v>0</v>
      </c>
      <c r="B230" s="26">
        <v>0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1:24" s="80" customFormat="1" ht="13.5" thickBot="1" x14ac:dyDescent="0.25">
      <c r="A231" s="72"/>
      <c r="B231" s="79">
        <v>5</v>
      </c>
      <c r="C231" s="98"/>
      <c r="D231" s="99"/>
      <c r="E231" s="99"/>
      <c r="F231" s="99"/>
      <c r="G231" s="100"/>
      <c r="H231" s="101" t="s">
        <v>205</v>
      </c>
      <c r="I231" s="102">
        <f t="shared" ref="I231:W231" si="62">I16+I61+I133+I188+I202</f>
        <v>66675749.5</v>
      </c>
      <c r="J231" s="102">
        <f t="shared" si="62"/>
        <v>3619243.8499999996</v>
      </c>
      <c r="K231" s="102">
        <f t="shared" si="62"/>
        <v>3716086.6499999994</v>
      </c>
      <c r="L231" s="102">
        <f t="shared" si="62"/>
        <v>3885211.3599999994</v>
      </c>
      <c r="M231" s="102">
        <f t="shared" si="62"/>
        <v>3692367.4299999997</v>
      </c>
      <c r="N231" s="102">
        <f t="shared" si="62"/>
        <v>3770589.19</v>
      </c>
      <c r="O231" s="102">
        <f t="shared" si="62"/>
        <v>3975946.1999999997</v>
      </c>
      <c r="P231" s="102">
        <f t="shared" si="62"/>
        <v>4450346.0499999989</v>
      </c>
      <c r="Q231" s="102">
        <f t="shared" si="62"/>
        <v>4320961.7399999993</v>
      </c>
      <c r="R231" s="102">
        <f t="shared" si="62"/>
        <v>4040924.19</v>
      </c>
      <c r="S231" s="102">
        <f t="shared" si="62"/>
        <v>3939491.3200000003</v>
      </c>
      <c r="T231" s="102">
        <f t="shared" si="62"/>
        <v>10128456.719999999</v>
      </c>
      <c r="U231" s="102">
        <f t="shared" si="62"/>
        <v>4611644.53</v>
      </c>
      <c r="V231" s="102">
        <f t="shared" si="62"/>
        <v>54151269.230000012</v>
      </c>
      <c r="W231" s="102">
        <f t="shared" si="62"/>
        <v>12524480.269999998</v>
      </c>
      <c r="X231" s="103"/>
    </row>
    <row r="232" spans="1:24" s="80" customFormat="1" x14ac:dyDescent="0.2">
      <c r="A232" s="72"/>
      <c r="B232" s="79"/>
    </row>
    <row r="233" spans="1:24" s="105" customFormat="1" x14ac:dyDescent="0.2">
      <c r="A233" s="104"/>
      <c r="B233" s="104"/>
    </row>
    <row r="234" spans="1:24" s="80" customFormat="1" x14ac:dyDescent="0.2">
      <c r="A234" s="72"/>
      <c r="B234" s="79"/>
      <c r="G234" s="106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spans="1:24" s="80" customFormat="1" x14ac:dyDescent="0.2">
      <c r="A235" s="72"/>
      <c r="B235" s="79"/>
      <c r="G235" s="106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1:24" s="109" customFormat="1" ht="11.25" x14ac:dyDescent="0.2">
      <c r="A236" s="107"/>
      <c r="B236" s="108"/>
      <c r="G236" s="110"/>
      <c r="P236" s="111"/>
      <c r="Q236" s="111"/>
      <c r="U236" s="60"/>
    </row>
    <row r="237" spans="1:24" s="109" customFormat="1" ht="11.25" x14ac:dyDescent="0.2">
      <c r="A237" s="107"/>
      <c r="B237" s="108"/>
      <c r="G237" s="19"/>
      <c r="M237" s="111"/>
      <c r="U237" s="60"/>
    </row>
    <row r="238" spans="1:24" s="109" customFormat="1" ht="11.25" x14ac:dyDescent="0.2">
      <c r="A238" s="107"/>
      <c r="B238" s="108"/>
      <c r="T238" s="111"/>
      <c r="W238" s="112"/>
      <c r="X238" s="111"/>
    </row>
    <row r="239" spans="1:24" s="109" customFormat="1" ht="11.25" x14ac:dyDescent="0.2">
      <c r="A239" s="107"/>
      <c r="B239" s="108"/>
      <c r="W239" s="112"/>
      <c r="X239" s="111"/>
    </row>
    <row r="240" spans="1:24" s="109" customFormat="1" ht="11.25" x14ac:dyDescent="0.2">
      <c r="A240" s="107"/>
      <c r="B240" s="108"/>
      <c r="G240" s="113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114"/>
      <c r="X240" s="111"/>
    </row>
    <row r="241" spans="1:24" s="109" customFormat="1" ht="11.25" x14ac:dyDescent="0.2">
      <c r="A241" s="107"/>
      <c r="B241" s="108"/>
      <c r="G241" s="113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115"/>
      <c r="U241" s="60"/>
      <c r="V241" s="60"/>
      <c r="W241" s="114"/>
      <c r="X241" s="111"/>
    </row>
    <row r="242" spans="1:24" s="109" customFormat="1" ht="11.25" x14ac:dyDescent="0.2">
      <c r="A242" s="107"/>
      <c r="B242" s="108"/>
      <c r="G242" s="113"/>
      <c r="I242" s="60"/>
      <c r="J242" s="60"/>
      <c r="K242" s="60"/>
      <c r="L242" s="60"/>
      <c r="M242" s="60"/>
      <c r="N242" s="60"/>
      <c r="O242" s="60"/>
      <c r="P242" s="35"/>
      <c r="Q242" s="60"/>
      <c r="R242" s="60"/>
      <c r="S242" s="60"/>
      <c r="T242" s="35"/>
      <c r="U242" s="60"/>
      <c r="V242" s="60"/>
      <c r="W242" s="114"/>
      <c r="X242" s="111"/>
    </row>
    <row r="243" spans="1:24" s="109" customFormat="1" ht="11.25" x14ac:dyDescent="0.2">
      <c r="A243" s="107"/>
      <c r="B243" s="108"/>
      <c r="G243" s="113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116"/>
    </row>
    <row r="244" spans="1:24" s="109" customFormat="1" ht="11.25" x14ac:dyDescent="0.2">
      <c r="A244" s="107"/>
      <c r="B244" s="108"/>
      <c r="G244" s="113"/>
    </row>
    <row r="245" spans="1:24" s="109" customFormat="1" ht="11.25" x14ac:dyDescent="0.2">
      <c r="A245" s="107"/>
      <c r="B245" s="108"/>
      <c r="G245" s="113"/>
    </row>
    <row r="246" spans="1:24" s="109" customFormat="1" ht="11.25" x14ac:dyDescent="0.2">
      <c r="A246" s="107"/>
      <c r="B246" s="108"/>
      <c r="G246" s="113"/>
    </row>
    <row r="247" spans="1:24" s="109" customFormat="1" ht="11.25" x14ac:dyDescent="0.2">
      <c r="A247" s="107"/>
      <c r="B247" s="108"/>
      <c r="G247" s="113"/>
    </row>
    <row r="248" spans="1:24" s="119" customFormat="1" ht="10.5" x14ac:dyDescent="0.15">
      <c r="A248" s="117"/>
      <c r="B248" s="118"/>
      <c r="G248" s="120"/>
    </row>
    <row r="249" spans="1:24" s="119" customFormat="1" ht="10.5" x14ac:dyDescent="0.15">
      <c r="A249" s="117"/>
      <c r="B249" s="118"/>
      <c r="G249" s="120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</row>
    <row r="250" spans="1:24" s="119" customFormat="1" ht="10.5" x14ac:dyDescent="0.15">
      <c r="A250" s="117"/>
      <c r="B250" s="118"/>
      <c r="G250" s="120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</row>
  </sheetData>
  <sheetProtection formatCells="0" formatColumns="0" formatRows="0" insertColumns="0" autoFilter="0"/>
  <autoFilter ref="A15:NR233" xr:uid="{C0915A77-CD88-4C74-92D9-DDE5DE29DDD3}"/>
  <mergeCells count="22">
    <mergeCell ref="U6:U15"/>
    <mergeCell ref="V6:V15"/>
    <mergeCell ref="W6:W15"/>
    <mergeCell ref="C231:G231"/>
    <mergeCell ref="O6:O15"/>
    <mergeCell ref="P6:P15"/>
    <mergeCell ref="Q6:Q15"/>
    <mergeCell ref="R6:R15"/>
    <mergeCell ref="S6:S15"/>
    <mergeCell ref="T6:T15"/>
    <mergeCell ref="I6:I15"/>
    <mergeCell ref="J6:J15"/>
    <mergeCell ref="K6:K15"/>
    <mergeCell ref="L6:L15"/>
    <mergeCell ref="M6:M15"/>
    <mergeCell ref="N6:N15"/>
    <mergeCell ref="C6:C15"/>
    <mergeCell ref="D6:D15"/>
    <mergeCell ref="E6:E15"/>
    <mergeCell ref="F6:F15"/>
    <mergeCell ref="G6:G15"/>
    <mergeCell ref="H6:H15"/>
  </mergeCells>
  <pageMargins left="0.23622047244094491" right="0.23622047244094491" top="0.74803149606299213" bottom="0.74803149606299213" header="0.31496062992125984" footer="0.31496062992125984"/>
  <pageSetup scale="8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6F03-633F-42B1-8B79-DC6314BE23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2022-01-11T16:36:05Z</dcterms:created>
  <dcterms:modified xsi:type="dcterms:W3CDTF">2022-01-11T16:58:46Z</dcterms:modified>
</cp:coreProperties>
</file>