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11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'Hoja1'!$A$3:$X$214</definedName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<sst xmlns="http://schemas.openxmlformats.org/spreadsheetml/2006/main" count="295" uniqueCount="202">
  <si>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</si>
  <si>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</si>
  <si>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</si>
  <si>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</si>
  <si>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</si>
  <si>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</si>
  <si>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</si>
  <si>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</si>
  <si>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</si>
  <si>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</si>
  <si>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</si>
  <si>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PROYECTADO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</si>
  <si>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</si>
  <si>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</si>
  <si>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</si>
  <si>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</si>
  <si>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</si>
  <si>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</si>
  <si>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</si>
  <si>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</si>
  <si>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</si>
  <si>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</si>
  <si>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</si>
  <si>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</si>
  <si>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</si>
  <si>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</si>
  <si>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</si>
  <si>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</si>
  <si>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</si>
  <si>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</si>
  <si>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</si>
  <si>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</si>
  <si>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</si>
  <si>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</si>
  <si>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</si>
  <si>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</si>
  <si>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</si>
  <si>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</si>
  <si>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</si>
  <si>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</si>
  <si>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</si>
  <si>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</si>
  <si>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</si>
  <si>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</si>
  <si>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</si>
  <si>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</si>
  <si>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</si>
  <si>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</si>
  <si>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</si>
  <si>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</si>
  <si>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</si>
  <si>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</si>
  <si>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</si>
  <si>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</si>
  <si>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</si>
  <si>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</si>
  <si>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</si>
  <si>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</si>
  <si>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</si>
  <si>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</si>
  <si>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</si>
  <si>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</si>
  <si>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</si>
  <si>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</si>
  <si>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</si>
  <si>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</si>
  <si>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</si>
  <si>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</si>
  <si>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</si>
  <si>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</si>
  <si>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</si>
  <si>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</si>
  <si>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</si>
  <si>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</si>
  <si>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</si>
  <si>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</si>
  <si>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</si>
  <si>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</si>
  <si>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</si>
  <si>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</si>
  <si>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</si>
  <si>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</si>
  <si>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</si>
  <si>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</si>
  <si>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</si>
  <si>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</si>
  <si>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</si>
  <si>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</si>
  <si>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</si>
  <si>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</si>
  <si>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</si>
  <si>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</si>
  <si>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</si>
  <si>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</si>
  <si>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</si>
  <si>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</si>
  <si>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</si>
  <si>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</si>
  <si>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</si>
  <si>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</si>
  <si>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</si>
  <si>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</si>
  <si>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</si>
  <si>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</si>
  <si>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</si>
  <si>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</si>
  <si>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</si>
  <si>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</si>
  <si>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</si>
  <si>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</si>
  <si>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</si>
  <si>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</si>
  <si>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</si>
  <si>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</si>
  <si>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</si>
  <si>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</si>
  <si>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</si>
  <si>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</si>
  <si>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</si>
  <si>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</si>
  <si>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</si>
  <si>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</si>
  <si>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</si>
  <si>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</si>
  <si>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</si>
  <si>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</si>
  <si>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</si>
  <si>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</si>
  <si>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</si>
  <si>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</si>
  <si>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</si>
  <si>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</si>
  <si>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</si>
  <si>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</si>
  <si>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</si>
  <si>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</si>
  <si>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</si>
  <si>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</si>
  <si>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</si>
  <si>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</si>
  <si>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</si>
  <si>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</si>
  <si>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</si>
  <si>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</si>
  <si>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</si>
  <si>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</si>
  <si>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</si>
  <si>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</si>
  <si>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</si>
  <si>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</si>
  <si>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</si>
  <si>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</si>
  <si>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</si>
  <si>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</si>
  <si>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</si>
  <si>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</si>
  <si>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</si>
  <si>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</si>
  <si>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</si>
  <si>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</si>
  <si>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</si>
  <si>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</si>
  <si>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</si>
  <si>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</si>
  <si>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</si>
  <si>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</si>
  <si>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</si>
  <si>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</si>
  <si>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</si>
  <si>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</si>
  <si>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</si>
  <si>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</si>
  <si>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</si>
  <si>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</si>
  <si>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</si>
  <si>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</si>
  <si>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</si>
  <si>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</si>
  <si>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</si>
  <si>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</si>
  <si>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</si>
  <si>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</si>
  <si>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</si>
  <si>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</si>
  <si>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</si>
  <si>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</si>
  <si>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</si>
  <si>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</si>
  <si>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</si>
  <si>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</si>
  <si>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</si>
  <si>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</si>
  <si>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</si>
  <si>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</si>
  <si>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</si>
  <si>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</si>
  <si>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</si>
  <si>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</si>
  <si>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</si>
  <si>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</si>
  <si>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</si>
  <si>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>EJECUCION PRESUPUESTARIA MES DE MARZO ,2018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</si>
</sst>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0\3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47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7" fillId="0" borderId="0" xfId="47" applyNumberFormat="1" applyFont="1" applyAlignment="1">
      <alignment/>
    </xf>
    <xf numFmtId="0" fontId="48" fillId="33" borderId="0" xfId="0" applyFont="1" applyFill="1" applyAlignment="1">
      <alignment/>
    </xf>
    <xf numFmtId="165" fontId="0" fillId="0" borderId="0" xfId="47" applyNumberFormat="1" applyFont="1" applyAlignment="1">
      <alignment/>
    </xf>
    <xf numFmtId="165" fontId="7" fillId="0" borderId="0" xfId="0" applyNumberFormat="1" applyFont="1" applyAlignment="1">
      <alignment/>
    </xf>
    <xf numFmtId="0" fontId="49" fillId="0" borderId="0" xfId="0" applyFont="1" applyAlignment="1">
      <alignment horizontal="left" indent="31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4" fontId="7" fillId="0" borderId="0" xfId="0" applyNumberFormat="1" applyFont="1" applyAlignment="1">
      <alignment/>
    </xf>
    <xf numFmtId="165" fontId="50" fillId="0" borderId="0" xfId="47" applyNumberFormat="1" applyFont="1" applyAlignment="1">
      <alignment/>
    </xf>
    <xf numFmtId="165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wrapText="1"/>
    </xf>
    <xf numFmtId="165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5" fontId="5" fillId="33" borderId="10" xfId="47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9" fontId="4" fillId="33" borderId="10" xfId="53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9" fontId="4" fillId="33" borderId="0" xfId="53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66" fontId="5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165" fontId="4" fillId="33" borderId="32" xfId="47" applyNumberFormat="1" applyFont="1" applyFill="1" applyBorder="1" applyAlignment="1">
      <alignment wrapText="1"/>
    </xf>
    <xf numFmtId="165" fontId="4" fillId="33" borderId="10" xfId="47" applyNumberFormat="1" applyFont="1" applyFill="1" applyBorder="1" applyAlignment="1">
      <alignment horizontal="center" wrapText="1"/>
    </xf>
    <xf numFmtId="165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51" fillId="33" borderId="10" xfId="47" applyNumberFormat="1" applyFont="1" applyFill="1" applyBorder="1" applyAlignment="1">
      <alignment wrapText="1"/>
    </xf>
    <xf numFmtId="1" fontId="4" fillId="33" borderId="27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65" fontId="4" fillId="33" borderId="33" xfId="47" applyNumberFormat="1" applyFont="1" applyFill="1" applyBorder="1" applyAlignment="1">
      <alignment horizontal="center" vertical="center"/>
    </xf>
    <xf numFmtId="165" fontId="4" fillId="33" borderId="33" xfId="47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164" fontId="4" fillId="33" borderId="3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9" fontId="5" fillId="33" borderId="10" xfId="53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164" fontId="52" fillId="33" borderId="0" xfId="0" applyNumberFormat="1" applyFont="1" applyFill="1" applyAlignment="1">
      <alignment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64" fontId="4" fillId="33" borderId="10" xfId="47" applyFont="1" applyFill="1" applyBorder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4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tabSelected="1" zoomScalePageLayoutView="0" workbookViewId="0" topLeftCell="G196">
      <selection activeCell="L217" sqref="L217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71" customWidth="1"/>
    <col min="6" max="6" width="34.00390625" style="0" bestFit="1" customWidth="1"/>
    <col min="7" max="7" width="12.140625" style="0" customWidth="1"/>
    <col min="8" max="8" width="13.421875" style="0" hidden="1" customWidth="1"/>
    <col min="9" max="9" width="11.57421875" style="0" customWidth="1"/>
    <col min="10" max="10" width="15.57421875" style="0" customWidth="1"/>
    <col min="11" max="11" width="11.421875" style="0" hidden="1" customWidth="1"/>
    <col min="12" max="12" width="11.421875" style="0" customWidth="1"/>
    <col min="13" max="13" width="10.8515625" style="0" bestFit="1" customWidth="1"/>
    <col min="17" max="17" width="11.28125" style="0" customWidth="1"/>
    <col min="18" max="18" width="11.7109375" style="0" customWidth="1"/>
    <col min="19" max="19" width="12.57421875" style="0" customWidth="1"/>
    <col min="20" max="20" width="11.421875" style="0" hidden="1" customWidth="1"/>
    <col min="21" max="21" width="13.28125" style="0" customWidth="1"/>
    <col min="22" max="22" width="13.8515625" style="77" customWidth="1"/>
    <col min="23" max="23" width="13.00390625" style="0" customWidth="1"/>
    <col min="24" max="24" width="11.8515625" style="0" customWidth="1"/>
  </cols>
  <sheetData>
    <row r="1" spans="5:6" s="78" customFormat="1" ht="15">
      <c r="E1" s="71"/>
      <c r="F1" s="78" t="s">
        <v>198</v>
      </c>
    </row>
    <row r="2" spans="5:6" s="78" customFormat="1" ht="15.75" thickBot="1">
      <c r="E2" s="71"/>
      <c r="F2" s="78" t="s">
        <v>201</v>
      </c>
    </row>
    <row r="3" spans="1:24" ht="26.25" thickBot="1">
      <c r="A3" s="100" t="s">
        <v>196</v>
      </c>
      <c r="B3" s="101"/>
      <c r="C3" s="101"/>
      <c r="D3" s="101"/>
      <c r="E3" s="102"/>
      <c r="F3" s="81" t="s">
        <v>0</v>
      </c>
      <c r="G3" s="82" t="s">
        <v>1</v>
      </c>
      <c r="H3" s="81" t="s">
        <v>11</v>
      </c>
      <c r="I3" s="83" t="s">
        <v>12</v>
      </c>
      <c r="J3" s="83" t="s">
        <v>13</v>
      </c>
      <c r="K3" s="84"/>
      <c r="L3" s="83" t="s">
        <v>14</v>
      </c>
      <c r="M3" s="83" t="s">
        <v>2</v>
      </c>
      <c r="N3" s="83" t="s">
        <v>3</v>
      </c>
      <c r="O3" s="83" t="s">
        <v>4</v>
      </c>
      <c r="P3" s="83" t="s">
        <v>5</v>
      </c>
      <c r="Q3" s="83" t="s">
        <v>6</v>
      </c>
      <c r="R3" s="83" t="s">
        <v>7</v>
      </c>
      <c r="S3" s="83" t="s">
        <v>15</v>
      </c>
      <c r="T3" s="83" t="s">
        <v>8</v>
      </c>
      <c r="U3" s="83" t="s">
        <v>197</v>
      </c>
      <c r="V3" s="83" t="s">
        <v>9</v>
      </c>
      <c r="W3" s="83" t="s">
        <v>16</v>
      </c>
      <c r="X3" s="85" t="s">
        <v>10</v>
      </c>
    </row>
    <row r="4" spans="1:24" ht="15.75" thickBot="1">
      <c r="A4" s="21">
        <v>2</v>
      </c>
      <c r="B4" s="22">
        <v>1</v>
      </c>
      <c r="C4" s="22"/>
      <c r="D4" s="22"/>
      <c r="E4" s="53"/>
      <c r="F4" s="88" t="s">
        <v>17</v>
      </c>
      <c r="G4" s="26">
        <f aca="true" t="shared" si="0" ref="G4:S4">G6+G19+G28+G35+G39</f>
        <v>36939631</v>
      </c>
      <c r="H4" s="26">
        <f t="shared" si="0"/>
        <v>0</v>
      </c>
      <c r="I4" s="26">
        <f t="shared" si="0"/>
        <v>2613820.8499999996</v>
      </c>
      <c r="J4" s="26">
        <f t="shared" si="0"/>
        <v>73517</v>
      </c>
      <c r="K4" s="26" t="e">
        <f t="shared" si="0"/>
        <v>#REF!</v>
      </c>
      <c r="L4" s="26">
        <f t="shared" si="0"/>
        <v>5248458.649999999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>
        <f t="shared" si="0"/>
        <v>0</v>
      </c>
      <c r="S4" s="26">
        <f t="shared" si="0"/>
        <v>0</v>
      </c>
      <c r="T4" s="26"/>
      <c r="U4" s="26"/>
      <c r="V4" s="26"/>
      <c r="W4" s="26">
        <f>W6+W19+W28+W35+W39</f>
        <v>7935796.5</v>
      </c>
      <c r="X4" s="26">
        <f aca="true" t="shared" si="1" ref="X4:X35">G4-W4</f>
        <v>29003834.5</v>
      </c>
    </row>
    <row r="5" spans="1:24" ht="15">
      <c r="A5" s="23"/>
      <c r="B5" s="24"/>
      <c r="C5" s="24"/>
      <c r="D5" s="24"/>
      <c r="E5" s="54"/>
      <c r="F5" s="88"/>
      <c r="G5" s="26"/>
      <c r="H5" s="26"/>
      <c r="I5" s="30"/>
      <c r="J5" s="30"/>
      <c r="K5" s="42"/>
      <c r="L5" s="30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6">
        <f t="shared" si="1"/>
        <v>0</v>
      </c>
    </row>
    <row r="6" spans="1:24" ht="15">
      <c r="A6" s="27">
        <v>2</v>
      </c>
      <c r="B6" s="1">
        <v>1</v>
      </c>
      <c r="C6" s="1">
        <v>1</v>
      </c>
      <c r="D6" s="1"/>
      <c r="E6" s="55"/>
      <c r="F6" s="1" t="s">
        <v>18</v>
      </c>
      <c r="G6" s="26">
        <f aca="true" t="shared" si="2" ref="G6:S6">G7+G9+G15+G16+G17</f>
        <v>31594120</v>
      </c>
      <c r="H6" s="26">
        <f t="shared" si="2"/>
        <v>0</v>
      </c>
      <c r="I6" s="26">
        <f t="shared" si="2"/>
        <v>2275379.36</v>
      </c>
      <c r="J6" s="26">
        <f t="shared" si="2"/>
        <v>30000</v>
      </c>
      <c r="K6" s="26" t="e">
        <f t="shared" si="2"/>
        <v>#REF!</v>
      </c>
      <c r="L6" s="26">
        <f t="shared" si="2"/>
        <v>4522438.72</v>
      </c>
      <c r="M6" s="26">
        <f t="shared" si="2"/>
        <v>0</v>
      </c>
      <c r="N6" s="26">
        <f t="shared" si="2"/>
        <v>0</v>
      </c>
      <c r="O6" s="26">
        <f t="shared" si="2"/>
        <v>0</v>
      </c>
      <c r="P6" s="26">
        <f t="shared" si="2"/>
        <v>0</v>
      </c>
      <c r="Q6" s="26">
        <f t="shared" si="2"/>
        <v>0</v>
      </c>
      <c r="R6" s="26">
        <f t="shared" si="2"/>
        <v>0</v>
      </c>
      <c r="S6" s="26">
        <f t="shared" si="2"/>
        <v>0</v>
      </c>
      <c r="T6" s="26"/>
      <c r="U6" s="26"/>
      <c r="V6" s="26"/>
      <c r="W6" s="26">
        <f>W7+W9+W15+W16+W17</f>
        <v>6827818.08</v>
      </c>
      <c r="X6" s="26">
        <f t="shared" si="1"/>
        <v>24766301.92</v>
      </c>
    </row>
    <row r="7" spans="1:24" ht="15">
      <c r="A7" s="27">
        <v>2</v>
      </c>
      <c r="B7" s="1">
        <v>1</v>
      </c>
      <c r="C7" s="1">
        <v>1</v>
      </c>
      <c r="D7" s="1">
        <v>1</v>
      </c>
      <c r="E7" s="55"/>
      <c r="F7" s="1" t="s">
        <v>19</v>
      </c>
      <c r="G7" s="26">
        <f>G8</f>
        <v>28464120</v>
      </c>
      <c r="H7" s="26">
        <f aca="true" t="shared" si="3" ref="H7:W7">H8</f>
        <v>0</v>
      </c>
      <c r="I7" s="26">
        <f t="shared" si="3"/>
        <v>2088668.2</v>
      </c>
      <c r="J7" s="26">
        <f t="shared" si="3"/>
        <v>0</v>
      </c>
      <c r="K7" s="26" t="e">
        <f t="shared" si="3"/>
        <v>#REF!</v>
      </c>
      <c r="L7" s="26">
        <f t="shared" si="3"/>
        <v>4441238.72</v>
      </c>
      <c r="M7" s="26">
        <f t="shared" si="3"/>
        <v>0</v>
      </c>
      <c r="N7" s="26">
        <f t="shared" si="3"/>
        <v>0</v>
      </c>
      <c r="O7" s="26">
        <f t="shared" si="3"/>
        <v>0</v>
      </c>
      <c r="P7" s="26">
        <f t="shared" si="3"/>
        <v>0</v>
      </c>
      <c r="Q7" s="26">
        <f t="shared" si="3"/>
        <v>0</v>
      </c>
      <c r="R7" s="26">
        <f t="shared" si="3"/>
        <v>0</v>
      </c>
      <c r="S7" s="26">
        <f t="shared" si="3"/>
        <v>0</v>
      </c>
      <c r="T7" s="26"/>
      <c r="U7" s="26"/>
      <c r="V7" s="26"/>
      <c r="W7" s="26">
        <f t="shared" si="3"/>
        <v>6529906.92</v>
      </c>
      <c r="X7" s="26">
        <f t="shared" si="1"/>
        <v>21934213.08</v>
      </c>
    </row>
    <row r="8" spans="1:24" ht="15">
      <c r="A8" s="28">
        <v>2</v>
      </c>
      <c r="B8" s="29">
        <v>1</v>
      </c>
      <c r="C8" s="29">
        <v>1</v>
      </c>
      <c r="D8" s="29">
        <v>1</v>
      </c>
      <c r="E8" s="56" t="s">
        <v>20</v>
      </c>
      <c r="F8" s="29" t="s">
        <v>21</v>
      </c>
      <c r="G8" s="30">
        <v>28464120</v>
      </c>
      <c r="H8" s="30"/>
      <c r="I8" s="30">
        <v>2088668.2</v>
      </c>
      <c r="J8" s="30">
        <v>0</v>
      </c>
      <c r="K8" s="89" t="e">
        <f>J8/#REF!</f>
        <v>#REF!</v>
      </c>
      <c r="L8" s="30">
        <f>2220619.36+2220619.36</f>
        <v>4441238.72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/>
      <c r="U8" s="25"/>
      <c r="V8" s="25"/>
      <c r="W8" s="30">
        <f>+I8+J8+L8+M8+N8+O8+P8+Q8+R8+S8+U8+V8</f>
        <v>6529906.92</v>
      </c>
      <c r="X8" s="26">
        <f t="shared" si="1"/>
        <v>21934213.08</v>
      </c>
    </row>
    <row r="9" spans="1:24" ht="22.5">
      <c r="A9" s="27">
        <v>2</v>
      </c>
      <c r="B9" s="1">
        <v>1</v>
      </c>
      <c r="C9" s="1">
        <v>1</v>
      </c>
      <c r="D9" s="1">
        <v>2</v>
      </c>
      <c r="E9" s="55"/>
      <c r="F9" s="88" t="s">
        <v>22</v>
      </c>
      <c r="G9" s="26">
        <f>G10+G11+G12+G13+G14</f>
        <v>850000</v>
      </c>
      <c r="H9" s="26">
        <f>H10+H11+H12+H13+H14</f>
        <v>0</v>
      </c>
      <c r="I9" s="26">
        <f>I10+I11+I12+I13+I14</f>
        <v>186711.16</v>
      </c>
      <c r="J9" s="95">
        <f>+J10+J11+J12+J13+J14</f>
        <v>30000</v>
      </c>
      <c r="K9" s="26" t="e">
        <f>K10+K11+K12+K13+K14</f>
        <v>#REF!</v>
      </c>
      <c r="L9" s="26">
        <f>L10+L11+L12+L13+L14</f>
        <v>81200</v>
      </c>
      <c r="M9" s="26">
        <f aca="true" t="shared" si="4" ref="M9:S9">M10+M11+M12+M13+M14</f>
        <v>0</v>
      </c>
      <c r="N9" s="26">
        <f t="shared" si="4"/>
        <v>0</v>
      </c>
      <c r="O9" s="26">
        <f t="shared" si="4"/>
        <v>0</v>
      </c>
      <c r="P9" s="26">
        <f t="shared" si="4"/>
        <v>0</v>
      </c>
      <c r="Q9" s="26">
        <f t="shared" si="4"/>
        <v>0</v>
      </c>
      <c r="R9" s="26">
        <f t="shared" si="4"/>
        <v>0</v>
      </c>
      <c r="S9" s="26">
        <f t="shared" si="4"/>
        <v>0</v>
      </c>
      <c r="T9" s="26">
        <f>SUM(I9:J9)</f>
        <v>216711.16</v>
      </c>
      <c r="U9" s="26"/>
      <c r="V9" s="26"/>
      <c r="W9" s="26">
        <f>W10+W11+W12+W13+W14</f>
        <v>297911.16000000003</v>
      </c>
      <c r="X9" s="26">
        <f t="shared" si="1"/>
        <v>552088.84</v>
      </c>
    </row>
    <row r="10" spans="1:24" ht="15">
      <c r="A10" s="28">
        <v>2</v>
      </c>
      <c r="B10" s="29">
        <v>1</v>
      </c>
      <c r="C10" s="29">
        <v>1</v>
      </c>
      <c r="D10" s="29">
        <v>2</v>
      </c>
      <c r="E10" s="56" t="s">
        <v>20</v>
      </c>
      <c r="F10" s="90" t="s">
        <v>23</v>
      </c>
      <c r="G10" s="30">
        <v>400000</v>
      </c>
      <c r="H10" s="30"/>
      <c r="I10" s="30">
        <v>24760</v>
      </c>
      <c r="J10" s="30">
        <v>0</v>
      </c>
      <c r="K10" s="89" t="e">
        <f>J10/#REF!</f>
        <v>#REF!</v>
      </c>
      <c r="L10" s="30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/>
      <c r="U10" s="25"/>
      <c r="V10" s="25"/>
      <c r="W10" s="30">
        <f aca="true" t="shared" si="5" ref="W10:W16">+I10+J10+L10+M10+N10+O10+P10+Q10+R10+S10+T10+U10</f>
        <v>24760</v>
      </c>
      <c r="X10" s="26">
        <f t="shared" si="1"/>
        <v>375240</v>
      </c>
    </row>
    <row r="11" spans="1:24" ht="15">
      <c r="A11" s="28">
        <v>2</v>
      </c>
      <c r="B11" s="29">
        <v>1</v>
      </c>
      <c r="C11" s="29">
        <v>1</v>
      </c>
      <c r="D11" s="29">
        <v>2</v>
      </c>
      <c r="E11" s="56" t="s">
        <v>24</v>
      </c>
      <c r="F11" s="90" t="s">
        <v>25</v>
      </c>
      <c r="G11" s="30">
        <v>0</v>
      </c>
      <c r="H11" s="30"/>
      <c r="I11" s="30"/>
      <c r="J11" s="30"/>
      <c r="K11" s="89" t="e">
        <f>J11/#REF!</f>
        <v>#REF!</v>
      </c>
      <c r="L11" s="30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0">
        <f t="shared" si="5"/>
        <v>0</v>
      </c>
      <c r="X11" s="26">
        <f t="shared" si="1"/>
        <v>0</v>
      </c>
    </row>
    <row r="12" spans="1:24" ht="15">
      <c r="A12" s="28">
        <v>2</v>
      </c>
      <c r="B12" s="29">
        <v>1</v>
      </c>
      <c r="C12" s="29">
        <v>1</v>
      </c>
      <c r="D12" s="29">
        <v>2</v>
      </c>
      <c r="E12" s="56" t="s">
        <v>26</v>
      </c>
      <c r="F12" s="90" t="s">
        <v>27</v>
      </c>
      <c r="G12" s="30">
        <v>150000</v>
      </c>
      <c r="H12" s="30"/>
      <c r="I12" s="30">
        <v>0</v>
      </c>
      <c r="J12" s="30">
        <v>0</v>
      </c>
      <c r="K12" s="89" t="e">
        <f>J12/#REF!</f>
        <v>#REF!</v>
      </c>
      <c r="L12" s="30">
        <f>25600+25600</f>
        <v>51200</v>
      </c>
      <c r="M12" s="25">
        <v>0</v>
      </c>
      <c r="N12" s="25"/>
      <c r="O12" s="25"/>
      <c r="P12" s="25"/>
      <c r="Q12" s="25"/>
      <c r="R12" s="25"/>
      <c r="S12" s="25"/>
      <c r="T12" s="25"/>
      <c r="U12" s="25"/>
      <c r="V12" s="25"/>
      <c r="W12" s="30">
        <f t="shared" si="5"/>
        <v>51200</v>
      </c>
      <c r="X12" s="26">
        <f t="shared" si="1"/>
        <v>98800</v>
      </c>
    </row>
    <row r="13" spans="1:24" ht="15">
      <c r="A13" s="28">
        <v>2</v>
      </c>
      <c r="B13" s="29">
        <v>1</v>
      </c>
      <c r="C13" s="29">
        <v>1</v>
      </c>
      <c r="D13" s="29">
        <v>2</v>
      </c>
      <c r="E13" s="56" t="s">
        <v>28</v>
      </c>
      <c r="F13" s="29" t="s">
        <v>29</v>
      </c>
      <c r="G13" s="30">
        <v>0</v>
      </c>
      <c r="H13" s="30"/>
      <c r="I13" s="30"/>
      <c r="J13" s="30">
        <v>0</v>
      </c>
      <c r="K13" s="89" t="e">
        <f>J13/#REF!</f>
        <v>#REF!</v>
      </c>
      <c r="L13" s="30"/>
      <c r="M13" s="25"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30">
        <f t="shared" si="5"/>
        <v>0</v>
      </c>
      <c r="X13" s="26">
        <f t="shared" si="1"/>
        <v>0</v>
      </c>
    </row>
    <row r="14" spans="1:24" ht="15">
      <c r="A14" s="28">
        <v>2</v>
      </c>
      <c r="B14" s="29">
        <v>1</v>
      </c>
      <c r="C14" s="29">
        <v>1</v>
      </c>
      <c r="D14" s="29">
        <v>2</v>
      </c>
      <c r="E14" s="56" t="s">
        <v>30</v>
      </c>
      <c r="F14" s="29" t="s">
        <v>31</v>
      </c>
      <c r="G14" s="30">
        <v>300000</v>
      </c>
      <c r="H14" s="30"/>
      <c r="I14" s="30">
        <v>161951.16</v>
      </c>
      <c r="J14" s="30">
        <v>30000</v>
      </c>
      <c r="K14" s="89" t="e">
        <f>J14/#REF!</f>
        <v>#REF!</v>
      </c>
      <c r="L14" s="30">
        <v>30000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/>
      <c r="U14" s="25"/>
      <c r="V14" s="25"/>
      <c r="W14" s="30">
        <f t="shared" si="5"/>
        <v>221951.16</v>
      </c>
      <c r="X14" s="26">
        <f t="shared" si="1"/>
        <v>78048.84</v>
      </c>
    </row>
    <row r="15" spans="1:24" ht="22.5">
      <c r="A15" s="27">
        <v>2</v>
      </c>
      <c r="B15" s="1">
        <v>1</v>
      </c>
      <c r="C15" s="1">
        <v>1</v>
      </c>
      <c r="D15" s="1">
        <v>3</v>
      </c>
      <c r="E15" s="55"/>
      <c r="F15" s="1" t="s">
        <v>32</v>
      </c>
      <c r="G15" s="26">
        <v>0</v>
      </c>
      <c r="H15" s="26"/>
      <c r="I15" s="26"/>
      <c r="J15" s="26"/>
      <c r="K15" s="42" t="e">
        <f>J15/#REF!</f>
        <v>#REF!</v>
      </c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0">
        <f t="shared" si="5"/>
        <v>0</v>
      </c>
      <c r="X15" s="26">
        <f t="shared" si="1"/>
        <v>0</v>
      </c>
    </row>
    <row r="16" spans="1:24" ht="15">
      <c r="A16" s="27">
        <v>2</v>
      </c>
      <c r="B16" s="1">
        <v>1</v>
      </c>
      <c r="C16" s="1">
        <v>1</v>
      </c>
      <c r="D16" s="1">
        <v>4</v>
      </c>
      <c r="E16" s="55"/>
      <c r="F16" s="1" t="s">
        <v>33</v>
      </c>
      <c r="G16" s="26">
        <v>2280000</v>
      </c>
      <c r="H16" s="26"/>
      <c r="I16" s="26">
        <v>0</v>
      </c>
      <c r="J16" s="26">
        <v>0</v>
      </c>
      <c r="K16" s="42" t="e">
        <f>J16/#REF!</f>
        <v>#REF!</v>
      </c>
      <c r="L16" s="26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31"/>
      <c r="U16" s="31"/>
      <c r="V16" s="31"/>
      <c r="W16" s="30">
        <f t="shared" si="5"/>
        <v>0</v>
      </c>
      <c r="X16" s="26">
        <f t="shared" si="1"/>
        <v>2280000</v>
      </c>
    </row>
    <row r="17" spans="1:24" ht="15">
      <c r="A17" s="27">
        <v>2</v>
      </c>
      <c r="B17" s="1">
        <v>1</v>
      </c>
      <c r="C17" s="1">
        <v>1</v>
      </c>
      <c r="D17" s="1">
        <v>5</v>
      </c>
      <c r="E17" s="55"/>
      <c r="F17" s="1" t="s">
        <v>34</v>
      </c>
      <c r="G17" s="26">
        <f>+G18</f>
        <v>0</v>
      </c>
      <c r="H17" s="26">
        <f aca="true" t="shared" si="6" ref="H17:W17">+H18</f>
        <v>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26">
        <f t="shared" si="6"/>
        <v>0</v>
      </c>
      <c r="M17" s="26">
        <f t="shared" si="6"/>
        <v>0</v>
      </c>
      <c r="N17" s="26">
        <f t="shared" si="6"/>
        <v>0</v>
      </c>
      <c r="O17" s="26">
        <f t="shared" si="6"/>
        <v>0</v>
      </c>
      <c r="P17" s="26">
        <f t="shared" si="6"/>
        <v>0</v>
      </c>
      <c r="Q17" s="26">
        <f t="shared" si="6"/>
        <v>0</v>
      </c>
      <c r="R17" s="26">
        <f t="shared" si="6"/>
        <v>0</v>
      </c>
      <c r="S17" s="26">
        <f t="shared" si="6"/>
        <v>0</v>
      </c>
      <c r="T17" s="26"/>
      <c r="U17" s="26"/>
      <c r="V17" s="26"/>
      <c r="W17" s="26">
        <f t="shared" si="6"/>
        <v>0</v>
      </c>
      <c r="X17" s="26">
        <f t="shared" si="1"/>
        <v>0</v>
      </c>
    </row>
    <row r="18" spans="1:24" ht="15">
      <c r="A18" s="28">
        <v>2</v>
      </c>
      <c r="B18" s="29">
        <v>1</v>
      </c>
      <c r="C18" s="29">
        <v>1</v>
      </c>
      <c r="D18" s="29">
        <v>5</v>
      </c>
      <c r="E18" s="56" t="s">
        <v>36</v>
      </c>
      <c r="F18" s="29" t="s">
        <v>34</v>
      </c>
      <c r="G18" s="30">
        <v>0</v>
      </c>
      <c r="H18" s="30"/>
      <c r="I18" s="30"/>
      <c r="J18" s="30"/>
      <c r="K18" s="42"/>
      <c r="L18" s="30"/>
      <c r="M18" s="25"/>
      <c r="N18" s="25"/>
      <c r="O18" s="25"/>
      <c r="P18" s="25"/>
      <c r="Q18" s="25">
        <v>0</v>
      </c>
      <c r="R18" s="25"/>
      <c r="S18" s="25"/>
      <c r="T18" s="25"/>
      <c r="U18" s="25"/>
      <c r="V18" s="25"/>
      <c r="W18" s="30">
        <f>+I18+J18+L18+M18+N18+O18+P18+Q18+R18+S18+T18+U18</f>
        <v>0</v>
      </c>
      <c r="X18" s="26">
        <f t="shared" si="1"/>
        <v>0</v>
      </c>
    </row>
    <row r="19" spans="1:24" ht="15">
      <c r="A19" s="27">
        <v>2</v>
      </c>
      <c r="B19" s="1">
        <v>1</v>
      </c>
      <c r="C19" s="1">
        <v>2</v>
      </c>
      <c r="D19" s="29"/>
      <c r="E19" s="57"/>
      <c r="F19" s="1" t="s">
        <v>37</v>
      </c>
      <c r="G19" s="26">
        <f>+G20</f>
        <v>1061510</v>
      </c>
      <c r="H19" s="26">
        <f aca="true" t="shared" si="7" ref="H19:W19">+H20</f>
        <v>0</v>
      </c>
      <c r="I19" s="26">
        <f t="shared" si="7"/>
        <v>16250</v>
      </c>
      <c r="J19" s="26">
        <f t="shared" si="7"/>
        <v>16250</v>
      </c>
      <c r="K19" s="26" t="e">
        <f t="shared" si="7"/>
        <v>#REF!</v>
      </c>
      <c r="L19" s="26">
        <f t="shared" si="7"/>
        <v>16250</v>
      </c>
      <c r="M19" s="26">
        <f t="shared" si="7"/>
        <v>0</v>
      </c>
      <c r="N19" s="26">
        <f t="shared" si="7"/>
        <v>0</v>
      </c>
      <c r="O19" s="26">
        <f t="shared" si="7"/>
        <v>0</v>
      </c>
      <c r="P19" s="26">
        <f t="shared" si="7"/>
        <v>0</v>
      </c>
      <c r="Q19" s="26">
        <f t="shared" si="7"/>
        <v>0</v>
      </c>
      <c r="R19" s="26">
        <f t="shared" si="7"/>
        <v>0</v>
      </c>
      <c r="S19" s="26">
        <f t="shared" si="7"/>
        <v>0</v>
      </c>
      <c r="T19" s="26">
        <f t="shared" si="7"/>
        <v>0</v>
      </c>
      <c r="U19" s="26">
        <f t="shared" si="7"/>
        <v>0</v>
      </c>
      <c r="V19" s="26"/>
      <c r="W19" s="26">
        <f t="shared" si="7"/>
        <v>48750</v>
      </c>
      <c r="X19" s="26">
        <f t="shared" si="1"/>
        <v>1012760</v>
      </c>
    </row>
    <row r="20" spans="1:24" ht="15">
      <c r="A20" s="27">
        <v>2</v>
      </c>
      <c r="B20" s="1">
        <v>1</v>
      </c>
      <c r="C20" s="1">
        <v>2</v>
      </c>
      <c r="D20" s="1">
        <v>2</v>
      </c>
      <c r="E20" s="55"/>
      <c r="F20" s="1" t="s">
        <v>38</v>
      </c>
      <c r="G20" s="26">
        <f aca="true" t="shared" si="8" ref="G20:S20">SUM(G21:G26)</f>
        <v>1061510</v>
      </c>
      <c r="H20" s="26">
        <f t="shared" si="8"/>
        <v>0</v>
      </c>
      <c r="I20" s="26">
        <f t="shared" si="8"/>
        <v>16250</v>
      </c>
      <c r="J20" s="26">
        <f t="shared" si="8"/>
        <v>16250</v>
      </c>
      <c r="K20" s="26" t="e">
        <f t="shared" si="8"/>
        <v>#REF!</v>
      </c>
      <c r="L20" s="26">
        <f t="shared" si="8"/>
        <v>16250</v>
      </c>
      <c r="M20" s="26">
        <f t="shared" si="8"/>
        <v>0</v>
      </c>
      <c r="N20" s="26">
        <f t="shared" si="8"/>
        <v>0</v>
      </c>
      <c r="O20" s="26">
        <f t="shared" si="8"/>
        <v>0</v>
      </c>
      <c r="P20" s="26">
        <f t="shared" si="8"/>
        <v>0</v>
      </c>
      <c r="Q20" s="26">
        <f t="shared" si="8"/>
        <v>0</v>
      </c>
      <c r="R20" s="26">
        <f t="shared" si="8"/>
        <v>0</v>
      </c>
      <c r="S20" s="26">
        <f t="shared" si="8"/>
        <v>0</v>
      </c>
      <c r="T20" s="26">
        <f>SUM(T21:T26)</f>
        <v>0</v>
      </c>
      <c r="U20" s="26">
        <f>SUM(U21:U26)</f>
        <v>0</v>
      </c>
      <c r="V20" s="26"/>
      <c r="W20" s="26">
        <f>SUM(W21:W26)</f>
        <v>48750</v>
      </c>
      <c r="X20" s="26">
        <f t="shared" si="1"/>
        <v>1012760</v>
      </c>
    </row>
    <row r="21" spans="1:24" ht="15">
      <c r="A21" s="27">
        <v>2</v>
      </c>
      <c r="B21" s="1">
        <v>1</v>
      </c>
      <c r="C21" s="1">
        <v>2</v>
      </c>
      <c r="D21" s="1">
        <v>2</v>
      </c>
      <c r="E21" s="56" t="s">
        <v>20</v>
      </c>
      <c r="F21" s="29" t="s">
        <v>39</v>
      </c>
      <c r="G21" s="30">
        <v>0</v>
      </c>
      <c r="H21" s="30"/>
      <c r="I21" s="30">
        <v>0</v>
      </c>
      <c r="J21" s="30">
        <v>0</v>
      </c>
      <c r="K21" s="42" t="e">
        <f>J21/#REF!</f>
        <v>#REF!</v>
      </c>
      <c r="L21" s="30">
        <v>0</v>
      </c>
      <c r="M21" s="25">
        <v>0</v>
      </c>
      <c r="N21" s="25"/>
      <c r="O21" s="25"/>
      <c r="P21" s="25"/>
      <c r="Q21" s="25"/>
      <c r="R21" s="25"/>
      <c r="S21" s="25"/>
      <c r="T21" s="25"/>
      <c r="U21" s="25"/>
      <c r="V21" s="25"/>
      <c r="W21" s="30">
        <f aca="true" t="shared" si="9" ref="W21:W27">+I21+J21+L21+M21+N21+O21+P21+Q21+R21+S21+T21+U21</f>
        <v>0</v>
      </c>
      <c r="X21" s="26">
        <f t="shared" si="1"/>
        <v>0</v>
      </c>
    </row>
    <row r="22" spans="1:24" ht="15">
      <c r="A22" s="27">
        <v>2</v>
      </c>
      <c r="B22" s="1">
        <v>1</v>
      </c>
      <c r="C22" s="1">
        <v>2</v>
      </c>
      <c r="D22" s="1">
        <v>2</v>
      </c>
      <c r="E22" s="56" t="s">
        <v>24</v>
      </c>
      <c r="F22" s="29" t="s">
        <v>40</v>
      </c>
      <c r="G22" s="30">
        <v>0</v>
      </c>
      <c r="H22" s="30"/>
      <c r="I22" s="30"/>
      <c r="J22" s="30"/>
      <c r="K22" s="42"/>
      <c r="L22" s="30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30">
        <f t="shared" si="9"/>
        <v>0</v>
      </c>
      <c r="X22" s="26">
        <f t="shared" si="1"/>
        <v>0</v>
      </c>
    </row>
    <row r="23" spans="1:24" ht="15">
      <c r="A23" s="27">
        <v>2</v>
      </c>
      <c r="B23" s="1">
        <v>1</v>
      </c>
      <c r="C23" s="1">
        <v>2</v>
      </c>
      <c r="D23" s="1">
        <v>2</v>
      </c>
      <c r="E23" s="56" t="s">
        <v>28</v>
      </c>
      <c r="F23" s="29" t="s">
        <v>41</v>
      </c>
      <c r="G23" s="30">
        <v>0</v>
      </c>
      <c r="H23" s="30"/>
      <c r="I23" s="30">
        <v>0</v>
      </c>
      <c r="J23" s="30">
        <v>0</v>
      </c>
      <c r="K23" s="42" t="e">
        <f>J23/#REF!</f>
        <v>#REF!</v>
      </c>
      <c r="L23" s="30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/>
      <c r="U23" s="25"/>
      <c r="V23" s="25"/>
      <c r="W23" s="30">
        <f t="shared" si="9"/>
        <v>0</v>
      </c>
      <c r="X23" s="26">
        <f t="shared" si="1"/>
        <v>0</v>
      </c>
    </row>
    <row r="24" spans="1:24" ht="15">
      <c r="A24" s="27">
        <v>2</v>
      </c>
      <c r="B24" s="1">
        <v>1</v>
      </c>
      <c r="C24" s="1">
        <v>2</v>
      </c>
      <c r="D24" s="1">
        <v>2</v>
      </c>
      <c r="E24" s="56" t="s">
        <v>30</v>
      </c>
      <c r="F24" s="29" t="s">
        <v>42</v>
      </c>
      <c r="G24" s="30">
        <v>200000</v>
      </c>
      <c r="H24" s="30"/>
      <c r="I24" s="30">
        <v>16250</v>
      </c>
      <c r="J24" s="30">
        <v>16250</v>
      </c>
      <c r="K24" s="42" t="e">
        <f>J24/#REF!</f>
        <v>#REF!</v>
      </c>
      <c r="L24" s="30">
        <v>16250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/>
      <c r="U24" s="25"/>
      <c r="V24" s="25"/>
      <c r="W24" s="30">
        <f t="shared" si="9"/>
        <v>48750</v>
      </c>
      <c r="X24" s="26">
        <f t="shared" si="1"/>
        <v>151250</v>
      </c>
    </row>
    <row r="25" spans="1:24" ht="15">
      <c r="A25" s="27">
        <v>2</v>
      </c>
      <c r="B25" s="1">
        <v>1</v>
      </c>
      <c r="C25" s="1">
        <v>2</v>
      </c>
      <c r="D25" s="1">
        <v>2</v>
      </c>
      <c r="E25" s="56" t="s">
        <v>43</v>
      </c>
      <c r="F25" s="29" t="s">
        <v>44</v>
      </c>
      <c r="G25" s="30">
        <v>0</v>
      </c>
      <c r="H25" s="30"/>
      <c r="I25" s="30"/>
      <c r="J25" s="30"/>
      <c r="K25" s="42"/>
      <c r="L25" s="3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30">
        <f t="shared" si="9"/>
        <v>0</v>
      </c>
      <c r="X25" s="26">
        <f t="shared" si="1"/>
        <v>0</v>
      </c>
    </row>
    <row r="26" spans="1:24" ht="15">
      <c r="A26" s="27">
        <v>2</v>
      </c>
      <c r="B26" s="1">
        <v>1</v>
      </c>
      <c r="C26" s="1">
        <v>2</v>
      </c>
      <c r="D26" s="1">
        <v>2</v>
      </c>
      <c r="E26" s="56" t="s">
        <v>45</v>
      </c>
      <c r="F26" s="29" t="s">
        <v>46</v>
      </c>
      <c r="G26" s="30">
        <v>861510</v>
      </c>
      <c r="H26" s="30"/>
      <c r="I26" s="30"/>
      <c r="J26" s="30"/>
      <c r="K26" s="42" t="e">
        <f>J26/#REF!</f>
        <v>#REF!</v>
      </c>
      <c r="L26" s="30"/>
      <c r="M26" s="25"/>
      <c r="N26" s="25"/>
      <c r="O26" s="25"/>
      <c r="P26" s="25"/>
      <c r="Q26" s="25">
        <v>0</v>
      </c>
      <c r="R26" s="25"/>
      <c r="S26" s="25"/>
      <c r="T26" s="25"/>
      <c r="U26" s="25">
        <v>0</v>
      </c>
      <c r="V26" s="25"/>
      <c r="W26" s="30">
        <f t="shared" si="9"/>
        <v>0</v>
      </c>
      <c r="X26" s="26">
        <f t="shared" si="1"/>
        <v>861510</v>
      </c>
    </row>
    <row r="27" spans="1:24" ht="15">
      <c r="A27" s="27"/>
      <c r="B27" s="1"/>
      <c r="C27" s="1"/>
      <c r="D27" s="1"/>
      <c r="E27" s="56"/>
      <c r="F27" s="29"/>
      <c r="G27" s="30" t="s">
        <v>35</v>
      </c>
      <c r="H27" s="30"/>
      <c r="I27" s="30"/>
      <c r="J27" s="30"/>
      <c r="K27" s="42"/>
      <c r="L27" s="3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30">
        <f t="shared" si="9"/>
        <v>0</v>
      </c>
      <c r="X27" s="26" t="e">
        <f t="shared" si="1"/>
        <v>#VALUE!</v>
      </c>
    </row>
    <row r="28" spans="1:24" ht="15">
      <c r="A28" s="27">
        <v>2</v>
      </c>
      <c r="B28" s="1">
        <v>1</v>
      </c>
      <c r="C28" s="1">
        <v>3</v>
      </c>
      <c r="D28" s="29"/>
      <c r="E28" s="57"/>
      <c r="F28" s="1" t="s">
        <v>47</v>
      </c>
      <c r="G28" s="26">
        <f>G29+G32</f>
        <v>324001</v>
      </c>
      <c r="H28" s="26">
        <f aca="true" t="shared" si="10" ref="H28:W28">H29+H32</f>
        <v>0</v>
      </c>
      <c r="I28" s="26">
        <f t="shared" si="10"/>
        <v>0</v>
      </c>
      <c r="J28" s="26">
        <f t="shared" si="10"/>
        <v>22650</v>
      </c>
      <c r="K28" s="26" t="e">
        <f t="shared" si="10"/>
        <v>#REF!</v>
      </c>
      <c r="L28" s="26">
        <f t="shared" si="10"/>
        <v>45300</v>
      </c>
      <c r="M28" s="26">
        <f t="shared" si="10"/>
        <v>0</v>
      </c>
      <c r="N28" s="26">
        <f t="shared" si="10"/>
        <v>0</v>
      </c>
      <c r="O28" s="26">
        <f t="shared" si="10"/>
        <v>0</v>
      </c>
      <c r="P28" s="26">
        <f t="shared" si="10"/>
        <v>0</v>
      </c>
      <c r="Q28" s="26">
        <f t="shared" si="10"/>
        <v>0</v>
      </c>
      <c r="R28" s="26">
        <f t="shared" si="10"/>
        <v>0</v>
      </c>
      <c r="S28" s="26">
        <f t="shared" si="10"/>
        <v>0</v>
      </c>
      <c r="T28" s="26"/>
      <c r="U28" s="26"/>
      <c r="V28" s="26"/>
      <c r="W28" s="26">
        <f t="shared" si="10"/>
        <v>67950</v>
      </c>
      <c r="X28" s="26">
        <f t="shared" si="1"/>
        <v>256051</v>
      </c>
    </row>
    <row r="29" spans="1:24" ht="15">
      <c r="A29" s="27">
        <v>2</v>
      </c>
      <c r="B29" s="1">
        <v>1</v>
      </c>
      <c r="C29" s="1">
        <v>3</v>
      </c>
      <c r="D29" s="1">
        <v>1</v>
      </c>
      <c r="E29" s="55"/>
      <c r="F29" s="1" t="s">
        <v>48</v>
      </c>
      <c r="G29" s="26">
        <f>G30+G31</f>
        <v>0</v>
      </c>
      <c r="H29" s="26">
        <f aca="true" t="shared" si="11" ref="H29:W29">H30+H31</f>
        <v>0</v>
      </c>
      <c r="I29" s="26">
        <f t="shared" si="11"/>
        <v>0</v>
      </c>
      <c r="J29" s="26">
        <f t="shared" si="11"/>
        <v>0</v>
      </c>
      <c r="K29" s="26" t="e">
        <f t="shared" si="11"/>
        <v>#REF!</v>
      </c>
      <c r="L29" s="26">
        <f t="shared" si="11"/>
        <v>0</v>
      </c>
      <c r="M29" s="26">
        <f t="shared" si="11"/>
        <v>0</v>
      </c>
      <c r="N29" s="26">
        <f t="shared" si="11"/>
        <v>0</v>
      </c>
      <c r="O29" s="26">
        <f t="shared" si="11"/>
        <v>0</v>
      </c>
      <c r="P29" s="26">
        <f t="shared" si="11"/>
        <v>0</v>
      </c>
      <c r="Q29" s="26">
        <f t="shared" si="11"/>
        <v>0</v>
      </c>
      <c r="R29" s="26">
        <f t="shared" si="11"/>
        <v>0</v>
      </c>
      <c r="S29" s="26">
        <f t="shared" si="11"/>
        <v>0</v>
      </c>
      <c r="T29" s="26"/>
      <c r="U29" s="26"/>
      <c r="V29" s="26"/>
      <c r="W29" s="26">
        <f t="shared" si="11"/>
        <v>0</v>
      </c>
      <c r="X29" s="26">
        <f t="shared" si="1"/>
        <v>0</v>
      </c>
    </row>
    <row r="30" spans="1:24" ht="15">
      <c r="A30" s="27">
        <v>2</v>
      </c>
      <c r="B30" s="1">
        <v>1</v>
      </c>
      <c r="C30" s="1">
        <v>3</v>
      </c>
      <c r="D30" s="1">
        <v>1</v>
      </c>
      <c r="E30" s="56" t="s">
        <v>20</v>
      </c>
      <c r="F30" s="29" t="s">
        <v>49</v>
      </c>
      <c r="G30" s="30">
        <v>0</v>
      </c>
      <c r="H30" s="30"/>
      <c r="I30" s="30"/>
      <c r="J30" s="30"/>
      <c r="K30" s="42" t="e">
        <f>J30/#REF!</f>
        <v>#REF!</v>
      </c>
      <c r="L30" s="30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>+I30+J30+L30+M30+N30+O30+P30+Q30+R30+S30+T30+U30</f>
        <v>0</v>
      </c>
      <c r="X30" s="26">
        <f t="shared" si="1"/>
        <v>0</v>
      </c>
    </row>
    <row r="31" spans="1:24" ht="15">
      <c r="A31" s="27">
        <v>2</v>
      </c>
      <c r="B31" s="1">
        <v>1</v>
      </c>
      <c r="C31" s="1">
        <v>3</v>
      </c>
      <c r="D31" s="1">
        <v>1</v>
      </c>
      <c r="E31" s="56" t="s">
        <v>24</v>
      </c>
      <c r="F31" s="29" t="s">
        <v>50</v>
      </c>
      <c r="G31" s="30">
        <v>0</v>
      </c>
      <c r="H31" s="30"/>
      <c r="I31" s="30"/>
      <c r="J31" s="30"/>
      <c r="K31" s="42" t="e">
        <f>J31/#REF!</f>
        <v>#REF!</v>
      </c>
      <c r="L31" s="30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>
        <f>+I31+J31+L31+M31+N31+O31+P31+Q31+R31+S31+T31+U31</f>
        <v>0</v>
      </c>
      <c r="X31" s="26">
        <f t="shared" si="1"/>
        <v>0</v>
      </c>
    </row>
    <row r="32" spans="1:24" ht="15">
      <c r="A32" s="27">
        <v>2</v>
      </c>
      <c r="B32" s="1">
        <v>1</v>
      </c>
      <c r="C32" s="1">
        <v>3</v>
      </c>
      <c r="D32" s="1">
        <v>2</v>
      </c>
      <c r="E32" s="58"/>
      <c r="F32" s="1" t="s">
        <v>51</v>
      </c>
      <c r="G32" s="26">
        <f aca="true" t="shared" si="12" ref="G32:S32">G33</f>
        <v>324001</v>
      </c>
      <c r="H32" s="26">
        <f t="shared" si="12"/>
        <v>0</v>
      </c>
      <c r="I32" s="26">
        <f t="shared" si="12"/>
        <v>0</v>
      </c>
      <c r="J32" s="26">
        <f t="shared" si="12"/>
        <v>22650</v>
      </c>
      <c r="K32" s="26">
        <f t="shared" si="12"/>
        <v>0</v>
      </c>
      <c r="L32" s="26">
        <f t="shared" si="12"/>
        <v>45300</v>
      </c>
      <c r="M32" s="26">
        <f t="shared" si="12"/>
        <v>0</v>
      </c>
      <c r="N32" s="26">
        <f t="shared" si="12"/>
        <v>0</v>
      </c>
      <c r="O32" s="26">
        <f t="shared" si="12"/>
        <v>0</v>
      </c>
      <c r="P32" s="26">
        <f t="shared" si="12"/>
        <v>0</v>
      </c>
      <c r="Q32" s="26">
        <f t="shared" si="12"/>
        <v>0</v>
      </c>
      <c r="R32" s="26">
        <f t="shared" si="12"/>
        <v>0</v>
      </c>
      <c r="S32" s="26">
        <f t="shared" si="12"/>
        <v>0</v>
      </c>
      <c r="T32" s="26"/>
      <c r="U32" s="26"/>
      <c r="V32" s="26"/>
      <c r="W32" s="26">
        <f>W33</f>
        <v>67950</v>
      </c>
      <c r="X32" s="26">
        <f t="shared" si="1"/>
        <v>256051</v>
      </c>
    </row>
    <row r="33" spans="1:24" ht="15">
      <c r="A33" s="28">
        <v>2</v>
      </c>
      <c r="B33" s="29">
        <v>1</v>
      </c>
      <c r="C33" s="29">
        <v>3</v>
      </c>
      <c r="D33" s="29">
        <v>2.01</v>
      </c>
      <c r="E33" s="56" t="s">
        <v>20</v>
      </c>
      <c r="F33" s="29" t="s">
        <v>52</v>
      </c>
      <c r="G33" s="30">
        <v>324001</v>
      </c>
      <c r="H33" s="30"/>
      <c r="I33" s="30">
        <v>0</v>
      </c>
      <c r="J33" s="30">
        <f>22650</f>
        <v>22650</v>
      </c>
      <c r="K33" s="89"/>
      <c r="L33" s="30">
        <f>22650+22650</f>
        <v>45300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/>
      <c r="U33" s="25"/>
      <c r="V33" s="25"/>
      <c r="W33" s="30">
        <f>+I33+J33+L33+M33+N33+O33+P33+Q33+R33+S33+T33+U33</f>
        <v>67950</v>
      </c>
      <c r="X33" s="26">
        <f t="shared" si="1"/>
        <v>256051</v>
      </c>
    </row>
    <row r="34" spans="1:24" ht="15">
      <c r="A34" s="28"/>
      <c r="B34" s="29"/>
      <c r="C34" s="29"/>
      <c r="D34" s="29"/>
      <c r="E34" s="56"/>
      <c r="F34" s="29"/>
      <c r="G34" s="30"/>
      <c r="H34" s="30"/>
      <c r="I34" s="30"/>
      <c r="J34" s="30"/>
      <c r="K34" s="89"/>
      <c r="L34" s="30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6">
        <f t="shared" si="1"/>
        <v>0</v>
      </c>
    </row>
    <row r="35" spans="1:24" ht="15">
      <c r="A35" s="27">
        <v>2</v>
      </c>
      <c r="B35" s="1">
        <v>1</v>
      </c>
      <c r="C35" s="1">
        <v>4</v>
      </c>
      <c r="D35" s="1"/>
      <c r="E35" s="58"/>
      <c r="F35" s="1" t="s">
        <v>53</v>
      </c>
      <c r="G35" s="26">
        <f>G36+G37</f>
        <v>0</v>
      </c>
      <c r="H35" s="26">
        <f aca="true" t="shared" si="13" ref="H35:W35">H36+H37</f>
        <v>0</v>
      </c>
      <c r="I35" s="26">
        <f t="shared" si="13"/>
        <v>0</v>
      </c>
      <c r="J35" s="26">
        <f t="shared" si="13"/>
        <v>0</v>
      </c>
      <c r="K35" s="26">
        <f t="shared" si="13"/>
        <v>0</v>
      </c>
      <c r="L35" s="26">
        <f t="shared" si="13"/>
        <v>0</v>
      </c>
      <c r="M35" s="26">
        <f t="shared" si="13"/>
        <v>0</v>
      </c>
      <c r="N35" s="26">
        <f t="shared" si="13"/>
        <v>0</v>
      </c>
      <c r="O35" s="26">
        <f t="shared" si="13"/>
        <v>0</v>
      </c>
      <c r="P35" s="26">
        <f t="shared" si="13"/>
        <v>0</v>
      </c>
      <c r="Q35" s="26">
        <f t="shared" si="13"/>
        <v>0</v>
      </c>
      <c r="R35" s="26">
        <f t="shared" si="13"/>
        <v>0</v>
      </c>
      <c r="S35" s="26">
        <f t="shared" si="13"/>
        <v>0</v>
      </c>
      <c r="T35" s="26"/>
      <c r="U35" s="26"/>
      <c r="V35" s="26"/>
      <c r="W35" s="26">
        <f t="shared" si="13"/>
        <v>0</v>
      </c>
      <c r="X35" s="26">
        <f t="shared" si="1"/>
        <v>0</v>
      </c>
    </row>
    <row r="36" spans="1:24" ht="15">
      <c r="A36" s="27">
        <v>2</v>
      </c>
      <c r="B36" s="1">
        <v>1</v>
      </c>
      <c r="C36" s="1">
        <v>4</v>
      </c>
      <c r="D36" s="1">
        <v>1</v>
      </c>
      <c r="E36" s="58"/>
      <c r="F36" s="1" t="s">
        <v>54</v>
      </c>
      <c r="G36" s="30"/>
      <c r="H36" s="30"/>
      <c r="I36" s="30"/>
      <c r="J36" s="30"/>
      <c r="K36" s="89"/>
      <c r="L36" s="3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>
        <f>I36+J36+L36+M36+N36+O36+P36+Q36+R36+S36+T36+U36</f>
        <v>0</v>
      </c>
      <c r="X36" s="26">
        <f aca="true" t="shared" si="14" ref="X36:X67">G36-W36</f>
        <v>0</v>
      </c>
    </row>
    <row r="37" spans="1:24" ht="15">
      <c r="A37" s="27">
        <v>2</v>
      </c>
      <c r="B37" s="1">
        <v>1</v>
      </c>
      <c r="C37" s="1">
        <v>4</v>
      </c>
      <c r="D37" s="1">
        <v>2</v>
      </c>
      <c r="E37" s="58"/>
      <c r="F37" s="1" t="s">
        <v>55</v>
      </c>
      <c r="G37" s="26">
        <f>+G38</f>
        <v>0</v>
      </c>
      <c r="H37" s="26">
        <f aca="true" t="shared" si="15" ref="H37:W37">+H38</f>
        <v>0</v>
      </c>
      <c r="I37" s="26">
        <f t="shared" si="15"/>
        <v>0</v>
      </c>
      <c r="J37" s="26">
        <f t="shared" si="15"/>
        <v>0</v>
      </c>
      <c r="K37" s="26">
        <f t="shared" si="15"/>
        <v>0</v>
      </c>
      <c r="L37" s="26">
        <f t="shared" si="15"/>
        <v>0</v>
      </c>
      <c r="M37" s="26">
        <f t="shared" si="15"/>
        <v>0</v>
      </c>
      <c r="N37" s="26">
        <f t="shared" si="15"/>
        <v>0</v>
      </c>
      <c r="O37" s="26">
        <f t="shared" si="15"/>
        <v>0</v>
      </c>
      <c r="P37" s="26">
        <f t="shared" si="15"/>
        <v>0</v>
      </c>
      <c r="Q37" s="26">
        <f t="shared" si="15"/>
        <v>0</v>
      </c>
      <c r="R37" s="26">
        <f t="shared" si="15"/>
        <v>0</v>
      </c>
      <c r="S37" s="26">
        <f t="shared" si="15"/>
        <v>0</v>
      </c>
      <c r="T37" s="26"/>
      <c r="U37" s="26"/>
      <c r="V37" s="26"/>
      <c r="W37" s="26">
        <f t="shared" si="15"/>
        <v>0</v>
      </c>
      <c r="X37" s="26">
        <f t="shared" si="14"/>
        <v>0</v>
      </c>
    </row>
    <row r="38" spans="1:24" ht="15">
      <c r="A38" s="28">
        <v>2</v>
      </c>
      <c r="B38" s="29">
        <v>1</v>
      </c>
      <c r="C38" s="29">
        <v>4</v>
      </c>
      <c r="D38" s="29">
        <v>2</v>
      </c>
      <c r="E38" s="56" t="s">
        <v>20</v>
      </c>
      <c r="F38" s="29" t="s">
        <v>56</v>
      </c>
      <c r="G38" s="30">
        <v>0</v>
      </c>
      <c r="H38" s="30"/>
      <c r="I38" s="30"/>
      <c r="J38" s="30"/>
      <c r="K38" s="89"/>
      <c r="L38" s="30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>
        <f>I38+J38+L38+M38+N38+O38+P38+Q38+R38+S38+T38+U38</f>
        <v>0</v>
      </c>
      <c r="X38" s="26">
        <f t="shared" si="14"/>
        <v>0</v>
      </c>
    </row>
    <row r="39" spans="1:24" ht="22.5">
      <c r="A39" s="27">
        <v>2</v>
      </c>
      <c r="B39" s="1">
        <v>1</v>
      </c>
      <c r="C39" s="1">
        <v>5</v>
      </c>
      <c r="D39" s="29"/>
      <c r="E39" s="57"/>
      <c r="F39" s="1" t="s">
        <v>57</v>
      </c>
      <c r="G39" s="26">
        <f>G40+G41+G42</f>
        <v>3960000</v>
      </c>
      <c r="H39" s="26">
        <f>H40+H41+H42</f>
        <v>0</v>
      </c>
      <c r="I39" s="26">
        <f>I40+I41+I42</f>
        <v>322191.49</v>
      </c>
      <c r="J39" s="26">
        <f>J40+J41+J42</f>
        <v>4617</v>
      </c>
      <c r="K39" s="42" t="e">
        <f>J39/#REF!</f>
        <v>#REF!</v>
      </c>
      <c r="L39" s="26">
        <f aca="true" t="shared" si="16" ref="L39:W39">L40+L41+L42</f>
        <v>664469.9299999999</v>
      </c>
      <c r="M39" s="26">
        <f t="shared" si="16"/>
        <v>0</v>
      </c>
      <c r="N39" s="26">
        <f t="shared" si="16"/>
        <v>0</v>
      </c>
      <c r="O39" s="26">
        <f t="shared" si="16"/>
        <v>0</v>
      </c>
      <c r="P39" s="26">
        <f t="shared" si="16"/>
        <v>0</v>
      </c>
      <c r="Q39" s="26">
        <f>Q40+Q41+Q42</f>
        <v>0</v>
      </c>
      <c r="R39" s="26">
        <f t="shared" si="16"/>
        <v>0</v>
      </c>
      <c r="S39" s="26">
        <f t="shared" si="16"/>
        <v>0</v>
      </c>
      <c r="T39" s="26"/>
      <c r="U39" s="26"/>
      <c r="V39" s="26"/>
      <c r="W39" s="26">
        <f t="shared" si="16"/>
        <v>991278.4199999999</v>
      </c>
      <c r="X39" s="26">
        <f t="shared" si="14"/>
        <v>2968721.58</v>
      </c>
    </row>
    <row r="40" spans="1:24" ht="15">
      <c r="A40" s="27">
        <v>2</v>
      </c>
      <c r="B40" s="1">
        <v>1</v>
      </c>
      <c r="C40" s="1">
        <v>5</v>
      </c>
      <c r="D40" s="1">
        <v>1</v>
      </c>
      <c r="E40" s="55">
        <v>1</v>
      </c>
      <c r="F40" s="1" t="s">
        <v>58</v>
      </c>
      <c r="G40" s="30">
        <v>1800000</v>
      </c>
      <c r="H40" s="30"/>
      <c r="I40" s="30">
        <f>10511.63+138547.34</f>
        <v>149058.97</v>
      </c>
      <c r="J40" s="30">
        <f>2127</f>
        <v>2127</v>
      </c>
      <c r="K40" s="89" t="e">
        <f>J40/#REF!</f>
        <v>#REF!</v>
      </c>
      <c r="L40" s="30">
        <f>146931.97+2127+146931.97+11686.43</f>
        <v>307677.37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/>
      <c r="U40" s="25"/>
      <c r="V40" s="25"/>
      <c r="W40" s="30">
        <f>+I40+J40+L40+M40+N40+O40+P40+Q40+R40+S40+T40+U40</f>
        <v>458863.33999999997</v>
      </c>
      <c r="X40" s="26">
        <f t="shared" si="14"/>
        <v>1341136.6600000001</v>
      </c>
    </row>
    <row r="41" spans="1:24" ht="15">
      <c r="A41" s="27">
        <v>2</v>
      </c>
      <c r="B41" s="1">
        <v>1</v>
      </c>
      <c r="C41" s="1">
        <v>5</v>
      </c>
      <c r="D41" s="1">
        <v>2</v>
      </c>
      <c r="E41" s="55"/>
      <c r="F41" s="1" t="s">
        <v>59</v>
      </c>
      <c r="G41" s="30">
        <v>1920000</v>
      </c>
      <c r="H41" s="30"/>
      <c r="I41" s="30">
        <f>11498.53+148295.47</f>
        <v>159794</v>
      </c>
      <c r="J41" s="30">
        <f>2130</f>
        <v>2130</v>
      </c>
      <c r="K41" s="89" t="e">
        <f>J41/#REF!</f>
        <v>#REF!</v>
      </c>
      <c r="L41" s="30">
        <f>2130+157664+157664+11955.37</f>
        <v>329413.37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/>
      <c r="U41" s="25"/>
      <c r="V41" s="25"/>
      <c r="W41" s="30">
        <f>+I41+J41+L41+M41+N41+O41+P41+Q41+R41+S41+T41+U41</f>
        <v>491337.37</v>
      </c>
      <c r="X41" s="26">
        <f t="shared" si="14"/>
        <v>1428662.63</v>
      </c>
    </row>
    <row r="42" spans="1:24" ht="15">
      <c r="A42" s="27">
        <v>2</v>
      </c>
      <c r="B42" s="1">
        <v>1</v>
      </c>
      <c r="C42" s="1">
        <v>5</v>
      </c>
      <c r="D42" s="1">
        <v>3</v>
      </c>
      <c r="E42" s="55"/>
      <c r="F42" s="1" t="s">
        <v>60</v>
      </c>
      <c r="G42" s="30">
        <v>240000</v>
      </c>
      <c r="H42" s="30"/>
      <c r="I42" s="30">
        <f>927.65+12410.87</f>
        <v>13338.52</v>
      </c>
      <c r="J42" s="30">
        <f>360</f>
        <v>360</v>
      </c>
      <c r="K42" s="89" t="e">
        <f>J42/#REF!</f>
        <v>#REF!</v>
      </c>
      <c r="L42" s="30">
        <f>360+12978.52+12978.52+702.15+360</f>
        <v>27379.190000000002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/>
      <c r="U42" s="25"/>
      <c r="V42" s="25"/>
      <c r="W42" s="30">
        <f>+I42+J42+L42+M42+N42+O42+P42+Q42+R42+S42+T42+U42</f>
        <v>41077.71000000001</v>
      </c>
      <c r="X42" s="26">
        <f t="shared" si="14"/>
        <v>198922.28999999998</v>
      </c>
    </row>
    <row r="43" spans="1:24" ht="15.75" thickBot="1">
      <c r="A43" s="32"/>
      <c r="B43" s="33"/>
      <c r="C43" s="33"/>
      <c r="D43" s="33"/>
      <c r="E43" s="59"/>
      <c r="F43" s="1"/>
      <c r="G43" s="26"/>
      <c r="H43" s="26"/>
      <c r="I43" s="30"/>
      <c r="J43" s="30"/>
      <c r="K43" s="42"/>
      <c r="L43" s="26"/>
      <c r="M43" s="25">
        <v>0</v>
      </c>
      <c r="N43" s="25"/>
      <c r="O43" s="25"/>
      <c r="P43" s="25"/>
      <c r="Q43" s="25"/>
      <c r="R43" s="25"/>
      <c r="S43" s="25"/>
      <c r="T43" s="25"/>
      <c r="U43" s="25"/>
      <c r="V43" s="25"/>
      <c r="W43" s="30"/>
      <c r="X43" s="26">
        <f t="shared" si="14"/>
        <v>0</v>
      </c>
    </row>
    <row r="44" spans="1:24" ht="15.75" thickBot="1">
      <c r="A44" s="21">
        <v>2</v>
      </c>
      <c r="B44" s="22">
        <v>2</v>
      </c>
      <c r="C44" s="22"/>
      <c r="D44" s="22"/>
      <c r="E44" s="53"/>
      <c r="F44" s="1" t="s">
        <v>61</v>
      </c>
      <c r="G44" s="26">
        <f>G46+G56+G60+G64+G68+G73+G79+G89</f>
        <v>15010785.219999999</v>
      </c>
      <c r="H44" s="26">
        <f aca="true" t="shared" si="17" ref="H44:W44">H46+H56+H60+H64+H68+H73+H79+H89</f>
        <v>0</v>
      </c>
      <c r="I44" s="26">
        <f t="shared" si="17"/>
        <v>0</v>
      </c>
      <c r="J44" s="26">
        <f t="shared" si="17"/>
        <v>1135989.91</v>
      </c>
      <c r="K44" s="26" t="e">
        <f t="shared" si="17"/>
        <v>#REF!</v>
      </c>
      <c r="L44" s="26">
        <f t="shared" si="17"/>
        <v>1061993.54</v>
      </c>
      <c r="M44" s="26">
        <f t="shared" si="17"/>
        <v>0</v>
      </c>
      <c r="N44" s="26">
        <f t="shared" si="17"/>
        <v>0</v>
      </c>
      <c r="O44" s="26">
        <f t="shared" si="17"/>
        <v>0</v>
      </c>
      <c r="P44" s="26">
        <f t="shared" si="17"/>
        <v>0</v>
      </c>
      <c r="Q44" s="26">
        <f t="shared" si="17"/>
        <v>0</v>
      </c>
      <c r="R44" s="26">
        <f t="shared" si="17"/>
        <v>0</v>
      </c>
      <c r="S44" s="26">
        <f t="shared" si="17"/>
        <v>0</v>
      </c>
      <c r="T44" s="26"/>
      <c r="U44" s="26"/>
      <c r="V44" s="26"/>
      <c r="W44" s="26">
        <f t="shared" si="17"/>
        <v>2197983.45</v>
      </c>
      <c r="X44" s="26">
        <f t="shared" si="14"/>
        <v>12812801.77</v>
      </c>
    </row>
    <row r="45" spans="1:24" ht="15">
      <c r="A45" s="23"/>
      <c r="B45" s="24"/>
      <c r="C45" s="34"/>
      <c r="D45" s="34"/>
      <c r="E45" s="60"/>
      <c r="F45" s="1"/>
      <c r="G45" s="26"/>
      <c r="H45" s="26"/>
      <c r="I45" s="30"/>
      <c r="J45" s="30"/>
      <c r="K45" s="42"/>
      <c r="L45" s="30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>
        <f>+I45+J45+L45+M45+N45+O45+P45+Q45+R45+S45+T45+U45</f>
        <v>0</v>
      </c>
      <c r="X45" s="26">
        <f t="shared" si="14"/>
        <v>0</v>
      </c>
    </row>
    <row r="46" spans="1:24" ht="15">
      <c r="A46" s="27">
        <v>2</v>
      </c>
      <c r="B46" s="1">
        <v>2</v>
      </c>
      <c r="C46" s="1">
        <v>1</v>
      </c>
      <c r="D46" s="29"/>
      <c r="E46" s="57"/>
      <c r="F46" s="1" t="s">
        <v>62</v>
      </c>
      <c r="G46" s="26">
        <f>+G47+G48+G49+G50+G51+G53+G54</f>
        <v>1724001</v>
      </c>
      <c r="H46" s="26">
        <f aca="true" t="shared" si="18" ref="H46:W46">+H47+H48+H49+H50+H51+H53+H54</f>
        <v>0</v>
      </c>
      <c r="I46" s="26">
        <f>+I47+I48+I49+I50+I51+I53+I54</f>
        <v>0</v>
      </c>
      <c r="J46" s="26">
        <f t="shared" si="18"/>
        <v>269934.98</v>
      </c>
      <c r="K46" s="26" t="e">
        <f t="shared" si="18"/>
        <v>#REF!</v>
      </c>
      <c r="L46" s="26">
        <f t="shared" si="18"/>
        <v>156308.14</v>
      </c>
      <c r="M46" s="26">
        <f t="shared" si="18"/>
        <v>0</v>
      </c>
      <c r="N46" s="26">
        <f t="shared" si="18"/>
        <v>0</v>
      </c>
      <c r="O46" s="26">
        <f t="shared" si="18"/>
        <v>0</v>
      </c>
      <c r="P46" s="26">
        <f t="shared" si="18"/>
        <v>0</v>
      </c>
      <c r="Q46" s="26">
        <f t="shared" si="18"/>
        <v>0</v>
      </c>
      <c r="R46" s="26">
        <f t="shared" si="18"/>
        <v>0</v>
      </c>
      <c r="S46" s="26">
        <f t="shared" si="18"/>
        <v>0</v>
      </c>
      <c r="T46" s="26"/>
      <c r="U46" s="26"/>
      <c r="V46" s="26"/>
      <c r="W46" s="26">
        <f t="shared" si="18"/>
        <v>426243.12</v>
      </c>
      <c r="X46" s="26">
        <f t="shared" si="14"/>
        <v>1297757.88</v>
      </c>
    </row>
    <row r="47" spans="1:24" ht="15">
      <c r="A47" s="27">
        <v>2</v>
      </c>
      <c r="B47" s="1">
        <v>2</v>
      </c>
      <c r="C47" s="1">
        <v>1</v>
      </c>
      <c r="D47" s="1">
        <v>2</v>
      </c>
      <c r="E47" s="55"/>
      <c r="F47" s="1" t="s">
        <v>63</v>
      </c>
      <c r="G47" s="30">
        <v>15000</v>
      </c>
      <c r="H47" s="26"/>
      <c r="I47" s="30">
        <v>0</v>
      </c>
      <c r="J47" s="30">
        <f>890.5+890.5</f>
        <v>1781</v>
      </c>
      <c r="K47" s="89" t="e">
        <f>J47/#REF!</f>
        <v>#REF!</v>
      </c>
      <c r="L47" s="30">
        <v>890.5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/>
      <c r="U47" s="25"/>
      <c r="V47" s="25"/>
      <c r="W47" s="30">
        <f>+I47+J47+L47+M47+N47+O47+P47+Q47+R47+S47+T47+U47</f>
        <v>2671.5</v>
      </c>
      <c r="X47" s="26">
        <f t="shared" si="14"/>
        <v>12328.5</v>
      </c>
    </row>
    <row r="48" spans="1:24" ht="15">
      <c r="A48" s="27">
        <v>2</v>
      </c>
      <c r="B48" s="1">
        <v>2</v>
      </c>
      <c r="C48" s="1">
        <v>1</v>
      </c>
      <c r="D48" s="1">
        <v>3</v>
      </c>
      <c r="E48" s="55"/>
      <c r="F48" s="1" t="s">
        <v>64</v>
      </c>
      <c r="G48" s="30">
        <v>1080000</v>
      </c>
      <c r="H48" s="26"/>
      <c r="I48" s="30">
        <v>0</v>
      </c>
      <c r="J48" s="30">
        <f>65146.9+33141.84+33200+67914.55</f>
        <v>199403.28999999998</v>
      </c>
      <c r="K48" s="89" t="e">
        <f>J48/#REF!</f>
        <v>#REF!</v>
      </c>
      <c r="L48" s="30">
        <f>74321.89+33217.5</f>
        <v>107539.39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/>
      <c r="U48" s="25"/>
      <c r="V48" s="25"/>
      <c r="W48" s="30">
        <f>+I48+J48+L48+M48+N48+O48+P48+Q48+R48+S48+T48+U48</f>
        <v>306942.68</v>
      </c>
      <c r="X48" s="26">
        <f t="shared" si="14"/>
        <v>773057.3200000001</v>
      </c>
    </row>
    <row r="49" spans="1:24" ht="15">
      <c r="A49" s="27">
        <v>2</v>
      </c>
      <c r="B49" s="1">
        <v>2</v>
      </c>
      <c r="C49" s="1">
        <v>1</v>
      </c>
      <c r="D49" s="1">
        <v>4</v>
      </c>
      <c r="E49" s="55"/>
      <c r="F49" s="1" t="s">
        <v>65</v>
      </c>
      <c r="G49" s="30">
        <v>30001</v>
      </c>
      <c r="H49" s="26"/>
      <c r="I49" s="30">
        <v>0</v>
      </c>
      <c r="J49" s="30">
        <f>2099.5+2099.5</f>
        <v>4199</v>
      </c>
      <c r="K49" s="89" t="e">
        <f>J49/#REF!</f>
        <v>#REF!</v>
      </c>
      <c r="L49" s="30">
        <v>2099.5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/>
      <c r="U49" s="25"/>
      <c r="V49" s="25"/>
      <c r="W49" s="30">
        <f>+I49+J49+L49+M49+N49+O49+P49+Q49+R49+S49+T49+U49</f>
        <v>6298.5</v>
      </c>
      <c r="X49" s="26">
        <f t="shared" si="14"/>
        <v>23702.5</v>
      </c>
    </row>
    <row r="50" spans="1:24" ht="15">
      <c r="A50" s="27">
        <v>2</v>
      </c>
      <c r="B50" s="1">
        <v>2</v>
      </c>
      <c r="C50" s="1">
        <v>1</v>
      </c>
      <c r="D50" s="1">
        <v>5</v>
      </c>
      <c r="E50" s="55"/>
      <c r="F50" s="1" t="s">
        <v>66</v>
      </c>
      <c r="G50" s="30">
        <v>30000</v>
      </c>
      <c r="H50" s="26"/>
      <c r="I50" s="30">
        <v>0</v>
      </c>
      <c r="J50" s="30">
        <f>2099.5+2099.5</f>
        <v>4199</v>
      </c>
      <c r="K50" s="89" t="e">
        <f>J50/#REF!</f>
        <v>#REF!</v>
      </c>
      <c r="L50" s="30">
        <v>2099.5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/>
      <c r="U50" s="25"/>
      <c r="V50" s="25"/>
      <c r="W50" s="30">
        <f>+I50+J50+L50+M50+N50+O50+P50+Q50+R50+S50+T50+U50</f>
        <v>6298.5</v>
      </c>
      <c r="X50" s="26">
        <f t="shared" si="14"/>
        <v>23701.5</v>
      </c>
    </row>
    <row r="51" spans="1:24" ht="15">
      <c r="A51" s="27">
        <v>2</v>
      </c>
      <c r="B51" s="1">
        <v>2</v>
      </c>
      <c r="C51" s="1">
        <v>1</v>
      </c>
      <c r="D51" s="1">
        <v>6</v>
      </c>
      <c r="E51" s="55"/>
      <c r="F51" s="1" t="s">
        <v>67</v>
      </c>
      <c r="G51" s="26">
        <f>G52</f>
        <v>540000</v>
      </c>
      <c r="H51" s="26">
        <f aca="true" t="shared" si="19" ref="H51:S51">H52</f>
        <v>0</v>
      </c>
      <c r="I51" s="26">
        <f>I52</f>
        <v>0</v>
      </c>
      <c r="J51" s="26">
        <f t="shared" si="19"/>
        <v>55915.69</v>
      </c>
      <c r="K51" s="26" t="e">
        <f t="shared" si="19"/>
        <v>#REF!</v>
      </c>
      <c r="L51" s="26">
        <f t="shared" si="19"/>
        <v>41360.25</v>
      </c>
      <c r="M51" s="26">
        <f t="shared" si="19"/>
        <v>0</v>
      </c>
      <c r="N51" s="26">
        <f t="shared" si="19"/>
        <v>0</v>
      </c>
      <c r="O51" s="26">
        <f t="shared" si="19"/>
        <v>0</v>
      </c>
      <c r="P51" s="26">
        <f t="shared" si="19"/>
        <v>0</v>
      </c>
      <c r="Q51" s="26">
        <f t="shared" si="19"/>
        <v>0</v>
      </c>
      <c r="R51" s="26">
        <f t="shared" si="19"/>
        <v>0</v>
      </c>
      <c r="S51" s="26">
        <f t="shared" si="19"/>
        <v>0</v>
      </c>
      <c r="T51" s="26"/>
      <c r="U51" s="26"/>
      <c r="V51" s="26"/>
      <c r="W51" s="26">
        <f>W52</f>
        <v>97275.94</v>
      </c>
      <c r="X51" s="26">
        <f t="shared" si="14"/>
        <v>442724.06</v>
      </c>
    </row>
    <row r="52" spans="1:24" ht="15">
      <c r="A52" s="28">
        <v>2</v>
      </c>
      <c r="B52" s="29">
        <v>2</v>
      </c>
      <c r="C52" s="29">
        <v>1</v>
      </c>
      <c r="D52" s="29">
        <v>6</v>
      </c>
      <c r="E52" s="56" t="s">
        <v>20</v>
      </c>
      <c r="F52" s="29" t="s">
        <v>68</v>
      </c>
      <c r="G52" s="30">
        <v>540000</v>
      </c>
      <c r="H52" s="30"/>
      <c r="I52" s="30">
        <v>0</v>
      </c>
      <c r="J52" s="30">
        <f>38455.13+17460.56</f>
        <v>55915.69</v>
      </c>
      <c r="K52" s="42" t="e">
        <f>J52/#REF!</f>
        <v>#REF!</v>
      </c>
      <c r="L52" s="30">
        <v>41360.25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/>
      <c r="U52" s="25"/>
      <c r="V52" s="25"/>
      <c r="W52" s="30">
        <f>+I52+J52+L52+M52+N52+O52+P52+Q52+R52+S52+T52+U52</f>
        <v>97275.94</v>
      </c>
      <c r="X52" s="26">
        <f t="shared" si="14"/>
        <v>442724.06</v>
      </c>
    </row>
    <row r="53" spans="1:24" ht="15">
      <c r="A53" s="27">
        <v>2</v>
      </c>
      <c r="B53" s="1">
        <v>2</v>
      </c>
      <c r="C53" s="1">
        <v>1</v>
      </c>
      <c r="D53" s="1">
        <v>7</v>
      </c>
      <c r="E53" s="55"/>
      <c r="F53" s="1" t="s">
        <v>69</v>
      </c>
      <c r="G53" s="30">
        <v>7000</v>
      </c>
      <c r="H53" s="30"/>
      <c r="I53" s="30">
        <v>0</v>
      </c>
      <c r="J53" s="30">
        <f>465+465</f>
        <v>930</v>
      </c>
      <c r="K53" s="89" t="e">
        <f>J53/#REF!</f>
        <v>#REF!</v>
      </c>
      <c r="L53" s="30">
        <v>474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/>
      <c r="U53" s="25"/>
      <c r="V53" s="25"/>
      <c r="W53" s="30">
        <f>+I53+J53+L53+M53+N53+O53+P53+Q53+R53+S53+T53+U53</f>
        <v>1404</v>
      </c>
      <c r="X53" s="26">
        <f t="shared" si="14"/>
        <v>5596</v>
      </c>
    </row>
    <row r="54" spans="1:24" ht="15">
      <c r="A54" s="27">
        <v>2</v>
      </c>
      <c r="B54" s="1">
        <v>2</v>
      </c>
      <c r="C54" s="1">
        <v>1</v>
      </c>
      <c r="D54" s="1">
        <v>8</v>
      </c>
      <c r="E54" s="55"/>
      <c r="F54" s="1" t="s">
        <v>70</v>
      </c>
      <c r="G54" s="30">
        <v>22000</v>
      </c>
      <c r="H54" s="30"/>
      <c r="I54" s="30">
        <v>0</v>
      </c>
      <c r="J54" s="30">
        <f>1656+1851</f>
        <v>3507</v>
      </c>
      <c r="K54" s="89" t="e">
        <f>J54/#REF!</f>
        <v>#REF!</v>
      </c>
      <c r="L54" s="30">
        <v>1845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/>
      <c r="U54" s="25"/>
      <c r="V54" s="25"/>
      <c r="W54" s="30">
        <f>+I54+J54+L54+M54+N54+O54+P54+Q54+R54+S54+T54+U54</f>
        <v>5352</v>
      </c>
      <c r="X54" s="26">
        <f t="shared" si="14"/>
        <v>16648</v>
      </c>
    </row>
    <row r="55" spans="1:24" ht="15">
      <c r="A55" s="27"/>
      <c r="B55" s="1"/>
      <c r="C55" s="1"/>
      <c r="D55" s="1"/>
      <c r="E55" s="57"/>
      <c r="F55" s="1"/>
      <c r="G55" s="26"/>
      <c r="H55" s="26"/>
      <c r="I55" s="30"/>
      <c r="J55" s="30"/>
      <c r="K55" s="42"/>
      <c r="L55" s="30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>
        <f>+I55+J55+L55+M55+N55+O55+P55+Q55+R55+S55</f>
        <v>0</v>
      </c>
      <c r="X55" s="26">
        <f t="shared" si="14"/>
        <v>0</v>
      </c>
    </row>
    <row r="56" spans="1:24" ht="22.5">
      <c r="A56" s="27">
        <v>2</v>
      </c>
      <c r="B56" s="1">
        <v>2</v>
      </c>
      <c r="C56" s="1">
        <v>2</v>
      </c>
      <c r="D56" s="29"/>
      <c r="E56" s="57"/>
      <c r="F56" s="88" t="s">
        <v>71</v>
      </c>
      <c r="G56" s="79">
        <f>+G57+G58</f>
        <v>650000</v>
      </c>
      <c r="H56" s="79">
        <f aca="true" t="shared" si="20" ref="H56:W56">+H57+H58</f>
        <v>0</v>
      </c>
      <c r="I56" s="79">
        <f t="shared" si="20"/>
        <v>0</v>
      </c>
      <c r="J56" s="79">
        <f t="shared" si="20"/>
        <v>0</v>
      </c>
      <c r="K56" s="79" t="e">
        <f t="shared" si="20"/>
        <v>#REF!</v>
      </c>
      <c r="L56" s="79">
        <f t="shared" si="20"/>
        <v>0</v>
      </c>
      <c r="M56" s="79">
        <f t="shared" si="20"/>
        <v>0</v>
      </c>
      <c r="N56" s="79">
        <f t="shared" si="20"/>
        <v>0</v>
      </c>
      <c r="O56" s="79">
        <f t="shared" si="20"/>
        <v>0</v>
      </c>
      <c r="P56" s="79">
        <f t="shared" si="20"/>
        <v>0</v>
      </c>
      <c r="Q56" s="79">
        <f t="shared" si="20"/>
        <v>0</v>
      </c>
      <c r="R56" s="79">
        <f t="shared" si="20"/>
        <v>0</v>
      </c>
      <c r="S56" s="79">
        <f t="shared" si="20"/>
        <v>0</v>
      </c>
      <c r="T56" s="79"/>
      <c r="U56" s="79"/>
      <c r="V56" s="79"/>
      <c r="W56" s="79">
        <f t="shared" si="20"/>
        <v>0</v>
      </c>
      <c r="X56" s="26">
        <f t="shared" si="14"/>
        <v>650000</v>
      </c>
    </row>
    <row r="57" spans="1:24" ht="21">
      <c r="A57" s="27">
        <v>2</v>
      </c>
      <c r="B57" s="1">
        <v>2</v>
      </c>
      <c r="C57" s="1">
        <v>2</v>
      </c>
      <c r="D57" s="1">
        <v>1</v>
      </c>
      <c r="E57" s="55" t="s">
        <v>72</v>
      </c>
      <c r="F57" s="88" t="s">
        <v>73</v>
      </c>
      <c r="G57" s="30">
        <v>50000</v>
      </c>
      <c r="H57" s="26"/>
      <c r="I57" s="26"/>
      <c r="J57" s="26"/>
      <c r="K57" s="42" t="e">
        <f>J57/#REF!</f>
        <v>#REF!</v>
      </c>
      <c r="L57" s="26"/>
      <c r="M57" s="25"/>
      <c r="N57" s="25"/>
      <c r="O57" s="25">
        <v>0</v>
      </c>
      <c r="P57" s="25"/>
      <c r="Q57" s="25"/>
      <c r="R57" s="25"/>
      <c r="S57" s="25"/>
      <c r="T57" s="25"/>
      <c r="U57" s="25"/>
      <c r="V57" s="25"/>
      <c r="W57" s="26">
        <f>+I57+J57+L57+M57+N57+O57+P57+Q57+R57+S57+T57+U57</f>
        <v>0</v>
      </c>
      <c r="X57" s="26">
        <f t="shared" si="14"/>
        <v>50000</v>
      </c>
    </row>
    <row r="58" spans="1:24" ht="21.75" thickBot="1">
      <c r="A58" s="35">
        <v>2</v>
      </c>
      <c r="B58" s="36">
        <v>2</v>
      </c>
      <c r="C58" s="36">
        <v>2</v>
      </c>
      <c r="D58" s="36">
        <v>2</v>
      </c>
      <c r="E58" s="61" t="s">
        <v>72</v>
      </c>
      <c r="F58" s="88" t="s">
        <v>74</v>
      </c>
      <c r="G58" s="30">
        <v>600000</v>
      </c>
      <c r="H58" s="26"/>
      <c r="I58" s="26"/>
      <c r="J58" s="26">
        <v>0</v>
      </c>
      <c r="K58" s="42" t="e">
        <f>J58/#REF!</f>
        <v>#REF!</v>
      </c>
      <c r="L58" s="30">
        <v>0</v>
      </c>
      <c r="M58" s="25"/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/>
      <c r="U58" s="25"/>
      <c r="V58" s="25"/>
      <c r="W58" s="30">
        <f>+I58+J58+M58+N58+O58+P58+Q58+R58+S58+L58+T58+U58</f>
        <v>0</v>
      </c>
      <c r="X58" s="26">
        <f t="shared" si="14"/>
        <v>600000</v>
      </c>
    </row>
    <row r="59" spans="1:24" ht="15">
      <c r="A59" s="23"/>
      <c r="B59" s="24"/>
      <c r="C59" s="24"/>
      <c r="D59" s="24"/>
      <c r="E59" s="60"/>
      <c r="F59" s="88"/>
      <c r="G59" s="26"/>
      <c r="H59" s="26"/>
      <c r="I59" s="30"/>
      <c r="J59" s="30"/>
      <c r="K59" s="42"/>
      <c r="L59" s="30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30">
        <f>+I59+J59+L59+M59+N59+O59+P59+Q59+R59+S59</f>
        <v>0</v>
      </c>
      <c r="X59" s="26">
        <f t="shared" si="14"/>
        <v>0</v>
      </c>
    </row>
    <row r="60" spans="1:24" ht="15">
      <c r="A60" s="27">
        <v>2</v>
      </c>
      <c r="B60" s="1">
        <v>2</v>
      </c>
      <c r="C60" s="1">
        <v>3</v>
      </c>
      <c r="D60" s="29"/>
      <c r="E60" s="57"/>
      <c r="F60" s="88" t="s">
        <v>75</v>
      </c>
      <c r="G60" s="26">
        <f>+G61+G62</f>
        <v>3095000</v>
      </c>
      <c r="H60" s="26">
        <f aca="true" t="shared" si="21" ref="H60:W60">+H61+H62</f>
        <v>0</v>
      </c>
      <c r="I60" s="26">
        <f t="shared" si="21"/>
        <v>0</v>
      </c>
      <c r="J60" s="26">
        <f t="shared" si="21"/>
        <v>268250</v>
      </c>
      <c r="K60" s="26" t="e">
        <f t="shared" si="21"/>
        <v>#REF!</v>
      </c>
      <c r="L60" s="26">
        <f t="shared" si="21"/>
        <v>226850</v>
      </c>
      <c r="M60" s="26">
        <f t="shared" si="21"/>
        <v>0</v>
      </c>
      <c r="N60" s="26">
        <f t="shared" si="21"/>
        <v>0</v>
      </c>
      <c r="O60" s="26">
        <f t="shared" si="21"/>
        <v>0</v>
      </c>
      <c r="P60" s="26">
        <f t="shared" si="21"/>
        <v>0</v>
      </c>
      <c r="Q60" s="26">
        <f t="shared" si="21"/>
        <v>0</v>
      </c>
      <c r="R60" s="26">
        <f t="shared" si="21"/>
        <v>0</v>
      </c>
      <c r="S60" s="26">
        <f t="shared" si="21"/>
        <v>0</v>
      </c>
      <c r="T60" s="26">
        <f t="shared" si="21"/>
        <v>0</v>
      </c>
      <c r="U60" s="26">
        <f t="shared" si="21"/>
        <v>0</v>
      </c>
      <c r="V60" s="26"/>
      <c r="W60" s="26">
        <f t="shared" si="21"/>
        <v>495100</v>
      </c>
      <c r="X60" s="26">
        <f t="shared" si="14"/>
        <v>2599900</v>
      </c>
    </row>
    <row r="61" spans="1:24" ht="15">
      <c r="A61" s="27">
        <v>2</v>
      </c>
      <c r="B61" s="1">
        <v>2</v>
      </c>
      <c r="C61" s="1">
        <v>3</v>
      </c>
      <c r="D61" s="1">
        <v>1</v>
      </c>
      <c r="E61" s="55"/>
      <c r="F61" s="88" t="s">
        <v>76</v>
      </c>
      <c r="G61" s="30">
        <v>3020000</v>
      </c>
      <c r="H61" s="30"/>
      <c r="I61" s="30">
        <v>0</v>
      </c>
      <c r="J61" s="30">
        <f>160250+108000</f>
        <v>268250</v>
      </c>
      <c r="K61" s="89" t="e">
        <f>J61/#REF!</f>
        <v>#REF!</v>
      </c>
      <c r="L61" s="30">
        <f>206750+20100</f>
        <v>226850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/>
      <c r="U61" s="25">
        <v>0</v>
      </c>
      <c r="V61" s="25"/>
      <c r="W61" s="30">
        <f>+I61+J61+L61+M61+N61+O61+P61+Q61+R61+S61+T61+U61</f>
        <v>495100</v>
      </c>
      <c r="X61" s="26">
        <f t="shared" si="14"/>
        <v>2524900</v>
      </c>
    </row>
    <row r="62" spans="1:24" ht="15">
      <c r="A62" s="27">
        <v>2</v>
      </c>
      <c r="B62" s="1">
        <v>2</v>
      </c>
      <c r="C62" s="1">
        <v>3</v>
      </c>
      <c r="D62" s="1">
        <v>2</v>
      </c>
      <c r="E62" s="55"/>
      <c r="F62" s="88" t="s">
        <v>77</v>
      </c>
      <c r="G62" s="30">
        <v>75000</v>
      </c>
      <c r="H62" s="26"/>
      <c r="I62" s="30"/>
      <c r="J62" s="26"/>
      <c r="K62" s="42" t="e">
        <f>J62/#REF!</f>
        <v>#REF!</v>
      </c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0">
        <f>+I62+J62+L62+M62+N62+O62+P62+Q62+R62+S62+T62+U62</f>
        <v>0</v>
      </c>
      <c r="X62" s="26">
        <f t="shared" si="14"/>
        <v>75000</v>
      </c>
    </row>
    <row r="63" spans="1:24" ht="15">
      <c r="A63" s="27"/>
      <c r="B63" s="1"/>
      <c r="C63" s="1"/>
      <c r="D63" s="1"/>
      <c r="E63" s="57"/>
      <c r="F63" s="88"/>
      <c r="G63" s="26"/>
      <c r="H63" s="26"/>
      <c r="I63" s="30"/>
      <c r="J63" s="30"/>
      <c r="K63" s="42"/>
      <c r="L63" s="30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0">
        <f>+I63+J63+L63+M63+N63+O63+P63+Q63+R63+S63+T63</f>
        <v>0</v>
      </c>
      <c r="X63" s="26">
        <f t="shared" si="14"/>
        <v>0</v>
      </c>
    </row>
    <row r="64" spans="1:24" ht="15">
      <c r="A64" s="27">
        <v>2</v>
      </c>
      <c r="B64" s="1">
        <v>2</v>
      </c>
      <c r="C64" s="1">
        <v>4</v>
      </c>
      <c r="D64" s="29"/>
      <c r="E64" s="57"/>
      <c r="F64" s="88" t="s">
        <v>78</v>
      </c>
      <c r="G64" s="26">
        <f>+G65+G66</f>
        <v>70000</v>
      </c>
      <c r="H64" s="30">
        <f aca="true" t="shared" si="22" ref="H64:W64">+H65+H66</f>
        <v>0</v>
      </c>
      <c r="I64" s="30">
        <f t="shared" si="22"/>
        <v>0</v>
      </c>
      <c r="J64" s="30">
        <f t="shared" si="22"/>
        <v>0</v>
      </c>
      <c r="K64" s="26" t="e">
        <f t="shared" si="22"/>
        <v>#REF!</v>
      </c>
      <c r="L64" s="26">
        <f t="shared" si="22"/>
        <v>0</v>
      </c>
      <c r="M64" s="26">
        <f t="shared" si="22"/>
        <v>0</v>
      </c>
      <c r="N64" s="26">
        <f t="shared" si="22"/>
        <v>0</v>
      </c>
      <c r="O64" s="26">
        <f t="shared" si="22"/>
        <v>0</v>
      </c>
      <c r="P64" s="26">
        <f t="shared" si="22"/>
        <v>0</v>
      </c>
      <c r="Q64" s="26">
        <f t="shared" si="22"/>
        <v>0</v>
      </c>
      <c r="R64" s="26">
        <f t="shared" si="22"/>
        <v>0</v>
      </c>
      <c r="S64" s="26">
        <f t="shared" si="22"/>
        <v>0</v>
      </c>
      <c r="T64" s="26"/>
      <c r="U64" s="26"/>
      <c r="V64" s="26"/>
      <c r="W64" s="26">
        <f t="shared" si="22"/>
        <v>0</v>
      </c>
      <c r="X64" s="26">
        <f t="shared" si="14"/>
        <v>70000</v>
      </c>
    </row>
    <row r="65" spans="1:24" ht="15">
      <c r="A65" s="27">
        <v>2</v>
      </c>
      <c r="B65" s="1">
        <v>2</v>
      </c>
      <c r="C65" s="1">
        <v>4</v>
      </c>
      <c r="D65" s="1">
        <v>1</v>
      </c>
      <c r="E65" s="55"/>
      <c r="F65" s="88" t="s">
        <v>79</v>
      </c>
      <c r="G65" s="30">
        <v>50000</v>
      </c>
      <c r="H65" s="30"/>
      <c r="I65" s="30"/>
      <c r="J65" s="30">
        <v>0</v>
      </c>
      <c r="K65" s="42" t="e">
        <f>J65/#REF!</f>
        <v>#REF!</v>
      </c>
      <c r="L65" s="26"/>
      <c r="M65" s="25"/>
      <c r="N65" s="25"/>
      <c r="O65" s="25"/>
      <c r="P65" s="25"/>
      <c r="Q65" s="25">
        <v>0</v>
      </c>
      <c r="R65" s="25"/>
      <c r="S65" s="25"/>
      <c r="T65" s="25"/>
      <c r="U65" s="25"/>
      <c r="V65" s="25"/>
      <c r="W65" s="30">
        <f>+I65+J65+L65+M65+N65+O65+P65+Q65+R65+S65+T65+U65</f>
        <v>0</v>
      </c>
      <c r="X65" s="26">
        <f t="shared" si="14"/>
        <v>50000</v>
      </c>
    </row>
    <row r="66" spans="1:24" ht="15">
      <c r="A66" s="27">
        <v>2</v>
      </c>
      <c r="B66" s="1">
        <v>2</v>
      </c>
      <c r="C66" s="1">
        <v>4</v>
      </c>
      <c r="D66" s="1">
        <v>4</v>
      </c>
      <c r="E66" s="55"/>
      <c r="F66" s="88" t="s">
        <v>80</v>
      </c>
      <c r="G66" s="30">
        <v>20000</v>
      </c>
      <c r="H66" s="26"/>
      <c r="I66" s="26">
        <v>0</v>
      </c>
      <c r="J66" s="26">
        <v>0</v>
      </c>
      <c r="K66" s="42" t="e">
        <f>J66/#REF!</f>
        <v>#REF!</v>
      </c>
      <c r="L66" s="26">
        <v>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30">
        <f>+I66+J66+L66+M66+N66+O66+P66+Q66+R66+S66+T66+U66</f>
        <v>0</v>
      </c>
      <c r="X66" s="26">
        <f t="shared" si="14"/>
        <v>20000</v>
      </c>
    </row>
    <row r="67" spans="1:24" ht="10.5" customHeight="1">
      <c r="A67" s="27"/>
      <c r="B67" s="1"/>
      <c r="C67" s="1"/>
      <c r="D67" s="1"/>
      <c r="E67" s="57"/>
      <c r="F67" s="88"/>
      <c r="G67" s="26"/>
      <c r="H67" s="26"/>
      <c r="I67" s="30"/>
      <c r="J67" s="30"/>
      <c r="K67" s="42"/>
      <c r="L67" s="30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30">
        <f>+I67+J67+L67+M67+N67+O67+P67+Q67+R67+S67+T67+U67</f>
        <v>0</v>
      </c>
      <c r="X67" s="26">
        <f t="shared" si="14"/>
        <v>0</v>
      </c>
    </row>
    <row r="68" spans="1:24" ht="15">
      <c r="A68" s="27">
        <v>2</v>
      </c>
      <c r="B68" s="1">
        <v>2</v>
      </c>
      <c r="C68" s="1">
        <v>5</v>
      </c>
      <c r="D68" s="29"/>
      <c r="E68" s="57"/>
      <c r="F68" s="88" t="s">
        <v>81</v>
      </c>
      <c r="G68" s="26">
        <f aca="true" t="shared" si="23" ref="G68:L68">G69+G70+G71</f>
        <v>150000</v>
      </c>
      <c r="H68" s="26">
        <f t="shared" si="23"/>
        <v>0</v>
      </c>
      <c r="I68" s="26">
        <f t="shared" si="23"/>
        <v>0</v>
      </c>
      <c r="J68" s="26">
        <f t="shared" si="23"/>
        <v>0</v>
      </c>
      <c r="K68" s="26" t="e">
        <f t="shared" si="23"/>
        <v>#REF!</v>
      </c>
      <c r="L68" s="26">
        <f t="shared" si="23"/>
        <v>0</v>
      </c>
      <c r="M68" s="26">
        <f aca="true" t="shared" si="24" ref="M68:S68">M69+M70+M71</f>
        <v>0</v>
      </c>
      <c r="N68" s="26">
        <f t="shared" si="24"/>
        <v>0</v>
      </c>
      <c r="O68" s="26">
        <f t="shared" si="24"/>
        <v>0</v>
      </c>
      <c r="P68" s="26">
        <f t="shared" si="24"/>
        <v>0</v>
      </c>
      <c r="Q68" s="26">
        <f t="shared" si="24"/>
        <v>0</v>
      </c>
      <c r="R68" s="26">
        <f t="shared" si="24"/>
        <v>0</v>
      </c>
      <c r="S68" s="26">
        <f t="shared" si="24"/>
        <v>0</v>
      </c>
      <c r="T68" s="26"/>
      <c r="U68" s="26"/>
      <c r="V68" s="26"/>
      <c r="W68" s="26">
        <f>W69+W70+W71</f>
        <v>0</v>
      </c>
      <c r="X68" s="26">
        <f aca="true" t="shared" si="25" ref="X68:X99">G68-W68</f>
        <v>150000</v>
      </c>
    </row>
    <row r="69" spans="1:24" ht="15">
      <c r="A69" s="27">
        <v>2</v>
      </c>
      <c r="B69" s="1">
        <v>2</v>
      </c>
      <c r="C69" s="1">
        <v>5</v>
      </c>
      <c r="D69" s="1">
        <v>1</v>
      </c>
      <c r="E69" s="55" t="s">
        <v>35</v>
      </c>
      <c r="F69" s="88" t="s">
        <v>82</v>
      </c>
      <c r="G69" s="30">
        <v>75000</v>
      </c>
      <c r="H69" s="26"/>
      <c r="I69" s="26"/>
      <c r="J69" s="26"/>
      <c r="K69" s="42" t="e">
        <f>J69/#REF!</f>
        <v>#REF!</v>
      </c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30">
        <f>+I69+J69+L69+M69+N69+O69+P69+Q69+R69+S69+T69+U69</f>
        <v>0</v>
      </c>
      <c r="X69" s="26">
        <f t="shared" si="25"/>
        <v>75000</v>
      </c>
    </row>
    <row r="70" spans="1:24" ht="22.5">
      <c r="A70" s="27">
        <v>2</v>
      </c>
      <c r="B70" s="1">
        <v>2</v>
      </c>
      <c r="C70" s="1">
        <v>5</v>
      </c>
      <c r="D70" s="1">
        <v>4</v>
      </c>
      <c r="E70" s="55"/>
      <c r="F70" s="88" t="s">
        <v>83</v>
      </c>
      <c r="G70" s="30">
        <v>75000</v>
      </c>
      <c r="H70" s="26"/>
      <c r="I70" s="26"/>
      <c r="J70" s="26"/>
      <c r="K70" s="42" t="e">
        <f>J70/#REF!</f>
        <v>#REF!</v>
      </c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30">
        <f>+I70+J70+L70+M70+N70+O70+P70+Q70+R70+S70+T70+U70</f>
        <v>0</v>
      </c>
      <c r="X70" s="26">
        <f t="shared" si="25"/>
        <v>75000</v>
      </c>
    </row>
    <row r="71" spans="1:24" ht="15" customHeight="1">
      <c r="A71" s="27">
        <v>2</v>
      </c>
      <c r="B71" s="1">
        <v>2</v>
      </c>
      <c r="C71" s="1">
        <v>5</v>
      </c>
      <c r="D71" s="1">
        <v>8</v>
      </c>
      <c r="E71" s="55" t="s">
        <v>72</v>
      </c>
      <c r="F71" s="88"/>
      <c r="G71" s="30"/>
      <c r="H71" s="26"/>
      <c r="I71" s="26"/>
      <c r="J71" s="26"/>
      <c r="K71" s="42"/>
      <c r="L71" s="30">
        <v>0</v>
      </c>
      <c r="M71" s="25"/>
      <c r="N71" s="25"/>
      <c r="O71" s="25"/>
      <c r="P71" s="25"/>
      <c r="Q71" s="25"/>
      <c r="R71" s="25"/>
      <c r="S71" s="25">
        <v>0</v>
      </c>
      <c r="T71" s="25"/>
      <c r="U71" s="25"/>
      <c r="V71" s="25"/>
      <c r="W71" s="30">
        <f>+I71+J71+L71+M71+N71+O71+P71+Q71+R71+S71+T71+U71</f>
        <v>0</v>
      </c>
      <c r="X71" s="26">
        <f t="shared" si="25"/>
        <v>0</v>
      </c>
    </row>
    <row r="72" spans="1:24" ht="15">
      <c r="A72" s="27"/>
      <c r="B72" s="1"/>
      <c r="C72" s="1"/>
      <c r="D72" s="1"/>
      <c r="E72" s="57"/>
      <c r="F72" s="88"/>
      <c r="G72" s="26"/>
      <c r="H72" s="26"/>
      <c r="I72" s="30"/>
      <c r="J72" s="30"/>
      <c r="K72" s="42"/>
      <c r="L72" s="30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30">
        <f>+I72+J72+L72+M72+N72+O72+P72+Q72+R72+S72</f>
        <v>0</v>
      </c>
      <c r="X72" s="26">
        <f t="shared" si="25"/>
        <v>0</v>
      </c>
    </row>
    <row r="73" spans="1:24" ht="15">
      <c r="A73" s="27">
        <v>2</v>
      </c>
      <c r="B73" s="1">
        <v>2</v>
      </c>
      <c r="C73" s="1">
        <v>6</v>
      </c>
      <c r="D73" s="29"/>
      <c r="E73" s="57"/>
      <c r="F73" s="88" t="s">
        <v>84</v>
      </c>
      <c r="G73" s="26">
        <f>SUM(G74:G77)</f>
        <v>2816584.34</v>
      </c>
      <c r="H73" s="26">
        <f aca="true" t="shared" si="26" ref="H73:W73">SUM(H74:H77)</f>
        <v>0</v>
      </c>
      <c r="I73" s="26">
        <f t="shared" si="26"/>
        <v>0</v>
      </c>
      <c r="J73" s="26">
        <f t="shared" si="26"/>
        <v>496217.68</v>
      </c>
      <c r="K73" s="26" t="e">
        <f t="shared" si="26"/>
        <v>#REF!</v>
      </c>
      <c r="L73" s="26">
        <f t="shared" si="26"/>
        <v>202263.33000000002</v>
      </c>
      <c r="M73" s="26">
        <f t="shared" si="26"/>
        <v>0</v>
      </c>
      <c r="N73" s="26">
        <f t="shared" si="26"/>
        <v>0</v>
      </c>
      <c r="O73" s="26">
        <f t="shared" si="26"/>
        <v>0</v>
      </c>
      <c r="P73" s="26">
        <f t="shared" si="26"/>
        <v>0</v>
      </c>
      <c r="Q73" s="26">
        <f t="shared" si="26"/>
        <v>0</v>
      </c>
      <c r="R73" s="26">
        <f t="shared" si="26"/>
        <v>0</v>
      </c>
      <c r="S73" s="26">
        <f t="shared" si="26"/>
        <v>0</v>
      </c>
      <c r="T73" s="26">
        <f t="shared" si="26"/>
        <v>0</v>
      </c>
      <c r="U73" s="26">
        <f t="shared" si="26"/>
        <v>0</v>
      </c>
      <c r="V73" s="26"/>
      <c r="W73" s="26">
        <f t="shared" si="26"/>
        <v>698481.01</v>
      </c>
      <c r="X73" s="26">
        <f t="shared" si="25"/>
        <v>2118103.33</v>
      </c>
    </row>
    <row r="74" spans="1:24" ht="15">
      <c r="A74" s="27">
        <v>2</v>
      </c>
      <c r="B74" s="1">
        <v>2</v>
      </c>
      <c r="C74" s="1">
        <v>6</v>
      </c>
      <c r="D74" s="1">
        <v>1</v>
      </c>
      <c r="E74" s="55"/>
      <c r="F74" s="88" t="s">
        <v>85</v>
      </c>
      <c r="G74" s="30">
        <v>80000</v>
      </c>
      <c r="H74" s="26"/>
      <c r="I74" s="26"/>
      <c r="J74" s="26"/>
      <c r="K74" s="42" t="e">
        <f>J74/#REF!</f>
        <v>#REF!</v>
      </c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30">
        <f>+I74+J74+L74+M74+N74+O74+P74+Q74+R74+S74+T74+U74</f>
        <v>0</v>
      </c>
      <c r="X74" s="26">
        <f t="shared" si="25"/>
        <v>80000</v>
      </c>
    </row>
    <row r="75" spans="1:24" ht="15">
      <c r="A75" s="27">
        <v>2</v>
      </c>
      <c r="B75" s="1">
        <v>2</v>
      </c>
      <c r="C75" s="1">
        <v>6</v>
      </c>
      <c r="D75" s="1">
        <v>2</v>
      </c>
      <c r="E75" s="55"/>
      <c r="F75" s="88" t="s">
        <v>86</v>
      </c>
      <c r="G75" s="30">
        <v>600000</v>
      </c>
      <c r="H75" s="26"/>
      <c r="I75" s="30">
        <v>0</v>
      </c>
      <c r="J75" s="30">
        <v>0</v>
      </c>
      <c r="K75" s="42" t="e">
        <f>J75/#REF!</f>
        <v>#REF!</v>
      </c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30">
        <f>+I75+J75+L75+M75+N75+O75+P75+Q75+R75+S75+T75+U75</f>
        <v>0</v>
      </c>
      <c r="X75" s="26">
        <f t="shared" si="25"/>
        <v>600000</v>
      </c>
    </row>
    <row r="76" spans="1:24" ht="15">
      <c r="A76" s="27">
        <v>2</v>
      </c>
      <c r="B76" s="1">
        <v>2</v>
      </c>
      <c r="C76" s="1">
        <v>6</v>
      </c>
      <c r="D76" s="1">
        <v>3</v>
      </c>
      <c r="E76" s="55"/>
      <c r="F76" s="88" t="s">
        <v>87</v>
      </c>
      <c r="G76" s="30">
        <v>2126584.34</v>
      </c>
      <c r="H76" s="26"/>
      <c r="I76" s="30">
        <v>0</v>
      </c>
      <c r="J76" s="30">
        <f>234325.4+13783.44+234325.4+13783.44</f>
        <v>496217.68</v>
      </c>
      <c r="K76" s="42" t="e">
        <f>J76/#REF!</f>
        <v>#REF!</v>
      </c>
      <c r="L76" s="30">
        <f>187146.16+15117.17</f>
        <v>202263.33000000002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/>
      <c r="U76" s="25">
        <v>0</v>
      </c>
      <c r="V76" s="25"/>
      <c r="W76" s="30">
        <f>+I76+J76+L76+M76+N76+O76+P76+Q76+R76+S76+T76+U76</f>
        <v>698481.01</v>
      </c>
      <c r="X76" s="26">
        <f t="shared" si="25"/>
        <v>1428103.3299999998</v>
      </c>
    </row>
    <row r="77" spans="1:24" ht="15">
      <c r="A77" s="27">
        <v>2</v>
      </c>
      <c r="B77" s="33">
        <v>2</v>
      </c>
      <c r="C77" s="33">
        <v>6</v>
      </c>
      <c r="D77" s="33">
        <v>9</v>
      </c>
      <c r="E77" s="62"/>
      <c r="F77" s="88" t="s">
        <v>88</v>
      </c>
      <c r="G77" s="30">
        <v>10000</v>
      </c>
      <c r="H77" s="26"/>
      <c r="I77" s="26"/>
      <c r="J77" s="26"/>
      <c r="K77" s="42" t="e">
        <f>J77/#REF!</f>
        <v>#REF!</v>
      </c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30">
        <f>+I77+J77+L77+M77+N77+O77+P77+Q77+R77+S77+T77+U77</f>
        <v>0</v>
      </c>
      <c r="X77" s="26">
        <f t="shared" si="25"/>
        <v>10000</v>
      </c>
    </row>
    <row r="78" spans="1:24" ht="15.75" thickBot="1">
      <c r="A78" s="27"/>
      <c r="B78" s="36"/>
      <c r="C78" s="36"/>
      <c r="D78" s="36"/>
      <c r="E78" s="63"/>
      <c r="F78" s="88"/>
      <c r="G78" s="26"/>
      <c r="H78" s="26"/>
      <c r="I78" s="30"/>
      <c r="J78" s="30"/>
      <c r="K78" s="42"/>
      <c r="L78" s="30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30">
        <f>+I78+J78+L78+M78+N78+O78+P78+Q78+R78+S78+T78+U78</f>
        <v>0</v>
      </c>
      <c r="X78" s="26">
        <f t="shared" si="25"/>
        <v>0</v>
      </c>
    </row>
    <row r="79" spans="1:24" ht="21">
      <c r="A79" s="27">
        <v>2</v>
      </c>
      <c r="B79" s="24">
        <v>2</v>
      </c>
      <c r="C79" s="24">
        <v>7</v>
      </c>
      <c r="D79" s="34"/>
      <c r="E79" s="60"/>
      <c r="F79" s="91" t="s">
        <v>89</v>
      </c>
      <c r="G79" s="26">
        <f>G80+G84</f>
        <v>955000</v>
      </c>
      <c r="H79" s="26">
        <f>H80+H84</f>
        <v>0</v>
      </c>
      <c r="I79" s="26">
        <f>I80+I84</f>
        <v>0</v>
      </c>
      <c r="J79" s="26">
        <f>J80+J84</f>
        <v>19587.25</v>
      </c>
      <c r="K79" s="26" t="e">
        <f aca="true" t="shared" si="27" ref="K79:U79">K80+K84</f>
        <v>#REF!</v>
      </c>
      <c r="L79" s="26">
        <f t="shared" si="27"/>
        <v>130672.07</v>
      </c>
      <c r="M79" s="26">
        <f t="shared" si="27"/>
        <v>0</v>
      </c>
      <c r="N79" s="26">
        <f t="shared" si="27"/>
        <v>0</v>
      </c>
      <c r="O79" s="26">
        <f t="shared" si="27"/>
        <v>0</v>
      </c>
      <c r="P79" s="26">
        <f t="shared" si="27"/>
        <v>0</v>
      </c>
      <c r="Q79" s="26">
        <f t="shared" si="27"/>
        <v>0</v>
      </c>
      <c r="R79" s="26">
        <f t="shared" si="27"/>
        <v>0</v>
      </c>
      <c r="S79" s="26">
        <f t="shared" si="27"/>
        <v>0</v>
      </c>
      <c r="T79" s="26">
        <f t="shared" si="27"/>
        <v>0</v>
      </c>
      <c r="U79" s="26">
        <f t="shared" si="27"/>
        <v>0</v>
      </c>
      <c r="V79" s="26"/>
      <c r="W79" s="26">
        <f>W80+W84</f>
        <v>150259.32</v>
      </c>
      <c r="X79" s="26">
        <f t="shared" si="25"/>
        <v>804740.6799999999</v>
      </c>
    </row>
    <row r="80" spans="1:24" ht="15">
      <c r="A80" s="27">
        <v>2</v>
      </c>
      <c r="B80" s="1">
        <v>2</v>
      </c>
      <c r="C80" s="1">
        <v>7</v>
      </c>
      <c r="D80" s="1">
        <v>1</v>
      </c>
      <c r="E80" s="58" t="s">
        <v>20</v>
      </c>
      <c r="F80" s="1" t="s">
        <v>90</v>
      </c>
      <c r="G80" s="26">
        <v>465000</v>
      </c>
      <c r="H80" s="26">
        <f aca="true" t="shared" si="28" ref="H80:S80">H81+H82+H83</f>
        <v>0</v>
      </c>
      <c r="I80" s="26">
        <f t="shared" si="28"/>
        <v>0</v>
      </c>
      <c r="J80" s="26">
        <f t="shared" si="28"/>
        <v>0</v>
      </c>
      <c r="K80" s="26" t="e">
        <f t="shared" si="28"/>
        <v>#REF!</v>
      </c>
      <c r="L80" s="26">
        <f t="shared" si="28"/>
        <v>97350</v>
      </c>
      <c r="M80" s="26">
        <f t="shared" si="28"/>
        <v>0</v>
      </c>
      <c r="N80" s="26">
        <f t="shared" si="28"/>
        <v>0</v>
      </c>
      <c r="O80" s="26">
        <f t="shared" si="28"/>
        <v>0</v>
      </c>
      <c r="P80" s="26">
        <f t="shared" si="28"/>
        <v>0</v>
      </c>
      <c r="Q80" s="26">
        <f t="shared" si="28"/>
        <v>0</v>
      </c>
      <c r="R80" s="26">
        <f t="shared" si="28"/>
        <v>0</v>
      </c>
      <c r="S80" s="26">
        <f t="shared" si="28"/>
        <v>0</v>
      </c>
      <c r="T80" s="26"/>
      <c r="U80" s="26"/>
      <c r="V80" s="26"/>
      <c r="W80" s="26">
        <f>W81+W82+W83</f>
        <v>97350</v>
      </c>
      <c r="X80" s="26">
        <f t="shared" si="25"/>
        <v>367650</v>
      </c>
    </row>
    <row r="81" spans="1:24" ht="23.25">
      <c r="A81" s="28">
        <v>2</v>
      </c>
      <c r="B81" s="29">
        <v>2</v>
      </c>
      <c r="C81" s="29">
        <v>7</v>
      </c>
      <c r="D81" s="29">
        <v>1</v>
      </c>
      <c r="E81" s="56" t="s">
        <v>24</v>
      </c>
      <c r="F81" s="29" t="s">
        <v>91</v>
      </c>
      <c r="G81" s="30">
        <v>400000</v>
      </c>
      <c r="H81" s="30"/>
      <c r="I81" s="30"/>
      <c r="J81" s="30"/>
      <c r="K81" s="42" t="e">
        <f>J81/#REF!</f>
        <v>#REF!</v>
      </c>
      <c r="L81" s="30">
        <f>64900+32450</f>
        <v>97350</v>
      </c>
      <c r="M81" s="25"/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/>
      <c r="U81" s="25"/>
      <c r="V81" s="25"/>
      <c r="W81" s="30">
        <f>+I81+J81+L81+M81+N81+O81+P81+Q81+R81+S81+T81+U81</f>
        <v>97350</v>
      </c>
      <c r="X81" s="26">
        <f t="shared" si="25"/>
        <v>302650</v>
      </c>
    </row>
    <row r="82" spans="1:24" ht="15.75" thickBot="1">
      <c r="A82" s="37">
        <v>2</v>
      </c>
      <c r="B82" s="38">
        <v>2</v>
      </c>
      <c r="C82" s="38">
        <v>7</v>
      </c>
      <c r="D82" s="38">
        <v>1</v>
      </c>
      <c r="E82" s="64" t="s">
        <v>43</v>
      </c>
      <c r="F82" s="29" t="s">
        <v>92</v>
      </c>
      <c r="G82" s="30">
        <v>15000</v>
      </c>
      <c r="H82" s="30"/>
      <c r="I82" s="30">
        <v>0</v>
      </c>
      <c r="J82" s="30">
        <v>0</v>
      </c>
      <c r="K82" s="42" t="e">
        <f>J82/#REF!</f>
        <v>#REF!</v>
      </c>
      <c r="L82" s="30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/>
      <c r="U82" s="25"/>
      <c r="V82" s="25"/>
      <c r="W82" s="26">
        <f>+I82+J82+L82+M82+N82+O82+P82+Q82+R82+S82+T82+U82</f>
        <v>0</v>
      </c>
      <c r="X82" s="26">
        <f t="shared" si="25"/>
        <v>15000</v>
      </c>
    </row>
    <row r="83" spans="1:24" ht="23.25">
      <c r="A83" s="39">
        <v>2</v>
      </c>
      <c r="B83" s="34">
        <v>2</v>
      </c>
      <c r="C83" s="34">
        <v>7</v>
      </c>
      <c r="D83" s="34">
        <v>1</v>
      </c>
      <c r="E83" s="65" t="s">
        <v>93</v>
      </c>
      <c r="F83" s="29" t="s">
        <v>94</v>
      </c>
      <c r="G83" s="30">
        <v>75000</v>
      </c>
      <c r="H83" s="30"/>
      <c r="I83" s="30"/>
      <c r="J83" s="30"/>
      <c r="K83" s="42" t="e">
        <f>J83/#REF!</f>
        <v>#REF!</v>
      </c>
      <c r="L83" s="30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>
        <f>+I83+J83+L83+M83+N83+O83+P83+Q83+R83+S83+T83+U83</f>
        <v>0</v>
      </c>
      <c r="X83" s="26">
        <f t="shared" si="25"/>
        <v>75000</v>
      </c>
    </row>
    <row r="84" spans="1:24" ht="22.5">
      <c r="A84" s="27">
        <v>2</v>
      </c>
      <c r="B84" s="1">
        <v>2</v>
      </c>
      <c r="C84" s="1">
        <v>7</v>
      </c>
      <c r="D84" s="1">
        <v>2</v>
      </c>
      <c r="E84" s="55"/>
      <c r="F84" s="1" t="s">
        <v>95</v>
      </c>
      <c r="G84" s="26">
        <f aca="true" t="shared" si="29" ref="G84:S84">G85+G86+G87+G88</f>
        <v>490000</v>
      </c>
      <c r="H84" s="26">
        <f t="shared" si="29"/>
        <v>0</v>
      </c>
      <c r="I84" s="26">
        <f t="shared" si="29"/>
        <v>0</v>
      </c>
      <c r="J84" s="26">
        <f t="shared" si="29"/>
        <v>19587.25</v>
      </c>
      <c r="K84" s="26" t="e">
        <f t="shared" si="29"/>
        <v>#REF!</v>
      </c>
      <c r="L84" s="26">
        <f t="shared" si="29"/>
        <v>33322.07</v>
      </c>
      <c r="M84" s="26">
        <f t="shared" si="29"/>
        <v>0</v>
      </c>
      <c r="N84" s="26">
        <f t="shared" si="29"/>
        <v>0</v>
      </c>
      <c r="O84" s="26">
        <f t="shared" si="29"/>
        <v>0</v>
      </c>
      <c r="P84" s="26">
        <f t="shared" si="29"/>
        <v>0</v>
      </c>
      <c r="Q84" s="26">
        <f t="shared" si="29"/>
        <v>0</v>
      </c>
      <c r="R84" s="26">
        <f t="shared" si="29"/>
        <v>0</v>
      </c>
      <c r="S84" s="26">
        <f t="shared" si="29"/>
        <v>0</v>
      </c>
      <c r="T84" s="26">
        <f>T85+T86+T87+T88</f>
        <v>0</v>
      </c>
      <c r="U84" s="26">
        <f>U85+U86+U87+U88</f>
        <v>0</v>
      </c>
      <c r="V84" s="26"/>
      <c r="W84" s="26">
        <f>W85+W86+W87+W88</f>
        <v>52909.32</v>
      </c>
      <c r="X84" s="26">
        <f t="shared" si="25"/>
        <v>437090.68</v>
      </c>
    </row>
    <row r="85" spans="1:24" ht="23.25">
      <c r="A85" s="28">
        <v>2</v>
      </c>
      <c r="B85" s="29">
        <v>2</v>
      </c>
      <c r="C85" s="29">
        <v>7</v>
      </c>
      <c r="D85" s="29">
        <v>2</v>
      </c>
      <c r="E85" s="56" t="s">
        <v>20</v>
      </c>
      <c r="F85" s="29" t="s">
        <v>96</v>
      </c>
      <c r="G85" s="30">
        <v>15000</v>
      </c>
      <c r="H85" s="30"/>
      <c r="I85" s="30"/>
      <c r="J85" s="30">
        <v>0</v>
      </c>
      <c r="K85" s="42" t="e">
        <f>J85/#REF!</f>
        <v>#REF!</v>
      </c>
      <c r="L85" s="30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/>
      <c r="U85" s="25"/>
      <c r="V85" s="25"/>
      <c r="W85" s="30">
        <f>I85+J85+L85+M85+N85+O85+P85+Q85+R85+S85+T85+U85</f>
        <v>0</v>
      </c>
      <c r="X85" s="26">
        <f t="shared" si="25"/>
        <v>15000</v>
      </c>
    </row>
    <row r="86" spans="1:24" ht="23.25">
      <c r="A86" s="28">
        <v>2</v>
      </c>
      <c r="B86" s="29">
        <v>2</v>
      </c>
      <c r="C86" s="29">
        <v>7</v>
      </c>
      <c r="D86" s="29">
        <v>2</v>
      </c>
      <c r="E86" s="56" t="s">
        <v>24</v>
      </c>
      <c r="F86" s="29" t="s">
        <v>97</v>
      </c>
      <c r="G86" s="30">
        <v>15000</v>
      </c>
      <c r="H86" s="30"/>
      <c r="I86" s="30"/>
      <c r="J86" s="30">
        <v>0</v>
      </c>
      <c r="K86" s="42" t="e">
        <f>J86/#REF!</f>
        <v>#REF!</v>
      </c>
      <c r="L86" s="30"/>
      <c r="M86" s="25"/>
      <c r="N86" s="25">
        <v>0</v>
      </c>
      <c r="O86" s="25"/>
      <c r="P86" s="25"/>
      <c r="Q86" s="25">
        <v>0</v>
      </c>
      <c r="R86" s="25">
        <v>0</v>
      </c>
      <c r="S86" s="25">
        <v>0</v>
      </c>
      <c r="T86" s="25"/>
      <c r="U86" s="25"/>
      <c r="V86" s="25"/>
      <c r="W86" s="30">
        <f>I86+J86+L86+M86+N86+O86+P86+Q86+R86+S86+T86+U86</f>
        <v>0</v>
      </c>
      <c r="X86" s="26">
        <f t="shared" si="25"/>
        <v>15000</v>
      </c>
    </row>
    <row r="87" spans="1:24" ht="23.25">
      <c r="A87" s="28">
        <v>2</v>
      </c>
      <c r="B87" s="29">
        <v>2</v>
      </c>
      <c r="C87" s="29">
        <v>7</v>
      </c>
      <c r="D87" s="29">
        <v>2</v>
      </c>
      <c r="E87" s="56" t="s">
        <v>30</v>
      </c>
      <c r="F87" s="29" t="s">
        <v>98</v>
      </c>
      <c r="G87" s="30">
        <v>10000</v>
      </c>
      <c r="H87" s="30"/>
      <c r="I87" s="30"/>
      <c r="J87" s="30"/>
      <c r="K87" s="42" t="e">
        <f>J87/#REF!</f>
        <v>#REF!</v>
      </c>
      <c r="L87" s="30">
        <v>0</v>
      </c>
      <c r="M87" s="25"/>
      <c r="N87" s="25"/>
      <c r="O87" s="25">
        <v>0</v>
      </c>
      <c r="P87" s="25"/>
      <c r="Q87" s="25"/>
      <c r="R87" s="25"/>
      <c r="S87" s="25"/>
      <c r="T87" s="25"/>
      <c r="U87" s="25"/>
      <c r="V87" s="25"/>
      <c r="W87" s="30">
        <f>I87+J87+L87+M87+N87+O87+P87+Q87+R87+S87+T87+U87</f>
        <v>0</v>
      </c>
      <c r="X87" s="26">
        <f t="shared" si="25"/>
        <v>10000</v>
      </c>
    </row>
    <row r="88" spans="1:24" ht="23.25">
      <c r="A88" s="28">
        <v>2</v>
      </c>
      <c r="B88" s="29">
        <v>2</v>
      </c>
      <c r="C88" s="29">
        <v>7</v>
      </c>
      <c r="D88" s="29">
        <v>2</v>
      </c>
      <c r="E88" s="56" t="s">
        <v>43</v>
      </c>
      <c r="F88" s="29" t="s">
        <v>99</v>
      </c>
      <c r="G88" s="30">
        <v>450000</v>
      </c>
      <c r="H88" s="30"/>
      <c r="I88" s="30">
        <v>0</v>
      </c>
      <c r="J88" s="30">
        <f>3775+5496.25+10316</f>
        <v>19587.25</v>
      </c>
      <c r="K88" s="42" t="e">
        <f>J88/#REF!</f>
        <v>#REF!</v>
      </c>
      <c r="L88" s="30">
        <f>13481+0+3700+5896.28+4053.73+6191.06</f>
        <v>33322.07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/>
      <c r="U88" s="25">
        <v>0</v>
      </c>
      <c r="V88" s="25"/>
      <c r="W88" s="30">
        <f>I88+J88+L88+M88+N88+O88+P88+Q88+R88+S88+T88+U88</f>
        <v>52909.32</v>
      </c>
      <c r="X88" s="26">
        <f t="shared" si="25"/>
        <v>397090.68</v>
      </c>
    </row>
    <row r="89" spans="1:24" ht="15">
      <c r="A89" s="27">
        <v>2</v>
      </c>
      <c r="B89" s="1">
        <v>2</v>
      </c>
      <c r="C89" s="1">
        <v>8</v>
      </c>
      <c r="D89" s="1"/>
      <c r="E89" s="58"/>
      <c r="F89" s="1" t="s">
        <v>100</v>
      </c>
      <c r="G89" s="26">
        <f>G90+G91+G92+G96+G99+G105</f>
        <v>5550199.88</v>
      </c>
      <c r="H89" s="26">
        <f aca="true" t="shared" si="30" ref="H89:W89">H90+H91+H92+H96+H99+H105</f>
        <v>0</v>
      </c>
      <c r="I89" s="26">
        <f t="shared" si="30"/>
        <v>0</v>
      </c>
      <c r="J89" s="26">
        <f t="shared" si="30"/>
        <v>82000</v>
      </c>
      <c r="K89" s="26" t="e">
        <f t="shared" si="30"/>
        <v>#REF!</v>
      </c>
      <c r="L89" s="26">
        <f t="shared" si="30"/>
        <v>345900</v>
      </c>
      <c r="M89" s="26">
        <f t="shared" si="30"/>
        <v>0</v>
      </c>
      <c r="N89" s="26">
        <f t="shared" si="30"/>
        <v>0</v>
      </c>
      <c r="O89" s="26">
        <f t="shared" si="30"/>
        <v>0</v>
      </c>
      <c r="P89" s="26">
        <f t="shared" si="30"/>
        <v>0</v>
      </c>
      <c r="Q89" s="26">
        <f t="shared" si="30"/>
        <v>0</v>
      </c>
      <c r="R89" s="26">
        <f t="shared" si="30"/>
        <v>0</v>
      </c>
      <c r="S89" s="26">
        <f t="shared" si="30"/>
        <v>0</v>
      </c>
      <c r="T89" s="26"/>
      <c r="U89" s="26"/>
      <c r="V89" s="26"/>
      <c r="W89" s="26">
        <f t="shared" si="30"/>
        <v>427900</v>
      </c>
      <c r="X89" s="26">
        <f t="shared" si="25"/>
        <v>5122299.88</v>
      </c>
    </row>
    <row r="90" spans="1:24" ht="15">
      <c r="A90" s="27">
        <v>2</v>
      </c>
      <c r="B90" s="1">
        <v>2</v>
      </c>
      <c r="C90" s="1">
        <v>8</v>
      </c>
      <c r="D90" s="1">
        <v>1</v>
      </c>
      <c r="E90" s="55"/>
      <c r="F90" s="1" t="s">
        <v>101</v>
      </c>
      <c r="G90" s="30">
        <f>10000-8000</f>
        <v>2000</v>
      </c>
      <c r="H90" s="26"/>
      <c r="I90" s="26"/>
      <c r="J90" s="26"/>
      <c r="K90" s="42" t="e">
        <f>J90/#REF!</f>
        <v>#REF!</v>
      </c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>
        <f>+I90+J90+L90+M90+N90+O90+P90+Q90+R90+S90+T90+U90</f>
        <v>0</v>
      </c>
      <c r="X90" s="26">
        <f t="shared" si="25"/>
        <v>2000</v>
      </c>
    </row>
    <row r="91" spans="1:24" ht="15">
      <c r="A91" s="27">
        <v>2</v>
      </c>
      <c r="B91" s="1">
        <v>2</v>
      </c>
      <c r="C91" s="1">
        <v>8</v>
      </c>
      <c r="D91" s="1">
        <v>2</v>
      </c>
      <c r="E91" s="55"/>
      <c r="F91" s="1" t="s">
        <v>102</v>
      </c>
      <c r="G91" s="30">
        <v>21361.88</v>
      </c>
      <c r="H91" s="26"/>
      <c r="I91" s="26"/>
      <c r="J91" s="26"/>
      <c r="K91" s="42" t="e">
        <f>J91/#REF!</f>
        <v>#REF!</v>
      </c>
      <c r="L91" s="26"/>
      <c r="M91" s="25"/>
      <c r="N91" s="25"/>
      <c r="O91" s="25"/>
      <c r="P91" s="25"/>
      <c r="Q91" s="25">
        <v>0</v>
      </c>
      <c r="R91" s="25"/>
      <c r="S91" s="25"/>
      <c r="T91" s="25"/>
      <c r="U91" s="25"/>
      <c r="V91" s="25"/>
      <c r="W91" s="30">
        <f>+I91+J91+L91+M91+N91+O91+P91+Q91+R91+S91+U91</f>
        <v>0</v>
      </c>
      <c r="X91" s="26">
        <f t="shared" si="25"/>
        <v>21361.88</v>
      </c>
    </row>
    <row r="92" spans="1:24" ht="15">
      <c r="A92" s="27">
        <v>2</v>
      </c>
      <c r="B92" s="1">
        <v>2</v>
      </c>
      <c r="C92" s="1">
        <v>8</v>
      </c>
      <c r="D92" s="1">
        <v>5</v>
      </c>
      <c r="E92" s="55"/>
      <c r="F92" s="1" t="s">
        <v>103</v>
      </c>
      <c r="G92" s="26">
        <f>+G93+G94+G95</f>
        <v>12000</v>
      </c>
      <c r="H92" s="26">
        <f>H93+H94+H95</f>
        <v>0</v>
      </c>
      <c r="I92" s="26">
        <f>I93+I94+I95</f>
        <v>0</v>
      </c>
      <c r="J92" s="26">
        <f aca="true" t="shared" si="31" ref="J92:Q92">J93+J94+J95</f>
        <v>0</v>
      </c>
      <c r="K92" s="26" t="e">
        <f t="shared" si="31"/>
        <v>#REF!</v>
      </c>
      <c r="L92" s="26">
        <f t="shared" si="31"/>
        <v>0</v>
      </c>
      <c r="M92" s="26">
        <f t="shared" si="31"/>
        <v>0</v>
      </c>
      <c r="N92" s="26">
        <f t="shared" si="31"/>
        <v>0</v>
      </c>
      <c r="O92" s="26">
        <f t="shared" si="31"/>
        <v>0</v>
      </c>
      <c r="P92" s="26">
        <f t="shared" si="31"/>
        <v>0</v>
      </c>
      <c r="Q92" s="26">
        <f t="shared" si="31"/>
        <v>0</v>
      </c>
      <c r="R92" s="26">
        <f>R93+R94+R95</f>
        <v>0</v>
      </c>
      <c r="S92" s="26">
        <f>S93+S94+S95</f>
        <v>0</v>
      </c>
      <c r="T92" s="26"/>
      <c r="U92" s="26"/>
      <c r="V92" s="26"/>
      <c r="W92" s="26">
        <f>W93+W94+W95</f>
        <v>0</v>
      </c>
      <c r="X92" s="26">
        <f t="shared" si="25"/>
        <v>12000</v>
      </c>
    </row>
    <row r="93" spans="1:24" ht="15">
      <c r="A93" s="28">
        <v>2</v>
      </c>
      <c r="B93" s="29">
        <v>2</v>
      </c>
      <c r="C93" s="29">
        <v>8</v>
      </c>
      <c r="D93" s="29">
        <v>5</v>
      </c>
      <c r="E93" s="56" t="s">
        <v>20</v>
      </c>
      <c r="F93" s="29" t="s">
        <v>104</v>
      </c>
      <c r="G93" s="30">
        <v>3000</v>
      </c>
      <c r="H93" s="30"/>
      <c r="I93" s="30"/>
      <c r="J93" s="30"/>
      <c r="K93" s="42" t="e">
        <f>J93/#REF!</f>
        <v>#REF!</v>
      </c>
      <c r="L93" s="30"/>
      <c r="M93" s="25"/>
      <c r="N93" s="25"/>
      <c r="O93" s="25"/>
      <c r="P93" s="25"/>
      <c r="Q93" s="25">
        <v>0</v>
      </c>
      <c r="R93" s="25"/>
      <c r="S93" s="25"/>
      <c r="T93" s="25"/>
      <c r="U93" s="25"/>
      <c r="V93" s="25"/>
      <c r="W93" s="26">
        <f>+I93+J93+L93+M93+N93+O93+P93+Q93+R93+S93</f>
        <v>0</v>
      </c>
      <c r="X93" s="26">
        <f t="shared" si="25"/>
        <v>3000</v>
      </c>
    </row>
    <row r="94" spans="1:24" ht="15">
      <c r="A94" s="28">
        <v>2</v>
      </c>
      <c r="B94" s="29">
        <v>2</v>
      </c>
      <c r="C94" s="29">
        <v>8</v>
      </c>
      <c r="D94" s="29">
        <v>5</v>
      </c>
      <c r="E94" s="56" t="s">
        <v>24</v>
      </c>
      <c r="F94" s="29" t="s">
        <v>105</v>
      </c>
      <c r="G94" s="30">
        <f>10000-4000</f>
        <v>6000</v>
      </c>
      <c r="H94" s="30"/>
      <c r="I94" s="30"/>
      <c r="J94" s="30"/>
      <c r="K94" s="42" t="e">
        <f>J94/#REF!</f>
        <v>#REF!</v>
      </c>
      <c r="L94" s="30"/>
      <c r="M94" s="25"/>
      <c r="N94" s="25"/>
      <c r="O94" s="25"/>
      <c r="P94" s="25"/>
      <c r="Q94" s="25">
        <v>0</v>
      </c>
      <c r="R94" s="25"/>
      <c r="S94" s="25"/>
      <c r="T94" s="25"/>
      <c r="U94" s="25"/>
      <c r="V94" s="25"/>
      <c r="W94" s="30">
        <f>+I94+J94+M94+Q94+R94+S94+T94+U94</f>
        <v>0</v>
      </c>
      <c r="X94" s="26">
        <f t="shared" si="25"/>
        <v>6000</v>
      </c>
    </row>
    <row r="95" spans="1:24" ht="15">
      <c r="A95" s="28">
        <v>2</v>
      </c>
      <c r="B95" s="29">
        <v>2</v>
      </c>
      <c r="C95" s="29">
        <v>8</v>
      </c>
      <c r="D95" s="29">
        <v>5</v>
      </c>
      <c r="E95" s="56" t="s">
        <v>26</v>
      </c>
      <c r="F95" s="29" t="s">
        <v>106</v>
      </c>
      <c r="G95" s="30">
        <v>3000</v>
      </c>
      <c r="H95" s="30"/>
      <c r="I95" s="30"/>
      <c r="J95" s="30"/>
      <c r="K95" s="42" t="e">
        <f>J95/#REF!</f>
        <v>#REF!</v>
      </c>
      <c r="L95" s="30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>
        <f>+I95+J95+L95+M95+N95+O95+P95+Q95+R95+S95</f>
        <v>0</v>
      </c>
      <c r="X95" s="26">
        <f t="shared" si="25"/>
        <v>3000</v>
      </c>
    </row>
    <row r="96" spans="1:24" ht="15">
      <c r="A96" s="27">
        <v>2</v>
      </c>
      <c r="B96" s="1">
        <v>2</v>
      </c>
      <c r="C96" s="1">
        <v>8</v>
      </c>
      <c r="D96" s="1">
        <v>6</v>
      </c>
      <c r="E96" s="55"/>
      <c r="F96" s="1" t="s">
        <v>107</v>
      </c>
      <c r="G96" s="26">
        <f>+G97+G98</f>
        <v>375000</v>
      </c>
      <c r="H96" s="26">
        <f>H97</f>
        <v>0</v>
      </c>
      <c r="I96" s="26">
        <f>I97</f>
        <v>0</v>
      </c>
      <c r="J96" s="26">
        <f>J97</f>
        <v>0</v>
      </c>
      <c r="K96" s="42" t="e">
        <f>J96/#REF!</f>
        <v>#REF!</v>
      </c>
      <c r="L96" s="26">
        <f>L97</f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>
        <f>W97+W98</f>
        <v>0</v>
      </c>
      <c r="X96" s="26">
        <f t="shared" si="25"/>
        <v>375000</v>
      </c>
    </row>
    <row r="97" spans="1:24" ht="15">
      <c r="A97" s="28">
        <v>2</v>
      </c>
      <c r="B97" s="29">
        <v>2</v>
      </c>
      <c r="C97" s="29">
        <v>8</v>
      </c>
      <c r="D97" s="29">
        <v>6</v>
      </c>
      <c r="E97" s="56" t="s">
        <v>20</v>
      </c>
      <c r="F97" s="29" t="s">
        <v>108</v>
      </c>
      <c r="G97" s="30">
        <v>300000</v>
      </c>
      <c r="H97" s="30"/>
      <c r="I97" s="30"/>
      <c r="J97" s="30"/>
      <c r="K97" s="42" t="e">
        <f>J97/#REF!</f>
        <v>#REF!</v>
      </c>
      <c r="L97" s="30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>
        <f>+I97+J97+L97+M97+N97+O97+P97+Q97+R97+S97+T97+U97</f>
        <v>0</v>
      </c>
      <c r="X97" s="26">
        <f t="shared" si="25"/>
        <v>300000</v>
      </c>
    </row>
    <row r="98" spans="1:24" ht="15">
      <c r="A98" s="28">
        <v>2</v>
      </c>
      <c r="B98" s="29">
        <v>2</v>
      </c>
      <c r="C98" s="29">
        <v>8</v>
      </c>
      <c r="D98" s="29">
        <v>6</v>
      </c>
      <c r="E98" s="56" t="s">
        <v>24</v>
      </c>
      <c r="F98" s="29" t="s">
        <v>109</v>
      </c>
      <c r="G98" s="30">
        <v>75000</v>
      </c>
      <c r="H98" s="30"/>
      <c r="I98" s="30"/>
      <c r="J98" s="30"/>
      <c r="K98" s="42"/>
      <c r="L98" s="30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>
        <f>+I98+J98+L98+M98+N98+O98+P98+Q98+R98+S98+T98+U98</f>
        <v>0</v>
      </c>
      <c r="X98" s="26">
        <f t="shared" si="25"/>
        <v>75000</v>
      </c>
    </row>
    <row r="99" spans="1:24" ht="15">
      <c r="A99" s="27">
        <v>2</v>
      </c>
      <c r="B99" s="1">
        <v>2</v>
      </c>
      <c r="C99" s="1">
        <v>8</v>
      </c>
      <c r="D99" s="1">
        <v>7</v>
      </c>
      <c r="E99" s="55"/>
      <c r="F99" s="1" t="s">
        <v>110</v>
      </c>
      <c r="G99" s="26">
        <f>G100+G101+G102+G103+G104</f>
        <v>5115838</v>
      </c>
      <c r="H99" s="26">
        <f>H100+H101+H102+H103+H104</f>
        <v>0</v>
      </c>
      <c r="I99" s="26">
        <f>I100+I101+I102+I103+I104</f>
        <v>0</v>
      </c>
      <c r="J99" s="26">
        <f aca="true" t="shared" si="32" ref="J99:O99">J100+J101+J102+J103+J104</f>
        <v>82000</v>
      </c>
      <c r="K99" s="26" t="e">
        <f t="shared" si="32"/>
        <v>#REF!</v>
      </c>
      <c r="L99" s="26">
        <f t="shared" si="32"/>
        <v>345900</v>
      </c>
      <c r="M99" s="26">
        <f t="shared" si="32"/>
        <v>0</v>
      </c>
      <c r="N99" s="26">
        <f t="shared" si="32"/>
        <v>0</v>
      </c>
      <c r="O99" s="26">
        <f t="shared" si="32"/>
        <v>0</v>
      </c>
      <c r="P99" s="26">
        <f>P100+P101+P102+P103+P104</f>
        <v>0</v>
      </c>
      <c r="Q99" s="26">
        <f>Q100+Q101+Q102+Q103+Q104</f>
        <v>0</v>
      </c>
      <c r="R99" s="26">
        <f>R100+R101+R102+R103+R104</f>
        <v>0</v>
      </c>
      <c r="S99" s="26">
        <f>S100+S101+S102+S103+S104</f>
        <v>0</v>
      </c>
      <c r="T99" s="26"/>
      <c r="U99" s="26"/>
      <c r="V99" s="26"/>
      <c r="W99" s="26">
        <f>W100+W101+W102+W103+W104</f>
        <v>427900</v>
      </c>
      <c r="X99" s="26">
        <f t="shared" si="25"/>
        <v>4687938</v>
      </c>
    </row>
    <row r="100" spans="1:24" ht="23.25">
      <c r="A100" s="28">
        <v>2</v>
      </c>
      <c r="B100" s="29">
        <v>2</v>
      </c>
      <c r="C100" s="29">
        <v>8</v>
      </c>
      <c r="D100" s="29">
        <v>7</v>
      </c>
      <c r="E100" s="56" t="s">
        <v>20</v>
      </c>
      <c r="F100" s="29" t="s">
        <v>111</v>
      </c>
      <c r="G100" s="30">
        <v>0</v>
      </c>
      <c r="H100" s="30"/>
      <c r="I100" s="30">
        <v>0</v>
      </c>
      <c r="J100" s="30">
        <v>0</v>
      </c>
      <c r="K100" s="42" t="e">
        <f>J100/#REF!</f>
        <v>#REF!</v>
      </c>
      <c r="L100" s="30"/>
      <c r="M100" s="25"/>
      <c r="N100" s="25"/>
      <c r="O100" s="25">
        <v>0</v>
      </c>
      <c r="P100" s="25"/>
      <c r="Q100" s="25">
        <v>0</v>
      </c>
      <c r="R100" s="25">
        <v>0</v>
      </c>
      <c r="S100" s="25"/>
      <c r="T100" s="25"/>
      <c r="U100" s="25"/>
      <c r="V100" s="25"/>
      <c r="W100" s="30">
        <f>+I100+J100+L100+M100+N100+O100+P100+Q100+R100+S100+T100+U100</f>
        <v>0</v>
      </c>
      <c r="X100" s="26">
        <f aca="true" t="shared" si="33" ref="X100:X131">G100-W100</f>
        <v>0</v>
      </c>
    </row>
    <row r="101" spans="1:24" ht="15">
      <c r="A101" s="28">
        <v>2</v>
      </c>
      <c r="B101" s="29">
        <v>2</v>
      </c>
      <c r="C101" s="29">
        <v>8</v>
      </c>
      <c r="D101" s="29">
        <v>7</v>
      </c>
      <c r="E101" s="56" t="s">
        <v>24</v>
      </c>
      <c r="F101" s="29" t="s">
        <v>112</v>
      </c>
      <c r="G101" s="30">
        <v>0</v>
      </c>
      <c r="H101" s="30"/>
      <c r="I101" s="30"/>
      <c r="J101" s="30"/>
      <c r="K101" s="42" t="e">
        <f>J101/#REF!</f>
        <v>#REF!</v>
      </c>
      <c r="L101" s="30"/>
      <c r="M101" s="25">
        <v>0</v>
      </c>
      <c r="N101" s="25"/>
      <c r="O101" s="25"/>
      <c r="P101" s="25"/>
      <c r="Q101" s="25"/>
      <c r="R101" s="25">
        <v>0</v>
      </c>
      <c r="S101" s="25"/>
      <c r="T101" s="25"/>
      <c r="U101" s="25"/>
      <c r="V101" s="25"/>
      <c r="W101" s="30">
        <f>+I101+J101+L101+M101+N101+O101+P101+Q101+R101+S101+T101+U101</f>
        <v>0</v>
      </c>
      <c r="X101" s="26">
        <f t="shared" si="33"/>
        <v>0</v>
      </c>
    </row>
    <row r="102" spans="1:24" ht="15">
      <c r="A102" s="28">
        <v>2</v>
      </c>
      <c r="B102" s="29">
        <v>2</v>
      </c>
      <c r="C102" s="29">
        <v>8</v>
      </c>
      <c r="D102" s="29">
        <v>7</v>
      </c>
      <c r="E102" s="56" t="s">
        <v>28</v>
      </c>
      <c r="F102" s="29" t="s">
        <v>113</v>
      </c>
      <c r="G102" s="30">
        <v>4405838</v>
      </c>
      <c r="H102" s="30"/>
      <c r="I102" s="30">
        <v>0</v>
      </c>
      <c r="J102" s="30">
        <f>22500+22500</f>
        <v>45000</v>
      </c>
      <c r="K102" s="42" t="e">
        <f>J102/#REF!</f>
        <v>#REF!</v>
      </c>
      <c r="L102" s="30">
        <f>22500+249400</f>
        <v>271900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/>
      <c r="U102" s="25"/>
      <c r="V102" s="25"/>
      <c r="W102" s="30">
        <f>+I102+J102+L102+M102+N102+O102+P102+Q102+R102+S102+T102+U102</f>
        <v>316900</v>
      </c>
      <c r="X102" s="26">
        <f t="shared" si="33"/>
        <v>4088938</v>
      </c>
    </row>
    <row r="103" spans="1:24" ht="24" thickBot="1">
      <c r="A103" s="37">
        <v>2</v>
      </c>
      <c r="B103" s="38">
        <v>2</v>
      </c>
      <c r="C103" s="38">
        <v>8</v>
      </c>
      <c r="D103" s="38">
        <v>7</v>
      </c>
      <c r="E103" s="64" t="s">
        <v>30</v>
      </c>
      <c r="F103" s="29" t="s">
        <v>114</v>
      </c>
      <c r="G103" s="30">
        <v>10000</v>
      </c>
      <c r="H103" s="30"/>
      <c r="I103" s="30"/>
      <c r="J103" s="30">
        <v>0</v>
      </c>
      <c r="K103" s="42" t="e">
        <f>J103/#REF!</f>
        <v>#REF!</v>
      </c>
      <c r="L103" s="30">
        <v>0</v>
      </c>
      <c r="M103" s="25"/>
      <c r="N103" s="25"/>
      <c r="O103" s="25">
        <v>0</v>
      </c>
      <c r="P103" s="25"/>
      <c r="Q103" s="25"/>
      <c r="R103" s="25">
        <v>0</v>
      </c>
      <c r="S103" s="25"/>
      <c r="T103" s="25"/>
      <c r="U103" s="25"/>
      <c r="V103" s="25"/>
      <c r="W103" s="30">
        <f>+I103+J103+L103+M103+N103+O103+P103+Q103+R103+S103+T103+U103</f>
        <v>0</v>
      </c>
      <c r="X103" s="26">
        <f t="shared" si="33"/>
        <v>10000</v>
      </c>
    </row>
    <row r="104" spans="1:24" ht="15">
      <c r="A104" s="39">
        <v>2</v>
      </c>
      <c r="B104" s="34">
        <v>2</v>
      </c>
      <c r="C104" s="34">
        <v>8</v>
      </c>
      <c r="D104" s="34">
        <v>7</v>
      </c>
      <c r="E104" s="65" t="s">
        <v>43</v>
      </c>
      <c r="F104" s="29" t="s">
        <v>115</v>
      </c>
      <c r="G104" s="30">
        <v>700000</v>
      </c>
      <c r="H104" s="30"/>
      <c r="I104" s="30">
        <v>0</v>
      </c>
      <c r="J104" s="30">
        <v>37000</v>
      </c>
      <c r="K104" s="42" t="e">
        <f>J104/#REF!</f>
        <v>#REF!</v>
      </c>
      <c r="L104" s="30">
        <f>37000+37000</f>
        <v>74000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/>
      <c r="U104" s="25"/>
      <c r="V104" s="25"/>
      <c r="W104" s="30">
        <f>+I104+J104+L104+M104+N104+O104+P104+Q104+R104+S104+T104+U104</f>
        <v>111000</v>
      </c>
      <c r="X104" s="26">
        <f t="shared" si="33"/>
        <v>589000</v>
      </c>
    </row>
    <row r="105" spans="1:24" ht="15">
      <c r="A105" s="27">
        <v>2</v>
      </c>
      <c r="B105" s="1">
        <v>2</v>
      </c>
      <c r="C105" s="1">
        <v>8</v>
      </c>
      <c r="D105" s="1">
        <v>8</v>
      </c>
      <c r="E105" s="55"/>
      <c r="F105" s="1" t="s">
        <v>116</v>
      </c>
      <c r="G105" s="26">
        <f>G106+G107</f>
        <v>24000</v>
      </c>
      <c r="H105" s="26">
        <f aca="true" t="shared" si="34" ref="H105:N105">H106+H107</f>
        <v>0</v>
      </c>
      <c r="I105" s="26">
        <f t="shared" si="34"/>
        <v>0</v>
      </c>
      <c r="J105" s="26">
        <f t="shared" si="34"/>
        <v>0</v>
      </c>
      <c r="K105" s="26" t="e">
        <f t="shared" si="34"/>
        <v>#REF!</v>
      </c>
      <c r="L105" s="26">
        <f t="shared" si="34"/>
        <v>0</v>
      </c>
      <c r="M105" s="26">
        <f t="shared" si="34"/>
        <v>0</v>
      </c>
      <c r="N105" s="26">
        <f t="shared" si="34"/>
        <v>0</v>
      </c>
      <c r="O105" s="26">
        <f>O106+O107</f>
        <v>0</v>
      </c>
      <c r="P105" s="26">
        <f>P106+P107</f>
        <v>0</v>
      </c>
      <c r="Q105" s="26">
        <f>Q106+Q107</f>
        <v>0</v>
      </c>
      <c r="R105" s="26">
        <f>R106+R107</f>
        <v>0</v>
      </c>
      <c r="S105" s="26">
        <f>S106+S107</f>
        <v>0</v>
      </c>
      <c r="T105" s="26"/>
      <c r="U105" s="26"/>
      <c r="V105" s="26"/>
      <c r="W105" s="26">
        <f>W106+W107</f>
        <v>0</v>
      </c>
      <c r="X105" s="26">
        <f t="shared" si="33"/>
        <v>24000</v>
      </c>
    </row>
    <row r="106" spans="1:24" ht="15">
      <c r="A106" s="28">
        <v>2</v>
      </c>
      <c r="B106" s="29">
        <v>2</v>
      </c>
      <c r="C106" s="29">
        <v>8</v>
      </c>
      <c r="D106" s="29">
        <v>8</v>
      </c>
      <c r="E106" s="56" t="s">
        <v>20</v>
      </c>
      <c r="F106" s="29" t="s">
        <v>117</v>
      </c>
      <c r="G106" s="30">
        <v>20000</v>
      </c>
      <c r="H106" s="30"/>
      <c r="I106" s="30"/>
      <c r="J106" s="30"/>
      <c r="K106" s="42" t="e">
        <f>J106/#REF!</f>
        <v>#REF!</v>
      </c>
      <c r="L106" s="30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30">
        <f>+U106</f>
        <v>0</v>
      </c>
      <c r="X106" s="26">
        <f t="shared" si="33"/>
        <v>20000</v>
      </c>
    </row>
    <row r="107" spans="1:24" ht="15">
      <c r="A107" s="28">
        <v>2</v>
      </c>
      <c r="B107" s="29">
        <v>2</v>
      </c>
      <c r="C107" s="29">
        <v>8</v>
      </c>
      <c r="D107" s="29">
        <v>8</v>
      </c>
      <c r="E107" s="56" t="s">
        <v>26</v>
      </c>
      <c r="F107" s="29" t="s">
        <v>118</v>
      </c>
      <c r="G107" s="30">
        <v>4000</v>
      </c>
      <c r="H107" s="30"/>
      <c r="I107" s="30"/>
      <c r="J107" s="30"/>
      <c r="K107" s="42" t="e">
        <f>J107/#REF!</f>
        <v>#REF!</v>
      </c>
      <c r="L107" s="30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30">
        <f>+I107+J107+L107+M107+N107+O107+P107+Q107+R107+S107+T107+U107</f>
        <v>0</v>
      </c>
      <c r="X107" s="26">
        <f t="shared" si="33"/>
        <v>4000</v>
      </c>
    </row>
    <row r="108" spans="1:24" ht="15.75" thickBot="1">
      <c r="A108" s="40"/>
      <c r="B108" s="41"/>
      <c r="C108" s="41"/>
      <c r="D108" s="41"/>
      <c r="E108" s="59"/>
      <c r="F108" s="1"/>
      <c r="G108" s="30"/>
      <c r="H108" s="30"/>
      <c r="I108" s="30"/>
      <c r="J108" s="30"/>
      <c r="K108" s="42"/>
      <c r="L108" s="30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30">
        <f>+I108+J108+L108+M108+N108+O108+P108+Q108+R108+S108</f>
        <v>0</v>
      </c>
      <c r="X108" s="26">
        <f t="shared" si="33"/>
        <v>0</v>
      </c>
    </row>
    <row r="109" spans="1:24" ht="15.75" thickBot="1">
      <c r="A109" s="21">
        <v>2</v>
      </c>
      <c r="B109" s="22">
        <v>3</v>
      </c>
      <c r="C109" s="22"/>
      <c r="D109" s="22"/>
      <c r="E109" s="53"/>
      <c r="F109" s="1" t="s">
        <v>119</v>
      </c>
      <c r="G109" s="26">
        <f>G111+G119+G123+G129+G132+G137+G141+G151</f>
        <v>3615482.7800000003</v>
      </c>
      <c r="H109" s="26">
        <f>H111+H119+H123+H129+H132+H137+H141+H151</f>
        <v>0</v>
      </c>
      <c r="I109" s="26">
        <f>I111+I119+I123+I129+I132+I137+I141+I151</f>
        <v>0</v>
      </c>
      <c r="J109" s="26">
        <f>J111+J119+J123+J129+J132+J137+J141+J151</f>
        <v>364579.41</v>
      </c>
      <c r="K109" s="42" t="e">
        <f>J109/#REF!</f>
        <v>#REF!</v>
      </c>
      <c r="L109" s="26">
        <f aca="true" t="shared" si="35" ref="L109:S109">L111+L119+L123+L129+L132+L137+L141+L151</f>
        <v>333258.1</v>
      </c>
      <c r="M109" s="26">
        <f t="shared" si="35"/>
        <v>0</v>
      </c>
      <c r="N109" s="26">
        <f t="shared" si="35"/>
        <v>0</v>
      </c>
      <c r="O109" s="26">
        <f t="shared" si="35"/>
        <v>0</v>
      </c>
      <c r="P109" s="26">
        <f t="shared" si="35"/>
        <v>0</v>
      </c>
      <c r="Q109" s="26">
        <f t="shared" si="35"/>
        <v>0</v>
      </c>
      <c r="R109" s="26">
        <f t="shared" si="35"/>
        <v>0</v>
      </c>
      <c r="S109" s="26">
        <f t="shared" si="35"/>
        <v>0</v>
      </c>
      <c r="T109" s="26"/>
      <c r="U109" s="26"/>
      <c r="V109" s="26"/>
      <c r="W109" s="26">
        <f>W111+W119+W123+W129+W132+W137+W141+W151</f>
        <v>697837.51</v>
      </c>
      <c r="X109" s="26">
        <f t="shared" si="33"/>
        <v>2917645.2700000005</v>
      </c>
    </row>
    <row r="110" spans="1:24" ht="15">
      <c r="A110" s="39"/>
      <c r="B110" s="34"/>
      <c r="C110" s="34"/>
      <c r="D110" s="34"/>
      <c r="E110" s="60"/>
      <c r="F110" s="1"/>
      <c r="G110" s="26"/>
      <c r="H110" s="26"/>
      <c r="I110" s="30"/>
      <c r="J110" s="30"/>
      <c r="K110" s="42"/>
      <c r="L110" s="30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>
        <f>+I110+J110+L110+M110+N110+O110+P110+Q110+R110+S110</f>
        <v>0</v>
      </c>
      <c r="X110" s="26">
        <f t="shared" si="33"/>
        <v>0</v>
      </c>
    </row>
    <row r="111" spans="1:24" s="72" customFormat="1" ht="15">
      <c r="A111" s="27">
        <v>2</v>
      </c>
      <c r="B111" s="1">
        <v>3</v>
      </c>
      <c r="C111" s="1">
        <v>1</v>
      </c>
      <c r="D111" s="1"/>
      <c r="E111" s="55"/>
      <c r="F111" s="1" t="s">
        <v>120</v>
      </c>
      <c r="G111" s="26">
        <f>G112+G115</f>
        <v>374428</v>
      </c>
      <c r="H111" s="26">
        <f>H112+H115</f>
        <v>0</v>
      </c>
      <c r="I111" s="26">
        <f>I112+I115</f>
        <v>0</v>
      </c>
      <c r="J111" s="26">
        <f>J112+J115</f>
        <v>13116.1</v>
      </c>
      <c r="K111" s="42" t="e">
        <f>J111/#REF!</f>
        <v>#REF!</v>
      </c>
      <c r="L111" s="26">
        <f>L112+L115</f>
        <v>89778</v>
      </c>
      <c r="M111" s="26">
        <f aca="true" t="shared" si="36" ref="M111:R111">M112+M115</f>
        <v>0</v>
      </c>
      <c r="N111" s="26">
        <f t="shared" si="36"/>
        <v>0</v>
      </c>
      <c r="O111" s="26">
        <f t="shared" si="36"/>
        <v>0</v>
      </c>
      <c r="P111" s="26">
        <f t="shared" si="36"/>
        <v>0</v>
      </c>
      <c r="Q111" s="26">
        <f t="shared" si="36"/>
        <v>0</v>
      </c>
      <c r="R111" s="26">
        <f t="shared" si="36"/>
        <v>0</v>
      </c>
      <c r="S111" s="26">
        <f>S112+S115</f>
        <v>0</v>
      </c>
      <c r="T111" s="26"/>
      <c r="U111" s="26"/>
      <c r="V111" s="26"/>
      <c r="W111" s="26">
        <f>W112+W115</f>
        <v>102894.1</v>
      </c>
      <c r="X111" s="26">
        <f t="shared" si="33"/>
        <v>271533.9</v>
      </c>
    </row>
    <row r="112" spans="1:24" ht="15">
      <c r="A112" s="27">
        <v>2</v>
      </c>
      <c r="B112" s="1">
        <v>3</v>
      </c>
      <c r="C112" s="1">
        <v>1</v>
      </c>
      <c r="D112" s="1">
        <v>1</v>
      </c>
      <c r="E112" s="55"/>
      <c r="F112" s="1" t="s">
        <v>121</v>
      </c>
      <c r="G112" s="26">
        <f aca="true" t="shared" si="37" ref="G112:S112">G113</f>
        <v>359428</v>
      </c>
      <c r="H112" s="26">
        <f t="shared" si="37"/>
        <v>0</v>
      </c>
      <c r="I112" s="26">
        <f t="shared" si="37"/>
        <v>0</v>
      </c>
      <c r="J112" s="26">
        <f t="shared" si="37"/>
        <v>13116.1</v>
      </c>
      <c r="K112" s="26" t="e">
        <f t="shared" si="37"/>
        <v>#REF!</v>
      </c>
      <c r="L112" s="26">
        <f t="shared" si="37"/>
        <v>89778</v>
      </c>
      <c r="M112" s="26">
        <f t="shared" si="37"/>
        <v>0</v>
      </c>
      <c r="N112" s="26">
        <f t="shared" si="37"/>
        <v>0</v>
      </c>
      <c r="O112" s="26">
        <f t="shared" si="37"/>
        <v>0</v>
      </c>
      <c r="P112" s="26">
        <f t="shared" si="37"/>
        <v>0</v>
      </c>
      <c r="Q112" s="26">
        <f t="shared" si="37"/>
        <v>0</v>
      </c>
      <c r="R112" s="26">
        <f t="shared" si="37"/>
        <v>0</v>
      </c>
      <c r="S112" s="26">
        <f t="shared" si="37"/>
        <v>0</v>
      </c>
      <c r="T112" s="26"/>
      <c r="U112" s="26"/>
      <c r="V112" s="26"/>
      <c r="W112" s="26">
        <f>W113</f>
        <v>102894.1</v>
      </c>
      <c r="X112" s="26">
        <f t="shared" si="33"/>
        <v>256533.9</v>
      </c>
    </row>
    <row r="113" spans="1:24" ht="15">
      <c r="A113" s="28">
        <v>2</v>
      </c>
      <c r="B113" s="29">
        <v>3</v>
      </c>
      <c r="C113" s="29">
        <v>1</v>
      </c>
      <c r="D113" s="29">
        <v>1</v>
      </c>
      <c r="E113" s="56" t="s">
        <v>20</v>
      </c>
      <c r="F113" s="29" t="s">
        <v>121</v>
      </c>
      <c r="G113" s="30">
        <v>359428</v>
      </c>
      <c r="H113" s="30"/>
      <c r="I113" s="30"/>
      <c r="J113" s="30">
        <v>13116.1</v>
      </c>
      <c r="K113" s="42" t="e">
        <f>J113/#REF!</f>
        <v>#REF!</v>
      </c>
      <c r="L113" s="30">
        <f>43050+46728</f>
        <v>89778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/>
      <c r="U113" s="25"/>
      <c r="V113" s="25"/>
      <c r="W113" s="30">
        <f>+I113+J113+L113+M113+N113+O113+P113+Q113+R113+S113+T113+U113</f>
        <v>102894.1</v>
      </c>
      <c r="X113" s="26">
        <f t="shared" si="33"/>
        <v>256533.9</v>
      </c>
    </row>
    <row r="114" spans="1:24" ht="15">
      <c r="A114" s="28"/>
      <c r="B114" s="29"/>
      <c r="C114" s="29"/>
      <c r="D114" s="29"/>
      <c r="E114" s="57"/>
      <c r="F114" s="29"/>
      <c r="G114" s="30"/>
      <c r="H114" s="30"/>
      <c r="I114" s="30"/>
      <c r="J114" s="30"/>
      <c r="K114" s="42"/>
      <c r="L114" s="30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30"/>
      <c r="X114" s="26">
        <f t="shared" si="33"/>
        <v>0</v>
      </c>
    </row>
    <row r="115" spans="1:24" ht="15">
      <c r="A115" s="27">
        <v>2</v>
      </c>
      <c r="B115" s="1">
        <v>3</v>
      </c>
      <c r="C115" s="1">
        <v>1</v>
      </c>
      <c r="D115" s="1">
        <v>3</v>
      </c>
      <c r="E115" s="55"/>
      <c r="F115" s="1" t="s">
        <v>122</v>
      </c>
      <c r="G115" s="26">
        <f aca="true" t="shared" si="38" ref="G115:S115">+G116+G117</f>
        <v>15000</v>
      </c>
      <c r="H115" s="26">
        <f t="shared" si="38"/>
        <v>0</v>
      </c>
      <c r="I115" s="26">
        <f t="shared" si="38"/>
        <v>0</v>
      </c>
      <c r="J115" s="26">
        <f t="shared" si="38"/>
        <v>0</v>
      </c>
      <c r="K115" s="26" t="e">
        <f t="shared" si="38"/>
        <v>#REF!</v>
      </c>
      <c r="L115" s="26">
        <f t="shared" si="38"/>
        <v>0</v>
      </c>
      <c r="M115" s="26">
        <f t="shared" si="38"/>
        <v>0</v>
      </c>
      <c r="N115" s="26">
        <f t="shared" si="38"/>
        <v>0</v>
      </c>
      <c r="O115" s="26">
        <f t="shared" si="38"/>
        <v>0</v>
      </c>
      <c r="P115" s="26">
        <f t="shared" si="38"/>
        <v>0</v>
      </c>
      <c r="Q115" s="26">
        <f t="shared" si="38"/>
        <v>0</v>
      </c>
      <c r="R115" s="26">
        <f t="shared" si="38"/>
        <v>0</v>
      </c>
      <c r="S115" s="26">
        <f t="shared" si="38"/>
        <v>0</v>
      </c>
      <c r="T115" s="26"/>
      <c r="U115" s="26"/>
      <c r="V115" s="26"/>
      <c r="W115" s="26">
        <f>+W116+W117</f>
        <v>0</v>
      </c>
      <c r="X115" s="26">
        <f t="shared" si="33"/>
        <v>15000</v>
      </c>
    </row>
    <row r="116" spans="1:24" ht="21">
      <c r="A116" s="27">
        <v>2</v>
      </c>
      <c r="B116" s="1">
        <v>3</v>
      </c>
      <c r="C116" s="1">
        <v>1</v>
      </c>
      <c r="D116" s="1">
        <v>3</v>
      </c>
      <c r="E116" s="55" t="s">
        <v>72</v>
      </c>
      <c r="F116" s="1"/>
      <c r="G116" s="30">
        <v>0</v>
      </c>
      <c r="H116" s="26"/>
      <c r="I116" s="26"/>
      <c r="J116" s="26"/>
      <c r="K116" s="42"/>
      <c r="L116" s="26"/>
      <c r="M116" s="26"/>
      <c r="N116" s="26"/>
      <c r="O116" s="26"/>
      <c r="P116" s="30">
        <v>0</v>
      </c>
      <c r="Q116" s="26"/>
      <c r="R116" s="26"/>
      <c r="S116" s="26"/>
      <c r="T116" s="26"/>
      <c r="U116" s="26"/>
      <c r="V116" s="26"/>
      <c r="W116" s="30">
        <f>+I116+J116+L116+M116+N116+O116+P116+Q116+R116+S116+T116+U116</f>
        <v>0</v>
      </c>
      <c r="X116" s="26">
        <f t="shared" si="33"/>
        <v>0</v>
      </c>
    </row>
    <row r="117" spans="1:24" ht="15">
      <c r="A117" s="28">
        <v>2</v>
      </c>
      <c r="B117" s="29">
        <v>3</v>
      </c>
      <c r="C117" s="29">
        <v>1</v>
      </c>
      <c r="D117" s="29">
        <v>3</v>
      </c>
      <c r="E117" s="56" t="s">
        <v>26</v>
      </c>
      <c r="F117" s="29" t="s">
        <v>123</v>
      </c>
      <c r="G117" s="30">
        <v>15000</v>
      </c>
      <c r="H117" s="30"/>
      <c r="I117" s="30"/>
      <c r="J117" s="30">
        <v>0</v>
      </c>
      <c r="K117" s="42" t="e">
        <f>J117/#REF!</f>
        <v>#REF!</v>
      </c>
      <c r="L117" s="30"/>
      <c r="M117" s="25"/>
      <c r="N117" s="25"/>
      <c r="O117" s="25"/>
      <c r="P117" s="25">
        <v>0</v>
      </c>
      <c r="Q117" s="25"/>
      <c r="R117" s="25"/>
      <c r="S117" s="25">
        <v>0</v>
      </c>
      <c r="T117" s="25"/>
      <c r="U117" s="25"/>
      <c r="V117" s="25"/>
      <c r="W117" s="30">
        <f>+I117+J117+L117+M117+N117+O117+P117+Q117+R117+S117+T117+U117</f>
        <v>0</v>
      </c>
      <c r="X117" s="26">
        <f t="shared" si="33"/>
        <v>15000</v>
      </c>
    </row>
    <row r="118" spans="1:24" ht="15">
      <c r="A118" s="28"/>
      <c r="B118" s="29"/>
      <c r="C118" s="29"/>
      <c r="D118" s="29"/>
      <c r="E118" s="57"/>
      <c r="F118" s="1"/>
      <c r="G118" s="26"/>
      <c r="H118" s="26"/>
      <c r="I118" s="30"/>
      <c r="J118" s="30"/>
      <c r="K118" s="42"/>
      <c r="L118" s="30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30"/>
      <c r="X118" s="26">
        <f t="shared" si="33"/>
        <v>0</v>
      </c>
    </row>
    <row r="119" spans="1:24" ht="15">
      <c r="A119" s="27">
        <v>2</v>
      </c>
      <c r="B119" s="1">
        <v>3</v>
      </c>
      <c r="C119" s="1">
        <v>2</v>
      </c>
      <c r="D119" s="29"/>
      <c r="E119" s="57"/>
      <c r="F119" s="1" t="s">
        <v>124</v>
      </c>
      <c r="G119" s="26">
        <f>+G120+G121</f>
        <v>5000</v>
      </c>
      <c r="H119" s="26">
        <f aca="true" t="shared" si="39" ref="H119:W119">+H120+H121</f>
        <v>0</v>
      </c>
      <c r="I119" s="26">
        <f t="shared" si="39"/>
        <v>0</v>
      </c>
      <c r="J119" s="26">
        <f t="shared" si="39"/>
        <v>0</v>
      </c>
      <c r="K119" s="26" t="e">
        <f t="shared" si="39"/>
        <v>#REF!</v>
      </c>
      <c r="L119" s="26">
        <f t="shared" si="39"/>
        <v>0</v>
      </c>
      <c r="M119" s="26">
        <f t="shared" si="39"/>
        <v>0</v>
      </c>
      <c r="N119" s="26">
        <f t="shared" si="39"/>
        <v>0</v>
      </c>
      <c r="O119" s="26">
        <f t="shared" si="39"/>
        <v>0</v>
      </c>
      <c r="P119" s="26">
        <f t="shared" si="39"/>
        <v>0</v>
      </c>
      <c r="Q119" s="26">
        <f t="shared" si="39"/>
        <v>0</v>
      </c>
      <c r="R119" s="26">
        <f t="shared" si="39"/>
        <v>0</v>
      </c>
      <c r="S119" s="26">
        <f t="shared" si="39"/>
        <v>0</v>
      </c>
      <c r="T119" s="26"/>
      <c r="U119" s="26"/>
      <c r="V119" s="26"/>
      <c r="W119" s="26">
        <f t="shared" si="39"/>
        <v>0</v>
      </c>
      <c r="X119" s="26">
        <f t="shared" si="33"/>
        <v>5000</v>
      </c>
    </row>
    <row r="120" spans="1:24" ht="17.25" customHeight="1">
      <c r="A120" s="27">
        <v>2</v>
      </c>
      <c r="B120" s="1">
        <v>3</v>
      </c>
      <c r="C120" s="1">
        <v>2</v>
      </c>
      <c r="D120" s="29">
        <v>2</v>
      </c>
      <c r="E120" s="57" t="s">
        <v>125</v>
      </c>
      <c r="F120" s="29" t="s">
        <v>126</v>
      </c>
      <c r="G120" s="30">
        <v>0</v>
      </c>
      <c r="H120" s="26"/>
      <c r="I120" s="26"/>
      <c r="J120" s="26"/>
      <c r="K120" s="42"/>
      <c r="L120" s="26"/>
      <c r="M120" s="26"/>
      <c r="N120" s="26"/>
      <c r="O120" s="26"/>
      <c r="P120" s="26"/>
      <c r="Q120" s="26"/>
      <c r="R120" s="30">
        <v>0</v>
      </c>
      <c r="S120" s="26"/>
      <c r="T120" s="26"/>
      <c r="U120" s="30"/>
      <c r="V120" s="30"/>
      <c r="W120" s="30">
        <v>0</v>
      </c>
      <c r="X120" s="26">
        <f t="shared" si="33"/>
        <v>0</v>
      </c>
    </row>
    <row r="121" spans="1:24" ht="17.25" customHeight="1">
      <c r="A121" s="28">
        <v>2</v>
      </c>
      <c r="B121" s="29">
        <v>3</v>
      </c>
      <c r="C121" s="29">
        <v>2</v>
      </c>
      <c r="D121" s="29">
        <v>3</v>
      </c>
      <c r="E121" s="57" t="s">
        <v>125</v>
      </c>
      <c r="F121" s="29" t="s">
        <v>127</v>
      </c>
      <c r="G121" s="30">
        <v>5000</v>
      </c>
      <c r="H121" s="30"/>
      <c r="I121" s="30"/>
      <c r="J121" s="30"/>
      <c r="K121" s="42" t="e">
        <f>J121/#REF!</f>
        <v>#REF!</v>
      </c>
      <c r="L121" s="30"/>
      <c r="M121" s="25"/>
      <c r="N121" s="25"/>
      <c r="O121" s="25"/>
      <c r="P121" s="25">
        <v>0</v>
      </c>
      <c r="Q121" s="25">
        <v>0</v>
      </c>
      <c r="R121" s="25">
        <v>0</v>
      </c>
      <c r="S121" s="25"/>
      <c r="T121" s="25"/>
      <c r="U121" s="25"/>
      <c r="V121" s="25"/>
      <c r="W121" s="30">
        <f>+I121+J121+L121+M121+N121+O121+P121+Q121+R121+S121+T121+U121</f>
        <v>0</v>
      </c>
      <c r="X121" s="26">
        <f t="shared" si="33"/>
        <v>5000</v>
      </c>
    </row>
    <row r="122" spans="1:24" ht="15">
      <c r="A122" s="28"/>
      <c r="B122" s="29"/>
      <c r="C122" s="29"/>
      <c r="D122" s="29"/>
      <c r="E122" s="57"/>
      <c r="F122" s="1"/>
      <c r="G122" s="26"/>
      <c r="H122" s="26"/>
      <c r="I122" s="30"/>
      <c r="J122" s="30"/>
      <c r="K122" s="42"/>
      <c r="L122" s="30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30">
        <f>+I122+J122+L122+M122+N122+O122+P122+Q122+R122+S122</f>
        <v>0</v>
      </c>
      <c r="X122" s="26">
        <f t="shared" si="33"/>
        <v>0</v>
      </c>
    </row>
    <row r="123" spans="1:24" ht="15">
      <c r="A123" s="27">
        <v>2</v>
      </c>
      <c r="B123" s="1">
        <v>3</v>
      </c>
      <c r="C123" s="1">
        <v>3</v>
      </c>
      <c r="D123" s="29"/>
      <c r="E123" s="57"/>
      <c r="F123" s="1" t="s">
        <v>128</v>
      </c>
      <c r="G123" s="26">
        <f>G124+G125+G126+G127</f>
        <v>155000</v>
      </c>
      <c r="H123" s="26">
        <f aca="true" t="shared" si="40" ref="H123:S123">H124+H125+H126+H127</f>
        <v>0</v>
      </c>
      <c r="I123" s="26">
        <f t="shared" si="40"/>
        <v>0</v>
      </c>
      <c r="J123" s="26">
        <f t="shared" si="40"/>
        <v>18974.4</v>
      </c>
      <c r="K123" s="26" t="e">
        <f t="shared" si="40"/>
        <v>#REF!</v>
      </c>
      <c r="L123" s="26">
        <f t="shared" si="40"/>
        <v>21009.09</v>
      </c>
      <c r="M123" s="26">
        <f t="shared" si="40"/>
        <v>0</v>
      </c>
      <c r="N123" s="26">
        <f t="shared" si="40"/>
        <v>0</v>
      </c>
      <c r="O123" s="26">
        <f t="shared" si="40"/>
        <v>0</v>
      </c>
      <c r="P123" s="26">
        <f t="shared" si="40"/>
        <v>0</v>
      </c>
      <c r="Q123" s="26">
        <f t="shared" si="40"/>
        <v>0</v>
      </c>
      <c r="R123" s="26">
        <f t="shared" si="40"/>
        <v>0</v>
      </c>
      <c r="S123" s="26">
        <f t="shared" si="40"/>
        <v>0</v>
      </c>
      <c r="T123" s="26"/>
      <c r="U123" s="26"/>
      <c r="V123" s="26"/>
      <c r="W123" s="26">
        <f>W124+W125+W126+W127</f>
        <v>39983.49</v>
      </c>
      <c r="X123" s="26">
        <f t="shared" si="33"/>
        <v>115016.51000000001</v>
      </c>
    </row>
    <row r="124" spans="1:24" ht="14.25" customHeight="1">
      <c r="A124" s="27">
        <v>2</v>
      </c>
      <c r="B124" s="1">
        <v>3</v>
      </c>
      <c r="C124" s="1">
        <v>3</v>
      </c>
      <c r="D124" s="1">
        <v>1</v>
      </c>
      <c r="E124" s="55" t="s">
        <v>125</v>
      </c>
      <c r="F124" s="1" t="s">
        <v>129</v>
      </c>
      <c r="G124" s="30">
        <v>50000</v>
      </c>
      <c r="H124" s="26"/>
      <c r="I124" s="26">
        <v>0</v>
      </c>
      <c r="J124" s="30">
        <v>0</v>
      </c>
      <c r="K124" s="42" t="e">
        <f>J124/#REF!</f>
        <v>#REF!</v>
      </c>
      <c r="L124" s="30">
        <v>7136.64</v>
      </c>
      <c r="M124" s="25"/>
      <c r="N124" s="25"/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/>
      <c r="U124" s="25"/>
      <c r="V124" s="25"/>
      <c r="W124" s="30">
        <f>+I124+J124+L124+M124+N124+O124+P124+Q124+R124+S124+T124+U124</f>
        <v>7136.64</v>
      </c>
      <c r="X124" s="26">
        <f t="shared" si="33"/>
        <v>42863.36</v>
      </c>
    </row>
    <row r="125" spans="1:24" ht="17.25" customHeight="1">
      <c r="A125" s="27">
        <v>2</v>
      </c>
      <c r="B125" s="1">
        <v>3</v>
      </c>
      <c r="C125" s="1">
        <v>3</v>
      </c>
      <c r="D125" s="1">
        <v>2</v>
      </c>
      <c r="E125" s="55" t="s">
        <v>72</v>
      </c>
      <c r="F125" s="1" t="s">
        <v>130</v>
      </c>
      <c r="G125" s="30">
        <v>75000</v>
      </c>
      <c r="H125" s="26"/>
      <c r="I125" s="26">
        <v>0</v>
      </c>
      <c r="J125" s="30">
        <v>18974.4</v>
      </c>
      <c r="K125" s="42" t="e">
        <f>J125/#REF!</f>
        <v>#REF!</v>
      </c>
      <c r="L125" s="30">
        <v>4130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/>
      <c r="U125" s="25"/>
      <c r="V125" s="25"/>
      <c r="W125" s="30">
        <f>+I125+J125+L125+M125+N125+O125+P125+Q125+R125+S125+T125+U125</f>
        <v>23104.4</v>
      </c>
      <c r="X125" s="26">
        <f t="shared" si="33"/>
        <v>51895.6</v>
      </c>
    </row>
    <row r="126" spans="1:24" ht="17.25" customHeight="1">
      <c r="A126" s="27">
        <v>2</v>
      </c>
      <c r="B126" s="1">
        <v>3</v>
      </c>
      <c r="C126" s="1">
        <v>3</v>
      </c>
      <c r="D126" s="1">
        <v>3</v>
      </c>
      <c r="E126" s="55" t="s">
        <v>72</v>
      </c>
      <c r="F126" s="1" t="s">
        <v>131</v>
      </c>
      <c r="G126" s="30">
        <v>15000</v>
      </c>
      <c r="H126" s="26"/>
      <c r="I126" s="26"/>
      <c r="J126" s="30">
        <v>0</v>
      </c>
      <c r="K126" s="42" t="e">
        <f>J126/#REF!</f>
        <v>#REF!</v>
      </c>
      <c r="L126" s="30">
        <v>6042.45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/>
      <c r="S126" s="25">
        <v>0</v>
      </c>
      <c r="T126" s="25"/>
      <c r="U126" s="25"/>
      <c r="V126" s="25"/>
      <c r="W126" s="30">
        <f>+I126+J126+L126+M126+N126+O126+P126+Q126+R126+S126+T126+U126</f>
        <v>6042.45</v>
      </c>
      <c r="X126" s="26">
        <f t="shared" si="33"/>
        <v>8957.55</v>
      </c>
    </row>
    <row r="127" spans="1:24" ht="15">
      <c r="A127" s="27">
        <v>2</v>
      </c>
      <c r="B127" s="1">
        <v>3</v>
      </c>
      <c r="C127" s="1">
        <v>3</v>
      </c>
      <c r="D127" s="1">
        <v>4</v>
      </c>
      <c r="E127" s="55"/>
      <c r="F127" s="1" t="s">
        <v>132</v>
      </c>
      <c r="G127" s="30">
        <v>15000</v>
      </c>
      <c r="H127" s="26"/>
      <c r="I127" s="26"/>
      <c r="J127" s="26"/>
      <c r="K127" s="42" t="e">
        <f>J127/#REF!</f>
        <v>#REF!</v>
      </c>
      <c r="L127" s="30">
        <v>3700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30">
        <f>+I127+J127+L127+M127+N127+O127+P127+Q127+R127+S127+T127+U127</f>
        <v>3700</v>
      </c>
      <c r="X127" s="26">
        <f t="shared" si="33"/>
        <v>11300</v>
      </c>
    </row>
    <row r="128" spans="1:24" ht="15">
      <c r="A128" s="28"/>
      <c r="B128" s="29"/>
      <c r="C128" s="29"/>
      <c r="D128" s="29"/>
      <c r="E128" s="57"/>
      <c r="F128" s="1"/>
      <c r="G128" s="26"/>
      <c r="H128" s="26"/>
      <c r="I128" s="30"/>
      <c r="J128" s="30"/>
      <c r="K128" s="42"/>
      <c r="L128" s="30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30">
        <f>+I128+J128+L128+M128+N128+O128+P128+Q128+R128+S128+T128+U128</f>
        <v>0</v>
      </c>
      <c r="X128" s="26">
        <f t="shared" si="33"/>
        <v>0</v>
      </c>
    </row>
    <row r="129" spans="1:24" ht="15">
      <c r="A129" s="27">
        <v>2</v>
      </c>
      <c r="B129" s="1">
        <v>3</v>
      </c>
      <c r="C129" s="1">
        <v>4</v>
      </c>
      <c r="D129" s="29"/>
      <c r="E129" s="57"/>
      <c r="F129" s="1" t="s">
        <v>133</v>
      </c>
      <c r="G129" s="26">
        <f>+G130</f>
        <v>18000</v>
      </c>
      <c r="H129" s="26">
        <f aca="true" t="shared" si="41" ref="H129:W129">+H130</f>
        <v>0</v>
      </c>
      <c r="I129" s="26">
        <f t="shared" si="41"/>
        <v>0</v>
      </c>
      <c r="J129" s="26">
        <f t="shared" si="41"/>
        <v>0</v>
      </c>
      <c r="K129" s="26" t="e">
        <f t="shared" si="41"/>
        <v>#REF!</v>
      </c>
      <c r="L129" s="26">
        <f t="shared" si="41"/>
        <v>0</v>
      </c>
      <c r="M129" s="26">
        <f t="shared" si="41"/>
        <v>0</v>
      </c>
      <c r="N129" s="26">
        <f t="shared" si="41"/>
        <v>0</v>
      </c>
      <c r="O129" s="26">
        <f t="shared" si="41"/>
        <v>0</v>
      </c>
      <c r="P129" s="26">
        <f t="shared" si="41"/>
        <v>0</v>
      </c>
      <c r="Q129" s="26">
        <f t="shared" si="41"/>
        <v>0</v>
      </c>
      <c r="R129" s="26">
        <f t="shared" si="41"/>
        <v>0</v>
      </c>
      <c r="S129" s="26">
        <f t="shared" si="41"/>
        <v>0</v>
      </c>
      <c r="T129" s="26"/>
      <c r="U129" s="26"/>
      <c r="V129" s="26"/>
      <c r="W129" s="26">
        <f t="shared" si="41"/>
        <v>0</v>
      </c>
      <c r="X129" s="26">
        <f t="shared" si="33"/>
        <v>18000</v>
      </c>
    </row>
    <row r="130" spans="1:24" ht="15">
      <c r="A130" s="27">
        <v>2</v>
      </c>
      <c r="B130" s="1">
        <v>3</v>
      </c>
      <c r="C130" s="1">
        <v>4</v>
      </c>
      <c r="D130" s="1">
        <v>1</v>
      </c>
      <c r="E130" s="55"/>
      <c r="F130" s="29" t="s">
        <v>134</v>
      </c>
      <c r="G130" s="30">
        <v>18000</v>
      </c>
      <c r="H130" s="26"/>
      <c r="I130" s="26"/>
      <c r="J130" s="26"/>
      <c r="K130" s="42" t="e">
        <f>J130/#REF!</f>
        <v>#REF!</v>
      </c>
      <c r="L130" s="26"/>
      <c r="M130" s="25"/>
      <c r="N130" s="25"/>
      <c r="O130" s="25"/>
      <c r="P130" s="25"/>
      <c r="Q130" s="25">
        <v>0</v>
      </c>
      <c r="R130" s="25">
        <v>0</v>
      </c>
      <c r="S130" s="25"/>
      <c r="T130" s="25"/>
      <c r="U130" s="25"/>
      <c r="V130" s="25"/>
      <c r="W130" s="30">
        <f>+I130+J130+L130+M130+N130+O130+P130+Q130+R130+S130+T130+U130</f>
        <v>0</v>
      </c>
      <c r="X130" s="26">
        <f t="shared" si="33"/>
        <v>18000</v>
      </c>
    </row>
    <row r="131" spans="1:24" ht="15">
      <c r="A131" s="28"/>
      <c r="B131" s="29"/>
      <c r="C131" s="29"/>
      <c r="D131" s="29"/>
      <c r="E131" s="57"/>
      <c r="F131" s="1"/>
      <c r="G131" s="26"/>
      <c r="H131" s="26"/>
      <c r="I131" s="30"/>
      <c r="J131" s="30"/>
      <c r="K131" s="42"/>
      <c r="L131" s="30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30">
        <f>+I131+J131+L131+M131+N131+O131+P131+Q131+R131+S131</f>
        <v>0</v>
      </c>
      <c r="X131" s="26">
        <f t="shared" si="33"/>
        <v>0</v>
      </c>
    </row>
    <row r="132" spans="1:24" ht="22.5">
      <c r="A132" s="27">
        <v>2</v>
      </c>
      <c r="B132" s="1">
        <v>3</v>
      </c>
      <c r="C132" s="1">
        <v>5</v>
      </c>
      <c r="D132" s="29"/>
      <c r="E132" s="57"/>
      <c r="F132" s="1" t="s">
        <v>135</v>
      </c>
      <c r="G132" s="26">
        <f>G133+G134+G135</f>
        <v>150000</v>
      </c>
      <c r="H132" s="26">
        <f aca="true" t="shared" si="42" ref="H132:W132">H133+H134+H135</f>
        <v>0</v>
      </c>
      <c r="I132" s="26">
        <f t="shared" si="42"/>
        <v>0</v>
      </c>
      <c r="J132" s="26">
        <f t="shared" si="42"/>
        <v>5392.6</v>
      </c>
      <c r="K132" s="26" t="e">
        <f t="shared" si="42"/>
        <v>#REF!</v>
      </c>
      <c r="L132" s="26">
        <f t="shared" si="42"/>
        <v>0</v>
      </c>
      <c r="M132" s="26">
        <f t="shared" si="42"/>
        <v>0</v>
      </c>
      <c r="N132" s="26">
        <f t="shared" si="42"/>
        <v>0</v>
      </c>
      <c r="O132" s="26">
        <f t="shared" si="42"/>
        <v>0</v>
      </c>
      <c r="P132" s="26">
        <f t="shared" si="42"/>
        <v>0</v>
      </c>
      <c r="Q132" s="26">
        <f t="shared" si="42"/>
        <v>0</v>
      </c>
      <c r="R132" s="26">
        <f t="shared" si="42"/>
        <v>0</v>
      </c>
      <c r="S132" s="26">
        <f t="shared" si="42"/>
        <v>0</v>
      </c>
      <c r="T132" s="26"/>
      <c r="U132" s="26"/>
      <c r="V132" s="26"/>
      <c r="W132" s="26">
        <f t="shared" si="42"/>
        <v>5392.6</v>
      </c>
      <c r="X132" s="26">
        <f aca="true" t="shared" si="43" ref="X132:X163">G132-W132</f>
        <v>144607.4</v>
      </c>
    </row>
    <row r="133" spans="1:24" ht="15">
      <c r="A133" s="27">
        <v>2</v>
      </c>
      <c r="B133" s="1">
        <v>3</v>
      </c>
      <c r="C133" s="1">
        <v>5</v>
      </c>
      <c r="D133" s="1">
        <v>3</v>
      </c>
      <c r="E133" s="55"/>
      <c r="F133" s="1" t="s">
        <v>136</v>
      </c>
      <c r="G133" s="30">
        <v>125000</v>
      </c>
      <c r="H133" s="26"/>
      <c r="I133" s="26"/>
      <c r="J133" s="26"/>
      <c r="K133" s="42" t="e">
        <f>J133/#REF!</f>
        <v>#REF!</v>
      </c>
      <c r="L133" s="26"/>
      <c r="M133" s="25"/>
      <c r="N133" s="25"/>
      <c r="O133" s="25">
        <v>0</v>
      </c>
      <c r="P133" s="25"/>
      <c r="Q133" s="25"/>
      <c r="R133" s="25">
        <v>0</v>
      </c>
      <c r="S133" s="25"/>
      <c r="T133" s="25"/>
      <c r="U133" s="25"/>
      <c r="V133" s="25"/>
      <c r="W133" s="30">
        <f>+I133+J133+L133+M133+N133+O133+P133+Q133+R133+S133+T133+U133</f>
        <v>0</v>
      </c>
      <c r="X133" s="26">
        <f t="shared" si="43"/>
        <v>125000</v>
      </c>
    </row>
    <row r="134" spans="1:24" ht="15">
      <c r="A134" s="27">
        <v>2</v>
      </c>
      <c r="B134" s="1">
        <v>3</v>
      </c>
      <c r="C134" s="1">
        <v>5</v>
      </c>
      <c r="D134" s="1">
        <v>4</v>
      </c>
      <c r="E134" s="55"/>
      <c r="F134" s="1" t="s">
        <v>137</v>
      </c>
      <c r="G134" s="30">
        <v>10000</v>
      </c>
      <c r="H134" s="26"/>
      <c r="I134" s="26"/>
      <c r="J134" s="26"/>
      <c r="K134" s="42" t="e">
        <f>J134/#REF!</f>
        <v>#REF!</v>
      </c>
      <c r="L134" s="26"/>
      <c r="M134" s="25"/>
      <c r="N134" s="25"/>
      <c r="O134" s="25"/>
      <c r="P134" s="25"/>
      <c r="Q134" s="25"/>
      <c r="R134" s="25">
        <v>0</v>
      </c>
      <c r="S134" s="25"/>
      <c r="T134" s="25"/>
      <c r="U134" s="25"/>
      <c r="V134" s="25"/>
      <c r="W134" s="30">
        <f>+I134+J134+L134+M134+N134+O134+P134+Q134+R134+S134+T134+U134</f>
        <v>0</v>
      </c>
      <c r="X134" s="26">
        <f t="shared" si="43"/>
        <v>10000</v>
      </c>
    </row>
    <row r="135" spans="1:24" ht="15">
      <c r="A135" s="27">
        <v>2</v>
      </c>
      <c r="B135" s="1">
        <v>3</v>
      </c>
      <c r="C135" s="1">
        <v>5</v>
      </c>
      <c r="D135" s="1">
        <v>5</v>
      </c>
      <c r="E135" s="55"/>
      <c r="F135" s="1" t="s">
        <v>138</v>
      </c>
      <c r="G135" s="30">
        <v>15000</v>
      </c>
      <c r="H135" s="26"/>
      <c r="I135" s="26"/>
      <c r="J135" s="26">
        <f>3304+2088.6</f>
        <v>5392.6</v>
      </c>
      <c r="K135" s="42" t="e">
        <f>J135/#REF!</f>
        <v>#REF!</v>
      </c>
      <c r="L135" s="30">
        <v>0</v>
      </c>
      <c r="M135" s="25"/>
      <c r="N135" s="25">
        <v>0</v>
      </c>
      <c r="O135" s="25">
        <v>0</v>
      </c>
      <c r="P135" s="25"/>
      <c r="Q135" s="25">
        <v>0</v>
      </c>
      <c r="R135" s="25">
        <v>0</v>
      </c>
      <c r="S135" s="25"/>
      <c r="T135" s="25"/>
      <c r="U135" s="25"/>
      <c r="V135" s="25"/>
      <c r="W135" s="30">
        <f>+I135+J135+L135+M135+N135+O135+P135+Q135+R135+S135+T135+U135</f>
        <v>5392.6</v>
      </c>
      <c r="X135" s="26">
        <f t="shared" si="43"/>
        <v>9607.4</v>
      </c>
    </row>
    <row r="136" spans="1:24" ht="15">
      <c r="A136" s="28"/>
      <c r="B136" s="29"/>
      <c r="C136" s="29"/>
      <c r="D136" s="29"/>
      <c r="E136" s="57"/>
      <c r="F136" s="29"/>
      <c r="G136" s="30"/>
      <c r="H136" s="30"/>
      <c r="I136" s="30"/>
      <c r="J136" s="30"/>
      <c r="K136" s="42"/>
      <c r="L136" s="30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30">
        <f>+I136+J136+L136+M136+N136+O136+P136+Q136+R136+S136+T136+U136</f>
        <v>0</v>
      </c>
      <c r="X136" s="26">
        <f t="shared" si="43"/>
        <v>0</v>
      </c>
    </row>
    <row r="137" spans="1:24" ht="22.5">
      <c r="A137" s="27">
        <v>2</v>
      </c>
      <c r="B137" s="1">
        <v>3</v>
      </c>
      <c r="C137" s="1">
        <v>6</v>
      </c>
      <c r="D137" s="29"/>
      <c r="E137" s="57"/>
      <c r="F137" s="1" t="s">
        <v>139</v>
      </c>
      <c r="G137" s="26">
        <f>+G138+G139</f>
        <v>3000</v>
      </c>
      <c r="H137" s="26">
        <f aca="true" t="shared" si="44" ref="H137:W137">+H138+H139</f>
        <v>0</v>
      </c>
      <c r="I137" s="26">
        <f t="shared" si="44"/>
        <v>0</v>
      </c>
      <c r="J137" s="26">
        <f t="shared" si="44"/>
        <v>0</v>
      </c>
      <c r="K137" s="26" t="e">
        <f t="shared" si="44"/>
        <v>#REF!</v>
      </c>
      <c r="L137" s="26">
        <f t="shared" si="44"/>
        <v>0</v>
      </c>
      <c r="M137" s="26">
        <f t="shared" si="44"/>
        <v>0</v>
      </c>
      <c r="N137" s="26">
        <f t="shared" si="44"/>
        <v>0</v>
      </c>
      <c r="O137" s="26">
        <f t="shared" si="44"/>
        <v>0</v>
      </c>
      <c r="P137" s="26">
        <f t="shared" si="44"/>
        <v>0</v>
      </c>
      <c r="Q137" s="26">
        <f t="shared" si="44"/>
        <v>0</v>
      </c>
      <c r="R137" s="26">
        <f t="shared" si="44"/>
        <v>0</v>
      </c>
      <c r="S137" s="26">
        <f t="shared" si="44"/>
        <v>0</v>
      </c>
      <c r="T137" s="26"/>
      <c r="U137" s="26"/>
      <c r="V137" s="26"/>
      <c r="W137" s="26">
        <f t="shared" si="44"/>
        <v>0</v>
      </c>
      <c r="X137" s="26">
        <f t="shared" si="43"/>
        <v>3000</v>
      </c>
    </row>
    <row r="138" spans="1:24" ht="15">
      <c r="A138" s="27">
        <v>2</v>
      </c>
      <c r="B138" s="1">
        <v>3</v>
      </c>
      <c r="C138" s="1">
        <v>6</v>
      </c>
      <c r="D138" s="29">
        <v>1</v>
      </c>
      <c r="E138" s="57"/>
      <c r="F138" s="1"/>
      <c r="G138" s="30">
        <v>0</v>
      </c>
      <c r="H138" s="26"/>
      <c r="I138" s="26"/>
      <c r="J138" s="26"/>
      <c r="K138" s="42"/>
      <c r="L138" s="26"/>
      <c r="M138" s="26"/>
      <c r="N138" s="26"/>
      <c r="O138" s="26"/>
      <c r="P138" s="26"/>
      <c r="Q138" s="30">
        <v>0</v>
      </c>
      <c r="R138" s="26">
        <v>0</v>
      </c>
      <c r="S138" s="26"/>
      <c r="T138" s="26"/>
      <c r="U138" s="26"/>
      <c r="V138" s="26"/>
      <c r="W138" s="30">
        <f>+Q138+T138+U138</f>
        <v>0</v>
      </c>
      <c r="X138" s="26">
        <f t="shared" si="43"/>
        <v>0</v>
      </c>
    </row>
    <row r="139" spans="1:24" ht="15">
      <c r="A139" s="27">
        <v>2</v>
      </c>
      <c r="B139" s="1">
        <v>3</v>
      </c>
      <c r="C139" s="1">
        <v>6</v>
      </c>
      <c r="D139" s="1">
        <v>2</v>
      </c>
      <c r="E139" s="55"/>
      <c r="F139" s="1" t="s">
        <v>140</v>
      </c>
      <c r="G139" s="30">
        <v>3000</v>
      </c>
      <c r="H139" s="26"/>
      <c r="I139" s="26"/>
      <c r="J139" s="26"/>
      <c r="K139" s="42" t="e">
        <f>J139/#REF!</f>
        <v>#REF!</v>
      </c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30">
        <f>+Q139+T139+U139</f>
        <v>0</v>
      </c>
      <c r="X139" s="26">
        <f t="shared" si="43"/>
        <v>3000</v>
      </c>
    </row>
    <row r="140" spans="1:24" ht="15">
      <c r="A140" s="28"/>
      <c r="B140" s="29"/>
      <c r="C140" s="29"/>
      <c r="D140" s="29"/>
      <c r="E140" s="57"/>
      <c r="F140" s="1"/>
      <c r="G140" s="26"/>
      <c r="H140" s="26"/>
      <c r="I140" s="30"/>
      <c r="J140" s="30"/>
      <c r="K140" s="42"/>
      <c r="L140" s="30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30"/>
      <c r="X140" s="26">
        <f t="shared" si="43"/>
        <v>0</v>
      </c>
    </row>
    <row r="141" spans="1:24" ht="22.5">
      <c r="A141" s="27">
        <v>2</v>
      </c>
      <c r="B141" s="1">
        <v>3</v>
      </c>
      <c r="C141" s="1">
        <v>7</v>
      </c>
      <c r="D141" s="1"/>
      <c r="E141" s="57"/>
      <c r="F141" s="1" t="s">
        <v>141</v>
      </c>
      <c r="G141" s="26">
        <f>+G142+G147</f>
        <v>2198000</v>
      </c>
      <c r="H141" s="26">
        <f>+H142</f>
        <v>0</v>
      </c>
      <c r="I141" s="26">
        <f>+I142</f>
        <v>0</v>
      </c>
      <c r="J141" s="26">
        <f>+J142</f>
        <v>309299.55</v>
      </c>
      <c r="K141" s="42" t="e">
        <f>J141/#REF!</f>
        <v>#REF!</v>
      </c>
      <c r="L141" s="26">
        <f aca="true" t="shared" si="45" ref="L141:R141">+L142</f>
        <v>178300</v>
      </c>
      <c r="M141" s="26">
        <f t="shared" si="45"/>
        <v>0</v>
      </c>
      <c r="N141" s="26">
        <f t="shared" si="45"/>
        <v>0</v>
      </c>
      <c r="O141" s="26">
        <f t="shared" si="45"/>
        <v>0</v>
      </c>
      <c r="P141" s="26">
        <f t="shared" si="45"/>
        <v>0</v>
      </c>
      <c r="Q141" s="26">
        <f t="shared" si="45"/>
        <v>0</v>
      </c>
      <c r="R141" s="26">
        <f t="shared" si="45"/>
        <v>0</v>
      </c>
      <c r="S141" s="26">
        <f>+S142</f>
        <v>0</v>
      </c>
      <c r="T141" s="26">
        <f>+T142</f>
        <v>0</v>
      </c>
      <c r="U141" s="26">
        <f>+U142</f>
        <v>0</v>
      </c>
      <c r="V141" s="26"/>
      <c r="W141" s="26">
        <f>+W142</f>
        <v>487599.55</v>
      </c>
      <c r="X141" s="26">
        <f t="shared" si="43"/>
        <v>1710400.45</v>
      </c>
    </row>
    <row r="142" spans="1:24" ht="15">
      <c r="A142" s="27">
        <v>2</v>
      </c>
      <c r="B142" s="1">
        <v>3</v>
      </c>
      <c r="C142" s="1">
        <v>7</v>
      </c>
      <c r="D142" s="1">
        <v>1</v>
      </c>
      <c r="E142" s="55"/>
      <c r="F142" s="1" t="s">
        <v>142</v>
      </c>
      <c r="G142" s="26">
        <f>G143+G144+G145+G146</f>
        <v>2158000</v>
      </c>
      <c r="H142" s="26">
        <f aca="true" t="shared" si="46" ref="H142:W142">H143+H144+H145+H146</f>
        <v>0</v>
      </c>
      <c r="I142" s="26">
        <f t="shared" si="46"/>
        <v>0</v>
      </c>
      <c r="J142" s="26">
        <f t="shared" si="46"/>
        <v>309299.55</v>
      </c>
      <c r="K142" s="26" t="e">
        <f t="shared" si="46"/>
        <v>#REF!</v>
      </c>
      <c r="L142" s="26">
        <f t="shared" si="46"/>
        <v>178300</v>
      </c>
      <c r="M142" s="26">
        <f t="shared" si="46"/>
        <v>0</v>
      </c>
      <c r="N142" s="26">
        <f t="shared" si="46"/>
        <v>0</v>
      </c>
      <c r="O142" s="26">
        <f t="shared" si="46"/>
        <v>0</v>
      </c>
      <c r="P142" s="26">
        <f t="shared" si="46"/>
        <v>0</v>
      </c>
      <c r="Q142" s="26">
        <f t="shared" si="46"/>
        <v>0</v>
      </c>
      <c r="R142" s="26">
        <f t="shared" si="46"/>
        <v>0</v>
      </c>
      <c r="S142" s="26">
        <f t="shared" si="46"/>
        <v>0</v>
      </c>
      <c r="T142" s="26">
        <f t="shared" si="46"/>
        <v>0</v>
      </c>
      <c r="U142" s="26">
        <f t="shared" si="46"/>
        <v>0</v>
      </c>
      <c r="V142" s="26"/>
      <c r="W142" s="26">
        <f t="shared" si="46"/>
        <v>487599.55</v>
      </c>
      <c r="X142" s="26">
        <f t="shared" si="43"/>
        <v>1670400.45</v>
      </c>
    </row>
    <row r="143" spans="1:24" ht="15">
      <c r="A143" s="28">
        <v>2</v>
      </c>
      <c r="B143" s="29">
        <v>3</v>
      </c>
      <c r="C143" s="29">
        <v>7</v>
      </c>
      <c r="D143" s="29">
        <v>1</v>
      </c>
      <c r="E143" s="56" t="s">
        <v>20</v>
      </c>
      <c r="F143" s="29" t="s">
        <v>143</v>
      </c>
      <c r="G143" s="30">
        <v>570000</v>
      </c>
      <c r="H143" s="30"/>
      <c r="I143" s="30">
        <v>0</v>
      </c>
      <c r="J143" s="30">
        <f>23000+47500</f>
        <v>70500</v>
      </c>
      <c r="K143" s="42" t="e">
        <f>J143/#REF!</f>
        <v>#REF!</v>
      </c>
      <c r="L143" s="30">
        <v>47500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/>
      <c r="U143" s="25">
        <v>0</v>
      </c>
      <c r="V143" s="25"/>
      <c r="W143" s="30">
        <f>+I143+J143+L143+M143+N143+O143+P143+Q143+R143+S143+T143+U143</f>
        <v>118000</v>
      </c>
      <c r="X143" s="26">
        <f t="shared" si="43"/>
        <v>452000</v>
      </c>
    </row>
    <row r="144" spans="1:24" ht="15">
      <c r="A144" s="28">
        <v>2</v>
      </c>
      <c r="B144" s="29">
        <v>3</v>
      </c>
      <c r="C144" s="29">
        <v>7</v>
      </c>
      <c r="D144" s="29">
        <v>1</v>
      </c>
      <c r="E144" s="56" t="s">
        <v>24</v>
      </c>
      <c r="F144" s="29" t="s">
        <v>144</v>
      </c>
      <c r="G144" s="30">
        <v>1570000</v>
      </c>
      <c r="H144" s="30"/>
      <c r="I144" s="30">
        <v>0</v>
      </c>
      <c r="J144" s="30">
        <f>108000+130799.55</f>
        <v>238799.55</v>
      </c>
      <c r="K144" s="42" t="e">
        <f>J144/#REF!</f>
        <v>#REF!</v>
      </c>
      <c r="L144" s="30">
        <v>130800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/>
      <c r="U144" s="25">
        <v>0</v>
      </c>
      <c r="V144" s="25"/>
      <c r="W144" s="30">
        <f>+I144+J144+L144+M144+N144+O144+P144+Q144+R144+S144+T144+U144</f>
        <v>369599.55</v>
      </c>
      <c r="X144" s="26">
        <f t="shared" si="43"/>
        <v>1200400.45</v>
      </c>
    </row>
    <row r="145" spans="1:24" ht="15">
      <c r="A145" s="28">
        <v>2</v>
      </c>
      <c r="B145" s="29">
        <v>3</v>
      </c>
      <c r="C145" s="29">
        <v>7</v>
      </c>
      <c r="D145" s="29">
        <v>1</v>
      </c>
      <c r="E145" s="56" t="s">
        <v>28</v>
      </c>
      <c r="F145" s="29" t="s">
        <v>145</v>
      </c>
      <c r="G145" s="30">
        <v>15000</v>
      </c>
      <c r="H145" s="30"/>
      <c r="I145" s="30"/>
      <c r="J145" s="30"/>
      <c r="K145" s="42" t="e">
        <f>J145/#REF!</f>
        <v>#REF!</v>
      </c>
      <c r="L145" s="30">
        <v>0</v>
      </c>
      <c r="M145" s="25"/>
      <c r="N145" s="25"/>
      <c r="O145" s="25"/>
      <c r="P145" s="25"/>
      <c r="Q145" s="25">
        <v>0</v>
      </c>
      <c r="R145" s="25">
        <v>0</v>
      </c>
      <c r="S145" s="25"/>
      <c r="T145" s="25"/>
      <c r="U145" s="25"/>
      <c r="V145" s="25"/>
      <c r="W145" s="30">
        <f>+I145+J145+L145+M145+N145+O145+P145+Q145+R145+S145+T145+U145</f>
        <v>0</v>
      </c>
      <c r="X145" s="26">
        <f t="shared" si="43"/>
        <v>15000</v>
      </c>
    </row>
    <row r="146" spans="1:24" ht="15">
      <c r="A146" s="28">
        <v>2</v>
      </c>
      <c r="B146" s="29">
        <v>3</v>
      </c>
      <c r="C146" s="29">
        <v>7</v>
      </c>
      <c r="D146" s="29">
        <v>1</v>
      </c>
      <c r="E146" s="56" t="s">
        <v>43</v>
      </c>
      <c r="F146" s="29" t="s">
        <v>146</v>
      </c>
      <c r="G146" s="30">
        <v>3000</v>
      </c>
      <c r="H146" s="30"/>
      <c r="I146" s="30"/>
      <c r="J146" s="30"/>
      <c r="K146" s="42" t="e">
        <f>J146/#REF!</f>
        <v>#REF!</v>
      </c>
      <c r="L146" s="30"/>
      <c r="M146" s="25"/>
      <c r="N146" s="25"/>
      <c r="O146" s="25"/>
      <c r="P146" s="25"/>
      <c r="Q146" s="25">
        <v>0</v>
      </c>
      <c r="R146" s="25"/>
      <c r="S146" s="25"/>
      <c r="T146" s="25"/>
      <c r="U146" s="25"/>
      <c r="V146" s="25"/>
      <c r="W146" s="30">
        <f>+I146+J146+L146+M146+N146+O146+P146+Q146+R146+S146+T146+U146</f>
        <v>0</v>
      </c>
      <c r="X146" s="26">
        <f t="shared" si="43"/>
        <v>3000</v>
      </c>
    </row>
    <row r="147" spans="1:24" ht="22.5">
      <c r="A147" s="27">
        <v>2</v>
      </c>
      <c r="B147" s="1">
        <v>3</v>
      </c>
      <c r="C147" s="1">
        <v>7</v>
      </c>
      <c r="D147" s="1">
        <v>2</v>
      </c>
      <c r="E147" s="58"/>
      <c r="F147" s="1" t="s">
        <v>95</v>
      </c>
      <c r="G147" s="26">
        <f>+G148+G149</f>
        <v>40000</v>
      </c>
      <c r="H147" s="26">
        <f aca="true" t="shared" si="47" ref="H147:Q147">+H148+H149</f>
        <v>0</v>
      </c>
      <c r="I147" s="26">
        <f t="shared" si="47"/>
        <v>0</v>
      </c>
      <c r="J147" s="26">
        <f t="shared" si="47"/>
        <v>0</v>
      </c>
      <c r="K147" s="26">
        <f t="shared" si="47"/>
        <v>0</v>
      </c>
      <c r="L147" s="26">
        <f t="shared" si="47"/>
        <v>0</v>
      </c>
      <c r="M147" s="26">
        <f t="shared" si="47"/>
        <v>0</v>
      </c>
      <c r="N147" s="26">
        <f t="shared" si="47"/>
        <v>0</v>
      </c>
      <c r="O147" s="26">
        <f t="shared" si="47"/>
        <v>0</v>
      </c>
      <c r="P147" s="26">
        <f t="shared" si="47"/>
        <v>0</v>
      </c>
      <c r="Q147" s="26">
        <f t="shared" si="47"/>
        <v>0</v>
      </c>
      <c r="R147" s="26">
        <f>+R148+R149</f>
        <v>0</v>
      </c>
      <c r="S147" s="26">
        <f>+S148+S149</f>
        <v>0</v>
      </c>
      <c r="T147" s="26"/>
      <c r="U147" s="26"/>
      <c r="V147" s="26"/>
      <c r="W147" s="26">
        <f>+W148+W149</f>
        <v>0</v>
      </c>
      <c r="X147" s="26">
        <f t="shared" si="43"/>
        <v>40000</v>
      </c>
    </row>
    <row r="148" spans="1:24" ht="21.75" customHeight="1">
      <c r="A148" s="28">
        <v>2</v>
      </c>
      <c r="B148" s="29">
        <v>3</v>
      </c>
      <c r="C148" s="29">
        <v>7</v>
      </c>
      <c r="D148" s="29">
        <v>2</v>
      </c>
      <c r="E148" s="56" t="s">
        <v>30</v>
      </c>
      <c r="F148" s="29" t="s">
        <v>147</v>
      </c>
      <c r="G148" s="30">
        <v>0</v>
      </c>
      <c r="H148" s="30"/>
      <c r="I148" s="30"/>
      <c r="J148" s="30"/>
      <c r="K148" s="42"/>
      <c r="L148" s="30">
        <v>0</v>
      </c>
      <c r="M148" s="25"/>
      <c r="N148" s="25"/>
      <c r="O148" s="25">
        <v>0</v>
      </c>
      <c r="P148" s="25"/>
      <c r="Q148" s="25"/>
      <c r="R148" s="25"/>
      <c r="S148" s="25"/>
      <c r="T148" s="25"/>
      <c r="U148" s="25"/>
      <c r="V148" s="25"/>
      <c r="W148" s="30">
        <f>+I148+J148+L148+M148+N148+O148+P148+Q148+R148+S148+T148+U148</f>
        <v>0</v>
      </c>
      <c r="X148" s="26">
        <f t="shared" si="43"/>
        <v>0</v>
      </c>
    </row>
    <row r="149" spans="1:24" ht="15">
      <c r="A149" s="28">
        <v>2</v>
      </c>
      <c r="B149" s="29">
        <v>3</v>
      </c>
      <c r="C149" s="29">
        <v>7</v>
      </c>
      <c r="D149" s="29">
        <v>2</v>
      </c>
      <c r="E149" s="56" t="s">
        <v>43</v>
      </c>
      <c r="F149" s="29" t="s">
        <v>148</v>
      </c>
      <c r="G149" s="30">
        <v>40000</v>
      </c>
      <c r="H149" s="30"/>
      <c r="I149" s="30"/>
      <c r="J149" s="30"/>
      <c r="K149" s="42"/>
      <c r="L149" s="30"/>
      <c r="M149" s="25"/>
      <c r="N149" s="25"/>
      <c r="O149" s="25"/>
      <c r="P149" s="25"/>
      <c r="Q149" s="25">
        <v>0</v>
      </c>
      <c r="R149" s="25">
        <v>0</v>
      </c>
      <c r="S149" s="25"/>
      <c r="T149" s="25"/>
      <c r="U149" s="25"/>
      <c r="V149" s="25"/>
      <c r="W149" s="30">
        <f>+Q149+R149+S149+T149+U149</f>
        <v>0</v>
      </c>
      <c r="X149" s="26">
        <f t="shared" si="43"/>
        <v>40000</v>
      </c>
    </row>
    <row r="150" spans="1:24" ht="15">
      <c r="A150" s="28"/>
      <c r="B150" s="29"/>
      <c r="C150" s="29"/>
      <c r="D150" s="29"/>
      <c r="E150" s="56"/>
      <c r="F150" s="29"/>
      <c r="G150" s="30"/>
      <c r="H150" s="30"/>
      <c r="I150" s="30"/>
      <c r="J150" s="30"/>
      <c r="K150" s="42"/>
      <c r="L150" s="30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30"/>
      <c r="X150" s="26">
        <f t="shared" si="43"/>
        <v>0</v>
      </c>
    </row>
    <row r="151" spans="1:24" ht="15">
      <c r="A151" s="27">
        <v>2</v>
      </c>
      <c r="B151" s="1">
        <v>3</v>
      </c>
      <c r="C151" s="1">
        <v>9</v>
      </c>
      <c r="D151" s="29"/>
      <c r="E151" s="57"/>
      <c r="F151" s="1" t="s">
        <v>149</v>
      </c>
      <c r="G151" s="26">
        <f>SUM(G152:G160)</f>
        <v>712054.78</v>
      </c>
      <c r="H151" s="26">
        <f aca="true" t="shared" si="48" ref="H151:N151">SUM(H152:H160)</f>
        <v>0</v>
      </c>
      <c r="I151" s="26">
        <f t="shared" si="48"/>
        <v>0</v>
      </c>
      <c r="J151" s="26">
        <f t="shared" si="48"/>
        <v>17796.76</v>
      </c>
      <c r="K151" s="26" t="e">
        <f t="shared" si="48"/>
        <v>#REF!</v>
      </c>
      <c r="L151" s="26">
        <f t="shared" si="48"/>
        <v>44171.01</v>
      </c>
      <c r="M151" s="26">
        <f t="shared" si="48"/>
        <v>0</v>
      </c>
      <c r="N151" s="26">
        <f t="shared" si="48"/>
        <v>0</v>
      </c>
      <c r="O151" s="26">
        <f>SUM(O152:O160)</f>
        <v>0</v>
      </c>
      <c r="P151" s="26">
        <f>SUM(P152:P160)</f>
        <v>0</v>
      </c>
      <c r="Q151" s="26">
        <f>SUM(Q152:Q160)</f>
        <v>0</v>
      </c>
      <c r="R151" s="26">
        <f>SUM(R152:R160)</f>
        <v>0</v>
      </c>
      <c r="S151" s="26">
        <f>SUM(S152:S160)</f>
        <v>0</v>
      </c>
      <c r="T151" s="26"/>
      <c r="U151" s="26"/>
      <c r="V151" s="26"/>
      <c r="W151" s="26">
        <f>SUM(W152:W160)</f>
        <v>61967.77</v>
      </c>
      <c r="X151" s="26">
        <f t="shared" si="43"/>
        <v>650087.01</v>
      </c>
    </row>
    <row r="152" spans="1:24" ht="15">
      <c r="A152" s="27">
        <v>2</v>
      </c>
      <c r="B152" s="1">
        <v>3</v>
      </c>
      <c r="C152" s="1">
        <v>9</v>
      </c>
      <c r="D152" s="1">
        <v>1</v>
      </c>
      <c r="E152" s="56" t="s">
        <v>20</v>
      </c>
      <c r="F152" s="1" t="s">
        <v>150</v>
      </c>
      <c r="G152" s="30">
        <v>36810</v>
      </c>
      <c r="H152" s="26"/>
      <c r="I152" s="26"/>
      <c r="J152" s="30">
        <v>2610.16</v>
      </c>
      <c r="K152" s="42" t="e">
        <f>J152/#REF!</f>
        <v>#REF!</v>
      </c>
      <c r="L152" s="26"/>
      <c r="M152" s="25">
        <v>0</v>
      </c>
      <c r="N152" s="25">
        <v>0</v>
      </c>
      <c r="O152" s="25">
        <v>0</v>
      </c>
      <c r="P152" s="25"/>
      <c r="Q152" s="25">
        <v>0</v>
      </c>
      <c r="R152" s="25"/>
      <c r="S152" s="25"/>
      <c r="T152" s="25"/>
      <c r="U152" s="25"/>
      <c r="V152" s="25"/>
      <c r="W152" s="30">
        <f aca="true" t="shared" si="49" ref="W152:W160">+I152+J152+L152+M152+N152+O152+P152+Q152+R152+S152+T152+U152</f>
        <v>2610.16</v>
      </c>
      <c r="X152" s="26">
        <f t="shared" si="43"/>
        <v>34199.84</v>
      </c>
    </row>
    <row r="153" spans="1:24" ht="22.5">
      <c r="A153" s="32">
        <v>2</v>
      </c>
      <c r="B153" s="33">
        <v>3</v>
      </c>
      <c r="C153" s="33">
        <v>9</v>
      </c>
      <c r="D153" s="33">
        <v>2</v>
      </c>
      <c r="E153" s="56" t="s">
        <v>20</v>
      </c>
      <c r="F153" s="1" t="s">
        <v>151</v>
      </c>
      <c r="G153" s="30">
        <v>117244.78</v>
      </c>
      <c r="H153" s="26"/>
      <c r="I153" s="26"/>
      <c r="J153" s="30">
        <v>14868</v>
      </c>
      <c r="K153" s="42" t="e">
        <f>J153/#REF!</f>
        <v>#REF!</v>
      </c>
      <c r="L153" s="30">
        <v>44171.01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/>
      <c r="U153" s="25"/>
      <c r="V153" s="25"/>
      <c r="W153" s="30">
        <f t="shared" si="49"/>
        <v>59039.01</v>
      </c>
      <c r="X153" s="26">
        <f t="shared" si="43"/>
        <v>58205.77</v>
      </c>
    </row>
    <row r="154" spans="1:24" ht="22.5">
      <c r="A154" s="1">
        <v>2</v>
      </c>
      <c r="B154" s="1">
        <v>3</v>
      </c>
      <c r="C154" s="1">
        <v>9</v>
      </c>
      <c r="D154" s="1">
        <v>4</v>
      </c>
      <c r="E154" s="80"/>
      <c r="F154" s="1" t="s">
        <v>152</v>
      </c>
      <c r="G154" s="30">
        <v>0</v>
      </c>
      <c r="H154" s="26"/>
      <c r="I154" s="26"/>
      <c r="J154" s="26"/>
      <c r="K154" s="42" t="e">
        <f>J154/#REF!</f>
        <v>#REF!</v>
      </c>
      <c r="L154" s="26"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30">
        <f t="shared" si="49"/>
        <v>0</v>
      </c>
      <c r="X154" s="26">
        <f t="shared" si="43"/>
        <v>0</v>
      </c>
    </row>
    <row r="155" spans="1:24" ht="15">
      <c r="A155" s="43">
        <v>2</v>
      </c>
      <c r="B155" s="44">
        <v>3</v>
      </c>
      <c r="C155" s="44">
        <v>9</v>
      </c>
      <c r="D155" s="44">
        <v>5</v>
      </c>
      <c r="E155" s="66"/>
      <c r="F155" s="1" t="s">
        <v>153</v>
      </c>
      <c r="G155" s="30">
        <v>20000</v>
      </c>
      <c r="H155" s="26"/>
      <c r="I155" s="26"/>
      <c r="J155" s="26"/>
      <c r="K155" s="42" t="e">
        <f>J155/#REF!</f>
        <v>#REF!</v>
      </c>
      <c r="L155" s="26">
        <v>0</v>
      </c>
      <c r="M155" s="25">
        <v>0</v>
      </c>
      <c r="N155" s="25"/>
      <c r="O155" s="25"/>
      <c r="P155" s="25"/>
      <c r="Q155" s="25">
        <v>0</v>
      </c>
      <c r="R155" s="25">
        <v>0</v>
      </c>
      <c r="S155" s="25"/>
      <c r="T155" s="25"/>
      <c r="U155" s="25"/>
      <c r="V155" s="25"/>
      <c r="W155" s="30">
        <f t="shared" si="49"/>
        <v>0</v>
      </c>
      <c r="X155" s="26">
        <f t="shared" si="43"/>
        <v>20000</v>
      </c>
    </row>
    <row r="156" spans="1:24" ht="15">
      <c r="A156" s="32">
        <v>2</v>
      </c>
      <c r="B156" s="33">
        <v>3</v>
      </c>
      <c r="C156" s="33">
        <v>9</v>
      </c>
      <c r="D156" s="33">
        <v>6</v>
      </c>
      <c r="E156" s="67"/>
      <c r="F156" s="1" t="s">
        <v>154</v>
      </c>
      <c r="G156" s="30">
        <v>15000</v>
      </c>
      <c r="H156" s="26"/>
      <c r="I156" s="26"/>
      <c r="J156" s="26"/>
      <c r="K156" s="42" t="e">
        <f>J156/#REF!</f>
        <v>#REF!</v>
      </c>
      <c r="L156" s="30">
        <v>0</v>
      </c>
      <c r="M156" s="25">
        <v>0</v>
      </c>
      <c r="N156" s="25"/>
      <c r="O156" s="25">
        <v>0</v>
      </c>
      <c r="P156" s="25"/>
      <c r="Q156" s="25">
        <v>0</v>
      </c>
      <c r="R156" s="25">
        <v>0</v>
      </c>
      <c r="S156" s="25"/>
      <c r="T156" s="25"/>
      <c r="U156" s="25"/>
      <c r="V156" s="25"/>
      <c r="W156" s="30">
        <f t="shared" si="49"/>
        <v>0</v>
      </c>
      <c r="X156" s="26">
        <f t="shared" si="43"/>
        <v>15000</v>
      </c>
    </row>
    <row r="157" spans="1:24" ht="15">
      <c r="A157" s="1">
        <v>2</v>
      </c>
      <c r="B157" s="1">
        <v>3</v>
      </c>
      <c r="C157" s="1">
        <v>9</v>
      </c>
      <c r="D157" s="1">
        <v>8</v>
      </c>
      <c r="E157" s="80"/>
      <c r="F157" s="1" t="s">
        <v>155</v>
      </c>
      <c r="G157" s="26">
        <v>0</v>
      </c>
      <c r="H157" s="26"/>
      <c r="I157" s="26">
        <v>0</v>
      </c>
      <c r="J157" s="26">
        <v>0</v>
      </c>
      <c r="K157" s="42"/>
      <c r="L157" s="26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/>
      <c r="U157" s="25"/>
      <c r="V157" s="25"/>
      <c r="W157" s="30">
        <f t="shared" si="49"/>
        <v>0</v>
      </c>
      <c r="X157" s="26">
        <f t="shared" si="43"/>
        <v>0</v>
      </c>
    </row>
    <row r="158" spans="1:24" ht="15">
      <c r="A158" s="1">
        <v>2</v>
      </c>
      <c r="B158" s="1">
        <v>3</v>
      </c>
      <c r="C158" s="1">
        <v>9</v>
      </c>
      <c r="D158" s="1">
        <v>9</v>
      </c>
      <c r="E158" s="80"/>
      <c r="F158" s="1" t="s">
        <v>156</v>
      </c>
      <c r="G158" s="30">
        <v>15000</v>
      </c>
      <c r="H158" s="26"/>
      <c r="I158" s="26"/>
      <c r="J158" s="30">
        <v>318.6</v>
      </c>
      <c r="K158" s="42" t="e">
        <f>J158/#REF!</f>
        <v>#REF!</v>
      </c>
      <c r="L158" s="26">
        <v>0</v>
      </c>
      <c r="M158" s="25"/>
      <c r="N158" s="25"/>
      <c r="O158" s="25"/>
      <c r="P158" s="25"/>
      <c r="Q158" s="25"/>
      <c r="R158" s="25">
        <v>0</v>
      </c>
      <c r="S158" s="25"/>
      <c r="T158" s="25"/>
      <c r="U158" s="25"/>
      <c r="V158" s="25"/>
      <c r="W158" s="30">
        <f t="shared" si="49"/>
        <v>318.6</v>
      </c>
      <c r="X158" s="26">
        <f t="shared" si="43"/>
        <v>14681.4</v>
      </c>
    </row>
    <row r="159" spans="1:24" ht="15">
      <c r="A159" s="45">
        <v>2</v>
      </c>
      <c r="B159" s="44">
        <v>3</v>
      </c>
      <c r="C159" s="44">
        <v>9</v>
      </c>
      <c r="D159" s="44">
        <v>9</v>
      </c>
      <c r="E159" s="56" t="s">
        <v>24</v>
      </c>
      <c r="F159" s="1" t="s">
        <v>157</v>
      </c>
      <c r="G159" s="30">
        <v>508000</v>
      </c>
      <c r="H159" s="26"/>
      <c r="I159" s="26"/>
      <c r="J159" s="26"/>
      <c r="K159" s="42"/>
      <c r="L159" s="26"/>
      <c r="M159" s="25"/>
      <c r="N159" s="25"/>
      <c r="O159" s="25"/>
      <c r="P159" s="25"/>
      <c r="Q159" s="25"/>
      <c r="R159" s="25">
        <v>0</v>
      </c>
      <c r="S159" s="25"/>
      <c r="T159" s="25"/>
      <c r="U159" s="25"/>
      <c r="V159" s="25"/>
      <c r="W159" s="30">
        <f t="shared" si="49"/>
        <v>0</v>
      </c>
      <c r="X159" s="26">
        <f t="shared" si="43"/>
        <v>508000</v>
      </c>
    </row>
    <row r="160" spans="1:24" ht="15.75" thickBot="1">
      <c r="A160" s="47">
        <v>2</v>
      </c>
      <c r="B160" s="48">
        <v>3</v>
      </c>
      <c r="C160" s="48">
        <v>9</v>
      </c>
      <c r="D160" s="48">
        <v>9</v>
      </c>
      <c r="E160" s="68">
        <v>0</v>
      </c>
      <c r="F160" s="1" t="s">
        <v>158</v>
      </c>
      <c r="G160" s="30">
        <v>0</v>
      </c>
      <c r="H160" s="26"/>
      <c r="I160" s="26"/>
      <c r="J160" s="26"/>
      <c r="K160" s="74"/>
      <c r="L160" s="26"/>
      <c r="M160" s="30"/>
      <c r="N160" s="30"/>
      <c r="O160" s="30"/>
      <c r="P160" s="30"/>
      <c r="Q160" s="30">
        <v>0</v>
      </c>
      <c r="R160" s="30"/>
      <c r="S160" s="30"/>
      <c r="T160" s="30"/>
      <c r="U160" s="30"/>
      <c r="V160" s="30"/>
      <c r="W160" s="30">
        <f t="shared" si="49"/>
        <v>0</v>
      </c>
      <c r="X160" s="26">
        <f t="shared" si="43"/>
        <v>0</v>
      </c>
    </row>
    <row r="161" spans="1:24" ht="15.75" thickBot="1">
      <c r="A161" s="21">
        <v>2</v>
      </c>
      <c r="B161" s="22">
        <v>4</v>
      </c>
      <c r="C161" s="22"/>
      <c r="D161" s="22"/>
      <c r="E161" s="53"/>
      <c r="F161" s="1" t="s">
        <v>159</v>
      </c>
      <c r="G161" s="26">
        <f>G163</f>
        <v>0</v>
      </c>
      <c r="H161" s="26">
        <f>H163</f>
        <v>0</v>
      </c>
      <c r="I161" s="26">
        <f>I163</f>
        <v>0</v>
      </c>
      <c r="J161" s="26">
        <f>J163</f>
        <v>0</v>
      </c>
      <c r="K161" s="42" t="e">
        <f>J161/#REF!</f>
        <v>#REF!</v>
      </c>
      <c r="L161" s="26">
        <f>L163</f>
        <v>0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30">
        <f>W163</f>
        <v>0</v>
      </c>
      <c r="X161" s="26">
        <f t="shared" si="43"/>
        <v>0</v>
      </c>
    </row>
    <row r="162" spans="1:24" ht="15">
      <c r="A162" s="23"/>
      <c r="B162" s="24"/>
      <c r="C162" s="34"/>
      <c r="D162" s="34"/>
      <c r="E162" s="60"/>
      <c r="F162" s="1"/>
      <c r="G162" s="26"/>
      <c r="H162" s="26"/>
      <c r="I162" s="30"/>
      <c r="J162" s="30"/>
      <c r="K162" s="42"/>
      <c r="L162" s="30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30"/>
      <c r="X162" s="26">
        <f t="shared" si="43"/>
        <v>0</v>
      </c>
    </row>
    <row r="163" spans="1:24" ht="22.5">
      <c r="A163" s="27">
        <v>2</v>
      </c>
      <c r="B163" s="1">
        <v>4</v>
      </c>
      <c r="C163" s="1">
        <v>1</v>
      </c>
      <c r="D163" s="29"/>
      <c r="E163" s="57"/>
      <c r="F163" s="1" t="s">
        <v>160</v>
      </c>
      <c r="G163" s="26">
        <f>G164+G167+G170+G171</f>
        <v>0</v>
      </c>
      <c r="H163" s="26">
        <f>H164+H167+H170+H171</f>
        <v>0</v>
      </c>
      <c r="I163" s="26">
        <f>I164+I167+I170+I171</f>
        <v>0</v>
      </c>
      <c r="J163" s="26">
        <f>J164+J167+J170+J171</f>
        <v>0</v>
      </c>
      <c r="K163" s="42" t="e">
        <f>J163/#REF!</f>
        <v>#REF!</v>
      </c>
      <c r="L163" s="26">
        <f>L164+L167+L170+L171</f>
        <v>0</v>
      </c>
      <c r="M163" s="26">
        <f>M164+M167+M170+M171</f>
        <v>0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30">
        <f>W164+W167+W170+W171</f>
        <v>0</v>
      </c>
      <c r="X163" s="26">
        <f t="shared" si="43"/>
        <v>0</v>
      </c>
    </row>
    <row r="164" spans="1:24" ht="15">
      <c r="A164" s="27">
        <v>2</v>
      </c>
      <c r="B164" s="1">
        <v>4</v>
      </c>
      <c r="C164" s="1">
        <v>1</v>
      </c>
      <c r="D164" s="1">
        <v>2</v>
      </c>
      <c r="E164" s="55"/>
      <c r="F164" s="1" t="s">
        <v>161</v>
      </c>
      <c r="G164" s="26">
        <f>G165+G166</f>
        <v>0</v>
      </c>
      <c r="H164" s="26">
        <f>H165+H166</f>
        <v>0</v>
      </c>
      <c r="I164" s="26">
        <f>I165+I166</f>
        <v>0</v>
      </c>
      <c r="J164" s="26">
        <f>J165+J166</f>
        <v>0</v>
      </c>
      <c r="K164" s="42" t="e">
        <f>J164/#REF!</f>
        <v>#REF!</v>
      </c>
      <c r="L164" s="26">
        <f>L165+L166</f>
        <v>0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30">
        <f>W165+W166</f>
        <v>0</v>
      </c>
      <c r="X164" s="26">
        <f aca="true" t="shared" si="50" ref="X164:X193">G164-W164</f>
        <v>0</v>
      </c>
    </row>
    <row r="165" spans="1:24" ht="23.25">
      <c r="A165" s="28">
        <v>2</v>
      </c>
      <c r="B165" s="29">
        <v>4</v>
      </c>
      <c r="C165" s="29">
        <v>1</v>
      </c>
      <c r="D165" s="29">
        <v>2</v>
      </c>
      <c r="E165" s="56" t="s">
        <v>20</v>
      </c>
      <c r="F165" s="29" t="s">
        <v>162</v>
      </c>
      <c r="G165" s="30">
        <v>0</v>
      </c>
      <c r="H165" s="30"/>
      <c r="I165" s="30"/>
      <c r="J165" s="30"/>
      <c r="K165" s="42" t="e">
        <f>J165/#REF!</f>
        <v>#REF!</v>
      </c>
      <c r="L165" s="30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30">
        <f>+I165+J165+L165+M165+N165+O165+P165+Q165+R165+S165+T165+U165</f>
        <v>0</v>
      </c>
      <c r="X165" s="26">
        <f t="shared" si="50"/>
        <v>0</v>
      </c>
    </row>
    <row r="166" spans="1:24" ht="23.25">
      <c r="A166" s="28">
        <v>2</v>
      </c>
      <c r="B166" s="29">
        <v>4</v>
      </c>
      <c r="C166" s="29">
        <v>1</v>
      </c>
      <c r="D166" s="29">
        <v>2</v>
      </c>
      <c r="E166" s="56" t="s">
        <v>24</v>
      </c>
      <c r="F166" s="29" t="s">
        <v>163</v>
      </c>
      <c r="G166" s="30">
        <v>0</v>
      </c>
      <c r="H166" s="30"/>
      <c r="I166" s="30"/>
      <c r="J166" s="30"/>
      <c r="K166" s="42" t="e">
        <f>J166/#REF!</f>
        <v>#REF!</v>
      </c>
      <c r="L166" s="30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30">
        <f>+I166+J166+L166+M166+N166+O166+P166+Q166+R166+S166+T166+U166</f>
        <v>0</v>
      </c>
      <c r="X166" s="26">
        <f t="shared" si="50"/>
        <v>0</v>
      </c>
    </row>
    <row r="167" spans="1:24" ht="15">
      <c r="A167" s="27">
        <v>2</v>
      </c>
      <c r="B167" s="1">
        <v>4</v>
      </c>
      <c r="C167" s="1">
        <v>1</v>
      </c>
      <c r="D167" s="1">
        <v>4</v>
      </c>
      <c r="E167" s="55"/>
      <c r="F167" s="1" t="s">
        <v>164</v>
      </c>
      <c r="G167" s="26">
        <f>G168+G169</f>
        <v>0</v>
      </c>
      <c r="H167" s="26">
        <f>H168+H169</f>
        <v>0</v>
      </c>
      <c r="I167" s="26">
        <f>I168+I169</f>
        <v>0</v>
      </c>
      <c r="J167" s="26">
        <f>J168+J169</f>
        <v>0</v>
      </c>
      <c r="K167" s="42" t="e">
        <f>J167/#REF!</f>
        <v>#REF!</v>
      </c>
      <c r="L167" s="26">
        <f>L168+L169</f>
        <v>0</v>
      </c>
      <c r="M167" s="26">
        <f>M168+M169</f>
        <v>0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30">
        <f>W168+W169</f>
        <v>0</v>
      </c>
      <c r="X167" s="26">
        <f t="shared" si="50"/>
        <v>0</v>
      </c>
    </row>
    <row r="168" spans="1:24" ht="15">
      <c r="A168" s="28">
        <v>2</v>
      </c>
      <c r="B168" s="29">
        <v>4</v>
      </c>
      <c r="C168" s="29">
        <v>1</v>
      </c>
      <c r="D168" s="29">
        <v>4</v>
      </c>
      <c r="E168" s="56" t="s">
        <v>20</v>
      </c>
      <c r="F168" s="29" t="s">
        <v>165</v>
      </c>
      <c r="G168" s="30">
        <v>0</v>
      </c>
      <c r="H168" s="30"/>
      <c r="I168" s="30"/>
      <c r="J168" s="30"/>
      <c r="K168" s="42" t="e">
        <f>J168/#REF!</f>
        <v>#REF!</v>
      </c>
      <c r="L168" s="30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30">
        <f>+I168+J168+L168+M168+N168+O168+P168+Q168+R168+S168+T168+U168</f>
        <v>0</v>
      </c>
      <c r="X168" s="26">
        <f t="shared" si="50"/>
        <v>0</v>
      </c>
    </row>
    <row r="169" spans="1:24" ht="15">
      <c r="A169" s="28">
        <v>2</v>
      </c>
      <c r="B169" s="29">
        <v>4</v>
      </c>
      <c r="C169" s="29">
        <v>1</v>
      </c>
      <c r="D169" s="29">
        <v>4</v>
      </c>
      <c r="E169" s="56" t="s">
        <v>24</v>
      </c>
      <c r="F169" s="29" t="s">
        <v>166</v>
      </c>
      <c r="G169" s="30">
        <v>0</v>
      </c>
      <c r="H169" s="30"/>
      <c r="I169" s="30">
        <v>0</v>
      </c>
      <c r="J169" s="30">
        <v>0</v>
      </c>
      <c r="K169" s="42" t="e">
        <f>J169/#REF!</f>
        <v>#REF!</v>
      </c>
      <c r="L169" s="30"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30">
        <f>+I169+J169+L169+M169+N169+O169+P169+Q169+R169+S169+T169+U169</f>
        <v>0</v>
      </c>
      <c r="X169" s="26">
        <f t="shared" si="50"/>
        <v>0</v>
      </c>
    </row>
    <row r="170" spans="1:24" ht="22.5">
      <c r="A170" s="27">
        <v>2</v>
      </c>
      <c r="B170" s="1">
        <v>4</v>
      </c>
      <c r="C170" s="1">
        <v>1</v>
      </c>
      <c r="D170" s="1">
        <v>5</v>
      </c>
      <c r="E170" s="55"/>
      <c r="F170" s="1" t="s">
        <v>167</v>
      </c>
      <c r="G170" s="26">
        <v>0</v>
      </c>
      <c r="H170" s="26"/>
      <c r="I170" s="26"/>
      <c r="J170" s="26"/>
      <c r="K170" s="42" t="e">
        <f>J170/#REF!</f>
        <v>#REF!</v>
      </c>
      <c r="L170" s="26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30">
        <f>+I170+J170+L170+M170+N170+O170+P170+Q170+R170+S170+T170+U170</f>
        <v>0</v>
      </c>
      <c r="X170" s="26">
        <f t="shared" si="50"/>
        <v>0</v>
      </c>
    </row>
    <row r="171" spans="1:24" ht="22.5">
      <c r="A171" s="27">
        <v>2</v>
      </c>
      <c r="B171" s="1">
        <v>4</v>
      </c>
      <c r="C171" s="1">
        <v>1</v>
      </c>
      <c r="D171" s="1">
        <v>6</v>
      </c>
      <c r="E171" s="55"/>
      <c r="F171" s="1" t="s">
        <v>168</v>
      </c>
      <c r="G171" s="26">
        <f>G172+G173</f>
        <v>0</v>
      </c>
      <c r="H171" s="26">
        <f>H172+H173</f>
        <v>0</v>
      </c>
      <c r="I171" s="26">
        <f>I172+I173</f>
        <v>0</v>
      </c>
      <c r="J171" s="26">
        <f>J172+J173</f>
        <v>0</v>
      </c>
      <c r="K171" s="42" t="e">
        <f>J171/#REF!</f>
        <v>#REF!</v>
      </c>
      <c r="L171" s="26">
        <f>L172+L173</f>
        <v>0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30">
        <f>W172+W173</f>
        <v>0</v>
      </c>
      <c r="X171" s="26">
        <f t="shared" si="50"/>
        <v>0</v>
      </c>
    </row>
    <row r="172" spans="1:24" ht="23.25">
      <c r="A172" s="28">
        <v>2</v>
      </c>
      <c r="B172" s="29">
        <v>4</v>
      </c>
      <c r="C172" s="29">
        <v>1</v>
      </c>
      <c r="D172" s="29">
        <v>6</v>
      </c>
      <c r="E172" s="56" t="s">
        <v>20</v>
      </c>
      <c r="F172" s="29" t="s">
        <v>169</v>
      </c>
      <c r="G172" s="30">
        <v>0</v>
      </c>
      <c r="H172" s="30"/>
      <c r="I172" s="30"/>
      <c r="J172" s="30"/>
      <c r="K172" s="42" t="e">
        <f>J172/#REF!</f>
        <v>#REF!</v>
      </c>
      <c r="L172" s="30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30">
        <f>+I172+J172+L172+M172+N172+O172+P172+Q172+R172+S172+T172+U172</f>
        <v>0</v>
      </c>
      <c r="X172" s="26">
        <f t="shared" si="50"/>
        <v>0</v>
      </c>
    </row>
    <row r="173" spans="1:24" ht="23.25">
      <c r="A173" s="28">
        <v>2</v>
      </c>
      <c r="B173" s="29">
        <v>4</v>
      </c>
      <c r="C173" s="29">
        <v>1</v>
      </c>
      <c r="D173" s="29">
        <v>6</v>
      </c>
      <c r="E173" s="56" t="s">
        <v>28</v>
      </c>
      <c r="F173" s="29" t="s">
        <v>170</v>
      </c>
      <c r="G173" s="30">
        <v>0</v>
      </c>
      <c r="H173" s="30"/>
      <c r="I173" s="30"/>
      <c r="J173" s="30"/>
      <c r="K173" s="42" t="e">
        <f>J173/#REF!</f>
        <v>#REF!</v>
      </c>
      <c r="L173" s="30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30">
        <f>+I173+J173+L173+M173+N173+O173+P173+Q173+R173+S173+T173+U173</f>
        <v>0</v>
      </c>
      <c r="X173" s="26">
        <f t="shared" si="50"/>
        <v>0</v>
      </c>
    </row>
    <row r="174" spans="1:24" ht="15.75" thickBot="1">
      <c r="A174" s="40"/>
      <c r="B174" s="41"/>
      <c r="C174" s="41"/>
      <c r="D174" s="41"/>
      <c r="E174" s="69"/>
      <c r="F174" s="29"/>
      <c r="G174" s="30"/>
      <c r="H174" s="30"/>
      <c r="I174" s="30"/>
      <c r="J174" s="30"/>
      <c r="K174" s="42" t="e">
        <f>J174/#REF!</f>
        <v>#REF!</v>
      </c>
      <c r="L174" s="30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30">
        <f>+I174+J174+L174+M174+N174+O174+P174+Q174+R174+S174+T174</f>
        <v>0</v>
      </c>
      <c r="X174" s="26">
        <f t="shared" si="50"/>
        <v>0</v>
      </c>
    </row>
    <row r="175" spans="1:24" ht="23.25" thickBot="1">
      <c r="A175" s="21">
        <v>2</v>
      </c>
      <c r="B175" s="22">
        <v>6</v>
      </c>
      <c r="C175" s="22"/>
      <c r="D175" s="22"/>
      <c r="E175" s="53"/>
      <c r="F175" s="1" t="s">
        <v>171</v>
      </c>
      <c r="G175" s="26">
        <f>+G177+G183+G187+G190+G195</f>
        <v>339943</v>
      </c>
      <c r="H175" s="26">
        <f aca="true" t="shared" si="51" ref="H175:W175">H177+H183+H204+H187+H190+H201</f>
        <v>7500</v>
      </c>
      <c r="I175" s="26">
        <f t="shared" si="51"/>
        <v>0</v>
      </c>
      <c r="J175" s="26">
        <f t="shared" si="51"/>
        <v>0</v>
      </c>
      <c r="K175" s="26" t="e">
        <f t="shared" si="51"/>
        <v>#REF!</v>
      </c>
      <c r="L175" s="26">
        <f t="shared" si="51"/>
        <v>0</v>
      </c>
      <c r="M175" s="26">
        <f t="shared" si="51"/>
        <v>0</v>
      </c>
      <c r="N175" s="26">
        <f t="shared" si="51"/>
        <v>0</v>
      </c>
      <c r="O175" s="26">
        <f t="shared" si="51"/>
        <v>0</v>
      </c>
      <c r="P175" s="26">
        <f t="shared" si="51"/>
        <v>0</v>
      </c>
      <c r="Q175" s="26">
        <f t="shared" si="51"/>
        <v>0</v>
      </c>
      <c r="R175" s="26">
        <f t="shared" si="51"/>
        <v>0</v>
      </c>
      <c r="S175" s="26">
        <f t="shared" si="51"/>
        <v>0</v>
      </c>
      <c r="T175" s="26"/>
      <c r="U175" s="26"/>
      <c r="V175" s="26"/>
      <c r="W175" s="26">
        <f t="shared" si="51"/>
        <v>0</v>
      </c>
      <c r="X175" s="26">
        <f t="shared" si="50"/>
        <v>339943</v>
      </c>
    </row>
    <row r="176" spans="1:24" ht="15">
      <c r="A176" s="23"/>
      <c r="B176" s="24"/>
      <c r="C176" s="34"/>
      <c r="D176" s="34"/>
      <c r="E176" s="60"/>
      <c r="F176" s="1"/>
      <c r="G176" s="26"/>
      <c r="H176" s="26"/>
      <c r="I176" s="30"/>
      <c r="J176" s="30"/>
      <c r="K176" s="42"/>
      <c r="L176" s="30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6"/>
      <c r="X176" s="26">
        <f t="shared" si="50"/>
        <v>0</v>
      </c>
    </row>
    <row r="177" spans="1:24" ht="15">
      <c r="A177" s="27">
        <v>2</v>
      </c>
      <c r="B177" s="1">
        <v>6</v>
      </c>
      <c r="C177" s="1">
        <v>1</v>
      </c>
      <c r="D177" s="1"/>
      <c r="E177" s="57"/>
      <c r="F177" s="1" t="s">
        <v>172</v>
      </c>
      <c r="G177" s="26">
        <f>G178+G179+G181+G180</f>
        <v>90000</v>
      </c>
      <c r="H177" s="26">
        <f aca="true" t="shared" si="52" ref="H177:Q177">H178+H179+H181+H180</f>
        <v>0</v>
      </c>
      <c r="I177" s="26">
        <f t="shared" si="52"/>
        <v>0</v>
      </c>
      <c r="J177" s="26">
        <f t="shared" si="52"/>
        <v>0</v>
      </c>
      <c r="K177" s="26" t="e">
        <f t="shared" si="52"/>
        <v>#REF!</v>
      </c>
      <c r="L177" s="26">
        <f t="shared" si="52"/>
        <v>0</v>
      </c>
      <c r="M177" s="26">
        <f t="shared" si="52"/>
        <v>0</v>
      </c>
      <c r="N177" s="26">
        <f t="shared" si="52"/>
        <v>0</v>
      </c>
      <c r="O177" s="26">
        <f t="shared" si="52"/>
        <v>0</v>
      </c>
      <c r="P177" s="26">
        <f t="shared" si="52"/>
        <v>0</v>
      </c>
      <c r="Q177" s="26">
        <f t="shared" si="52"/>
        <v>0</v>
      </c>
      <c r="R177" s="26">
        <f>R178+R179+R181+R180</f>
        <v>0</v>
      </c>
      <c r="S177" s="26">
        <f>S178+S179+S181+S180</f>
        <v>0</v>
      </c>
      <c r="T177" s="26"/>
      <c r="U177" s="26"/>
      <c r="V177" s="26"/>
      <c r="W177" s="26">
        <f>W178+W179+W181+W180</f>
        <v>0</v>
      </c>
      <c r="X177" s="26">
        <f t="shared" si="50"/>
        <v>90000</v>
      </c>
    </row>
    <row r="178" spans="1:24" ht="21">
      <c r="A178" s="27">
        <v>2</v>
      </c>
      <c r="B178" s="1">
        <v>6</v>
      </c>
      <c r="C178" s="1">
        <v>1</v>
      </c>
      <c r="D178" s="1">
        <v>1</v>
      </c>
      <c r="E178" s="55" t="s">
        <v>72</v>
      </c>
      <c r="F178" s="1" t="s">
        <v>173</v>
      </c>
      <c r="G178" s="30">
        <v>15000</v>
      </c>
      <c r="H178" s="26"/>
      <c r="I178" s="26"/>
      <c r="J178" s="30">
        <v>0</v>
      </c>
      <c r="K178" s="89" t="e">
        <f>J178/#REF!</f>
        <v>#REF!</v>
      </c>
      <c r="L178" s="30">
        <v>0</v>
      </c>
      <c r="M178" s="25"/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/>
      <c r="U178" s="25"/>
      <c r="V178" s="25"/>
      <c r="W178" s="30">
        <f>+I178+J178+L178+M178++P178+N178+O178+R178+S178+T178+U178+Q178</f>
        <v>0</v>
      </c>
      <c r="X178" s="26">
        <f t="shared" si="50"/>
        <v>15000</v>
      </c>
    </row>
    <row r="179" spans="1:24" ht="21">
      <c r="A179" s="27">
        <v>2</v>
      </c>
      <c r="B179" s="1">
        <v>6</v>
      </c>
      <c r="C179" s="1">
        <v>1</v>
      </c>
      <c r="D179" s="1">
        <v>3</v>
      </c>
      <c r="E179" s="55" t="s">
        <v>72</v>
      </c>
      <c r="F179" s="1" t="s">
        <v>174</v>
      </c>
      <c r="G179" s="30">
        <v>60000</v>
      </c>
      <c r="H179" s="26"/>
      <c r="I179" s="26"/>
      <c r="J179" s="30">
        <v>0</v>
      </c>
      <c r="K179" s="42" t="e">
        <f>J179/#REF!</f>
        <v>#REF!</v>
      </c>
      <c r="L179" s="30">
        <v>0</v>
      </c>
      <c r="M179" s="25">
        <v>0</v>
      </c>
      <c r="N179" s="25"/>
      <c r="O179" s="25"/>
      <c r="P179" s="25"/>
      <c r="Q179" s="25"/>
      <c r="R179" s="25"/>
      <c r="S179" s="25">
        <v>0</v>
      </c>
      <c r="T179" s="25"/>
      <c r="U179" s="25"/>
      <c r="V179" s="25"/>
      <c r="W179" s="30">
        <f>+I179+J179+L179+M179++P179+N179+O179+R179+S179+T179+U179+Q179</f>
        <v>0</v>
      </c>
      <c r="X179" s="26">
        <f t="shared" si="50"/>
        <v>60000</v>
      </c>
    </row>
    <row r="180" spans="1:24" ht="21">
      <c r="A180" s="27">
        <v>2</v>
      </c>
      <c r="B180" s="1">
        <v>6</v>
      </c>
      <c r="C180" s="1">
        <v>1</v>
      </c>
      <c r="D180" s="1">
        <v>4</v>
      </c>
      <c r="E180" s="55" t="s">
        <v>72</v>
      </c>
      <c r="F180" s="1" t="s">
        <v>175</v>
      </c>
      <c r="G180" s="30">
        <v>8000</v>
      </c>
      <c r="H180" s="26"/>
      <c r="I180" s="26"/>
      <c r="J180" s="26"/>
      <c r="K180" s="42"/>
      <c r="L180" s="26"/>
      <c r="M180" s="25"/>
      <c r="N180" s="25">
        <v>0</v>
      </c>
      <c r="O180" s="25"/>
      <c r="P180" s="25"/>
      <c r="Q180" s="25"/>
      <c r="R180" s="25">
        <v>0</v>
      </c>
      <c r="S180" s="25"/>
      <c r="T180" s="25"/>
      <c r="U180" s="25"/>
      <c r="V180" s="25"/>
      <c r="W180" s="30">
        <f>+I180+J180+L180+M180++P180+N180+O180+R180+S180+T180+U180+Q180</f>
        <v>0</v>
      </c>
      <c r="X180" s="26">
        <f t="shared" si="50"/>
        <v>8000</v>
      </c>
    </row>
    <row r="181" spans="1:24" ht="22.5">
      <c r="A181" s="27">
        <v>2</v>
      </c>
      <c r="B181" s="1">
        <v>6</v>
      </c>
      <c r="C181" s="1">
        <v>1</v>
      </c>
      <c r="D181" s="1">
        <v>9</v>
      </c>
      <c r="E181" s="55"/>
      <c r="F181" s="1" t="s">
        <v>176</v>
      </c>
      <c r="G181" s="30">
        <v>7000</v>
      </c>
      <c r="H181" s="26"/>
      <c r="I181" s="26"/>
      <c r="J181" s="26"/>
      <c r="K181" s="42" t="e">
        <f>J181/#REF!</f>
        <v>#REF!</v>
      </c>
      <c r="L181" s="26"/>
      <c r="M181" s="25"/>
      <c r="N181" s="25"/>
      <c r="O181" s="25">
        <v>0</v>
      </c>
      <c r="P181" s="25"/>
      <c r="Q181" s="25">
        <v>0</v>
      </c>
      <c r="R181" s="25"/>
      <c r="S181" s="25"/>
      <c r="T181" s="31"/>
      <c r="U181" s="31"/>
      <c r="V181" s="31"/>
      <c r="W181" s="30">
        <f>+I181+J181+L181+M181+N181+O181+P181+Q181+R181+S181+T181+U181</f>
        <v>0</v>
      </c>
      <c r="X181" s="26">
        <f t="shared" si="50"/>
        <v>7000</v>
      </c>
    </row>
    <row r="182" spans="1:24" ht="15">
      <c r="A182" s="28" t="s">
        <v>35</v>
      </c>
      <c r="B182" s="29" t="s">
        <v>35</v>
      </c>
      <c r="C182" s="29"/>
      <c r="D182" s="29"/>
      <c r="E182" s="57"/>
      <c r="F182" s="29"/>
      <c r="G182" s="26"/>
      <c r="H182" s="26"/>
      <c r="I182" s="30"/>
      <c r="J182" s="30"/>
      <c r="K182" s="42"/>
      <c r="L182" s="30"/>
      <c r="M182" s="25"/>
      <c r="N182" s="25"/>
      <c r="O182" s="25"/>
      <c r="P182" s="25"/>
      <c r="Q182" s="25"/>
      <c r="R182" s="31" t="s">
        <v>35</v>
      </c>
      <c r="S182" s="25"/>
      <c r="T182" s="25"/>
      <c r="U182" s="25"/>
      <c r="V182" s="25"/>
      <c r="W182" s="26"/>
      <c r="X182" s="26">
        <f t="shared" si="50"/>
        <v>0</v>
      </c>
    </row>
    <row r="183" spans="1:24" ht="22.5">
      <c r="A183" s="27">
        <v>2</v>
      </c>
      <c r="B183" s="1">
        <v>6</v>
      </c>
      <c r="C183" s="1">
        <v>2</v>
      </c>
      <c r="D183" s="29"/>
      <c r="E183" s="57"/>
      <c r="F183" s="1" t="s">
        <v>177</v>
      </c>
      <c r="G183" s="26">
        <f>+G185+G184</f>
        <v>0</v>
      </c>
      <c r="H183" s="26">
        <f aca="true" t="shared" si="53" ref="H183:W183">+H185+H184</f>
        <v>0</v>
      </c>
      <c r="I183" s="26">
        <f t="shared" si="53"/>
        <v>0</v>
      </c>
      <c r="J183" s="26">
        <f t="shared" si="53"/>
        <v>0</v>
      </c>
      <c r="K183" s="26" t="e">
        <f t="shared" si="53"/>
        <v>#REF!</v>
      </c>
      <c r="L183" s="26">
        <f t="shared" si="53"/>
        <v>0</v>
      </c>
      <c r="M183" s="26">
        <f t="shared" si="53"/>
        <v>0</v>
      </c>
      <c r="N183" s="26">
        <f t="shared" si="53"/>
        <v>0</v>
      </c>
      <c r="O183" s="26">
        <f t="shared" si="53"/>
        <v>0</v>
      </c>
      <c r="P183" s="26">
        <f t="shared" si="53"/>
        <v>0</v>
      </c>
      <c r="Q183" s="26">
        <f t="shared" si="53"/>
        <v>0</v>
      </c>
      <c r="R183" s="26">
        <f t="shared" si="53"/>
        <v>0</v>
      </c>
      <c r="S183" s="26">
        <f t="shared" si="53"/>
        <v>0</v>
      </c>
      <c r="T183" s="26"/>
      <c r="U183" s="26"/>
      <c r="V183" s="26"/>
      <c r="W183" s="26">
        <f t="shared" si="53"/>
        <v>0</v>
      </c>
      <c r="X183" s="26">
        <f t="shared" si="50"/>
        <v>0</v>
      </c>
    </row>
    <row r="184" spans="1:24" ht="15">
      <c r="A184" s="27">
        <v>2</v>
      </c>
      <c r="B184" s="1">
        <v>6</v>
      </c>
      <c r="C184" s="1">
        <v>2</v>
      </c>
      <c r="D184" s="29">
        <v>1</v>
      </c>
      <c r="E184" s="57"/>
      <c r="F184" s="1"/>
      <c r="G184" s="26"/>
      <c r="H184" s="26"/>
      <c r="I184" s="26"/>
      <c r="J184" s="26"/>
      <c r="K184" s="42"/>
      <c r="L184" s="26"/>
      <c r="M184" s="26"/>
      <c r="N184" s="26"/>
      <c r="O184" s="26"/>
      <c r="P184" s="26"/>
      <c r="Q184" s="26"/>
      <c r="R184" s="30">
        <v>0</v>
      </c>
      <c r="S184" s="26">
        <v>0</v>
      </c>
      <c r="T184" s="30"/>
      <c r="U184" s="26"/>
      <c r="V184" s="26"/>
      <c r="W184" s="30">
        <f>+I184+J184+L184+M184+N184+O184+P184+Q184+R184+S184+T184+U184</f>
        <v>0</v>
      </c>
      <c r="X184" s="26">
        <f t="shared" si="50"/>
        <v>0</v>
      </c>
    </row>
    <row r="185" spans="1:24" ht="15">
      <c r="A185" s="27">
        <v>2</v>
      </c>
      <c r="B185" s="1">
        <v>6</v>
      </c>
      <c r="C185" s="1">
        <v>2</v>
      </c>
      <c r="D185" s="1">
        <v>3</v>
      </c>
      <c r="E185" s="55"/>
      <c r="F185" s="1" t="s">
        <v>178</v>
      </c>
      <c r="G185" s="26">
        <v>0</v>
      </c>
      <c r="H185" s="26"/>
      <c r="I185" s="26"/>
      <c r="J185" s="26"/>
      <c r="K185" s="42" t="e">
        <f>J185/#REF!</f>
        <v>#REF!</v>
      </c>
      <c r="L185" s="26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30">
        <f>+I185+J185+L185+M185+N185+O185+P185+Q185+R185+S185+T185+U185</f>
        <v>0</v>
      </c>
      <c r="X185" s="26">
        <f t="shared" si="50"/>
        <v>0</v>
      </c>
    </row>
    <row r="186" spans="1:24" ht="15">
      <c r="A186" s="27"/>
      <c r="B186" s="1"/>
      <c r="C186" s="1"/>
      <c r="D186" s="1"/>
      <c r="E186" s="55"/>
      <c r="F186" s="1"/>
      <c r="G186" s="26"/>
      <c r="H186" s="26"/>
      <c r="I186" s="26"/>
      <c r="J186" s="26"/>
      <c r="K186" s="42"/>
      <c r="L186" s="26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30"/>
      <c r="X186" s="26">
        <f t="shared" si="50"/>
        <v>0</v>
      </c>
    </row>
    <row r="187" spans="1:24" ht="22.5">
      <c r="A187" s="27">
        <v>2</v>
      </c>
      <c r="B187" s="1">
        <v>6</v>
      </c>
      <c r="C187" s="1">
        <v>4</v>
      </c>
      <c r="D187" s="1"/>
      <c r="E187" s="55"/>
      <c r="F187" s="1" t="s">
        <v>179</v>
      </c>
      <c r="G187" s="26">
        <f aca="true" t="shared" si="54" ref="G187:S187">+G188</f>
        <v>0</v>
      </c>
      <c r="H187" s="26">
        <f t="shared" si="54"/>
        <v>0</v>
      </c>
      <c r="I187" s="26">
        <f t="shared" si="54"/>
        <v>0</v>
      </c>
      <c r="J187" s="26">
        <f t="shared" si="54"/>
        <v>0</v>
      </c>
      <c r="K187" s="26">
        <f t="shared" si="54"/>
        <v>0</v>
      </c>
      <c r="L187" s="26">
        <f t="shared" si="54"/>
        <v>0</v>
      </c>
      <c r="M187" s="26">
        <f t="shared" si="54"/>
        <v>0</v>
      </c>
      <c r="N187" s="26">
        <f t="shared" si="54"/>
        <v>0</v>
      </c>
      <c r="O187" s="26">
        <f t="shared" si="54"/>
        <v>0</v>
      </c>
      <c r="P187" s="26">
        <f t="shared" si="54"/>
        <v>0</v>
      </c>
      <c r="Q187" s="26">
        <f t="shared" si="54"/>
        <v>0</v>
      </c>
      <c r="R187" s="26">
        <f t="shared" si="54"/>
        <v>0</v>
      </c>
      <c r="S187" s="26">
        <f t="shared" si="54"/>
        <v>0</v>
      </c>
      <c r="T187" s="26"/>
      <c r="U187" s="26"/>
      <c r="V187" s="26"/>
      <c r="W187" s="26">
        <f>+W188</f>
        <v>0</v>
      </c>
      <c r="X187" s="26">
        <f t="shared" si="50"/>
        <v>0</v>
      </c>
    </row>
    <row r="188" spans="1:24" ht="15">
      <c r="A188" s="28">
        <v>2</v>
      </c>
      <c r="B188" s="29">
        <v>6</v>
      </c>
      <c r="C188" s="29">
        <v>4</v>
      </c>
      <c r="D188" s="29">
        <v>1</v>
      </c>
      <c r="E188" s="69"/>
      <c r="F188" s="29" t="s">
        <v>180</v>
      </c>
      <c r="G188" s="30">
        <v>0</v>
      </c>
      <c r="H188" s="26"/>
      <c r="I188" s="26"/>
      <c r="J188" s="26"/>
      <c r="K188" s="42"/>
      <c r="L188" s="26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30">
        <f>+I188+J188+L188+M188+N188+O188+P188+Q188+R188+S188+T188+U188</f>
        <v>0</v>
      </c>
      <c r="X188" s="26">
        <f t="shared" si="50"/>
        <v>0</v>
      </c>
    </row>
    <row r="189" spans="1:24" ht="15">
      <c r="A189" s="28"/>
      <c r="B189" s="29"/>
      <c r="C189" s="29"/>
      <c r="D189" s="29"/>
      <c r="E189" s="57"/>
      <c r="F189" s="29"/>
      <c r="G189" s="30"/>
      <c r="H189" s="30"/>
      <c r="I189" s="30"/>
      <c r="J189" s="30"/>
      <c r="K189" s="42"/>
      <c r="L189" s="30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30"/>
      <c r="X189" s="26">
        <f t="shared" si="50"/>
        <v>0</v>
      </c>
    </row>
    <row r="190" spans="1:24" ht="22.5">
      <c r="A190" s="27">
        <v>2</v>
      </c>
      <c r="B190" s="1">
        <v>6</v>
      </c>
      <c r="C190" s="1">
        <v>5</v>
      </c>
      <c r="D190" s="29"/>
      <c r="E190" s="57"/>
      <c r="F190" s="1" t="s">
        <v>181</v>
      </c>
      <c r="G190" s="26">
        <f>+G191+G192</f>
        <v>90000</v>
      </c>
      <c r="H190" s="26">
        <f aca="true" t="shared" si="55" ref="H190:W190">+H191+H192</f>
        <v>0</v>
      </c>
      <c r="I190" s="26">
        <f t="shared" si="55"/>
        <v>0</v>
      </c>
      <c r="J190" s="26">
        <f t="shared" si="55"/>
        <v>0</v>
      </c>
      <c r="K190" s="26" t="e">
        <f t="shared" si="55"/>
        <v>#REF!</v>
      </c>
      <c r="L190" s="26">
        <f t="shared" si="55"/>
        <v>0</v>
      </c>
      <c r="M190" s="26">
        <f t="shared" si="55"/>
        <v>0</v>
      </c>
      <c r="N190" s="26">
        <f t="shared" si="55"/>
        <v>0</v>
      </c>
      <c r="O190" s="26">
        <f t="shared" si="55"/>
        <v>0</v>
      </c>
      <c r="P190" s="26">
        <f t="shared" si="55"/>
        <v>0</v>
      </c>
      <c r="Q190" s="26">
        <f t="shared" si="55"/>
        <v>0</v>
      </c>
      <c r="R190" s="26">
        <f t="shared" si="55"/>
        <v>0</v>
      </c>
      <c r="S190" s="26">
        <f t="shared" si="55"/>
        <v>0</v>
      </c>
      <c r="T190" s="26"/>
      <c r="U190" s="26"/>
      <c r="V190" s="26"/>
      <c r="W190" s="26">
        <f t="shared" si="55"/>
        <v>0</v>
      </c>
      <c r="X190" s="26">
        <f t="shared" si="50"/>
        <v>90000</v>
      </c>
    </row>
    <row r="191" spans="1:24" ht="33">
      <c r="A191" s="27">
        <v>2</v>
      </c>
      <c r="B191" s="1">
        <v>6</v>
      </c>
      <c r="C191" s="1">
        <v>5</v>
      </c>
      <c r="D191" s="1">
        <v>4</v>
      </c>
      <c r="E191" s="55"/>
      <c r="F191" s="1" t="s">
        <v>182</v>
      </c>
      <c r="G191" s="30">
        <v>90000</v>
      </c>
      <c r="H191" s="26"/>
      <c r="I191" s="26"/>
      <c r="J191" s="26"/>
      <c r="K191" s="42" t="e">
        <f>J191/#REF!</f>
        <v>#REF!</v>
      </c>
      <c r="L191" s="26"/>
      <c r="M191" s="25"/>
      <c r="N191" s="25"/>
      <c r="O191" s="25"/>
      <c r="P191" s="25"/>
      <c r="Q191" s="25">
        <v>0</v>
      </c>
      <c r="R191" s="25"/>
      <c r="S191" s="25">
        <v>0</v>
      </c>
      <c r="T191" s="25"/>
      <c r="U191" s="25"/>
      <c r="V191" s="25"/>
      <c r="W191" s="30">
        <f>+I191+J191+L191+M191+N191+O191+P191+Q191+R191+S191+T191+U191</f>
        <v>0</v>
      </c>
      <c r="X191" s="26">
        <f t="shared" si="50"/>
        <v>90000</v>
      </c>
    </row>
    <row r="192" spans="1:24" ht="15">
      <c r="A192" s="27">
        <v>2</v>
      </c>
      <c r="B192" s="1">
        <v>6</v>
      </c>
      <c r="C192" s="1">
        <v>5</v>
      </c>
      <c r="D192" s="1">
        <v>6</v>
      </c>
      <c r="E192" s="55"/>
      <c r="F192" s="1"/>
      <c r="G192" s="30">
        <v>0</v>
      </c>
      <c r="H192" s="26"/>
      <c r="I192" s="26"/>
      <c r="J192" s="26"/>
      <c r="K192" s="42"/>
      <c r="L192" s="26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30">
        <f>+I192+J192+L192+M192+N192+O192+P192+Q192+R192+S192+T192+U192</f>
        <v>0</v>
      </c>
      <c r="X192" s="26">
        <f t="shared" si="50"/>
        <v>0</v>
      </c>
    </row>
    <row r="193" spans="1:24" ht="15">
      <c r="A193" s="27">
        <v>2</v>
      </c>
      <c r="B193" s="1">
        <v>6</v>
      </c>
      <c r="C193" s="1">
        <v>5</v>
      </c>
      <c r="D193" s="1">
        <v>7</v>
      </c>
      <c r="E193" s="55"/>
      <c r="F193" s="29" t="s">
        <v>183</v>
      </c>
      <c r="G193" s="26"/>
      <c r="H193" s="26"/>
      <c r="I193" s="26"/>
      <c r="J193" s="26"/>
      <c r="K193" s="42"/>
      <c r="L193" s="26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30">
        <f>+U193+T193+S193+R193+Q193+P193+N193+N193+J193</f>
        <v>0</v>
      </c>
      <c r="X193" s="26">
        <f t="shared" si="50"/>
        <v>0</v>
      </c>
    </row>
    <row r="194" spans="1:24" s="78" customFormat="1" ht="15">
      <c r="A194" s="27"/>
      <c r="B194" s="1"/>
      <c r="C194" s="1"/>
      <c r="D194" s="1"/>
      <c r="E194" s="55"/>
      <c r="F194" s="29"/>
      <c r="G194" s="26"/>
      <c r="H194" s="26"/>
      <c r="I194" s="26"/>
      <c r="J194" s="26"/>
      <c r="K194" s="42"/>
      <c r="L194" s="26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30"/>
      <c r="X194" s="26"/>
    </row>
    <row r="195" spans="1:24" s="78" customFormat="1" ht="15">
      <c r="A195" s="27">
        <v>2</v>
      </c>
      <c r="B195" s="1">
        <v>6</v>
      </c>
      <c r="C195" s="1">
        <v>8</v>
      </c>
      <c r="D195" s="1"/>
      <c r="E195" s="55"/>
      <c r="F195" s="1" t="s">
        <v>199</v>
      </c>
      <c r="G195" s="26">
        <f>+G196</f>
        <v>159943</v>
      </c>
      <c r="H195" s="26"/>
      <c r="I195" s="26"/>
      <c r="J195" s="26"/>
      <c r="K195" s="42"/>
      <c r="L195" s="26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30"/>
      <c r="X195" s="26"/>
    </row>
    <row r="196" spans="1:24" ht="21">
      <c r="A196" s="27">
        <v>2</v>
      </c>
      <c r="B196" s="1">
        <v>6</v>
      </c>
      <c r="C196" s="1">
        <v>8</v>
      </c>
      <c r="D196" s="1">
        <v>8</v>
      </c>
      <c r="E196" s="55" t="s">
        <v>72</v>
      </c>
      <c r="F196" s="29" t="s">
        <v>200</v>
      </c>
      <c r="G196" s="30">
        <v>159943</v>
      </c>
      <c r="H196" s="26"/>
      <c r="I196" s="26"/>
      <c r="J196" s="26"/>
      <c r="K196" s="42"/>
      <c r="L196" s="26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30"/>
      <c r="X196" s="26">
        <f>G196-W196</f>
        <v>159943</v>
      </c>
    </row>
    <row r="197" spans="1:24" s="78" customFormat="1" ht="15">
      <c r="A197" s="27"/>
      <c r="B197" s="1"/>
      <c r="C197" s="1"/>
      <c r="D197" s="1"/>
      <c r="E197" s="55"/>
      <c r="F197" s="1"/>
      <c r="G197" s="26"/>
      <c r="H197" s="26"/>
      <c r="I197" s="26"/>
      <c r="J197" s="26"/>
      <c r="K197" s="42"/>
      <c r="L197" s="26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30"/>
      <c r="X197" s="26"/>
    </row>
    <row r="198" spans="1:24" ht="15">
      <c r="A198" s="27">
        <v>2</v>
      </c>
      <c r="B198" s="1">
        <v>7</v>
      </c>
      <c r="C198" s="1"/>
      <c r="D198" s="1"/>
      <c r="E198" s="55"/>
      <c r="F198" s="1"/>
      <c r="G198" s="26">
        <f>+G199</f>
        <v>0</v>
      </c>
      <c r="H198" s="26">
        <f aca="true" t="shared" si="56" ref="H198:W198">+H199</f>
        <v>0</v>
      </c>
      <c r="I198" s="26">
        <f t="shared" si="56"/>
        <v>0</v>
      </c>
      <c r="J198" s="26">
        <f t="shared" si="56"/>
        <v>0</v>
      </c>
      <c r="K198" s="26">
        <f t="shared" si="56"/>
        <v>0</v>
      </c>
      <c r="L198" s="26">
        <f t="shared" si="56"/>
        <v>0</v>
      </c>
      <c r="M198" s="26">
        <f t="shared" si="56"/>
        <v>0</v>
      </c>
      <c r="N198" s="26">
        <f t="shared" si="56"/>
        <v>0</v>
      </c>
      <c r="O198" s="26">
        <f t="shared" si="56"/>
        <v>0</v>
      </c>
      <c r="P198" s="26">
        <f t="shared" si="56"/>
        <v>0</v>
      </c>
      <c r="Q198" s="26">
        <f t="shared" si="56"/>
        <v>0</v>
      </c>
      <c r="R198" s="26">
        <f t="shared" si="56"/>
        <v>0</v>
      </c>
      <c r="S198" s="26">
        <f t="shared" si="56"/>
        <v>0</v>
      </c>
      <c r="T198" s="26"/>
      <c r="U198" s="26"/>
      <c r="V198" s="26"/>
      <c r="W198" s="26">
        <f t="shared" si="56"/>
        <v>0</v>
      </c>
      <c r="X198" s="26">
        <f aca="true" t="shared" si="57" ref="X198:X212">G198-W198</f>
        <v>0</v>
      </c>
    </row>
    <row r="199" spans="1:24" ht="15">
      <c r="A199" s="27">
        <v>2</v>
      </c>
      <c r="B199" s="1">
        <v>7</v>
      </c>
      <c r="C199" s="1">
        <v>1</v>
      </c>
      <c r="D199" s="1">
        <v>2</v>
      </c>
      <c r="E199" s="55">
        <v>1</v>
      </c>
      <c r="F199" s="1"/>
      <c r="G199" s="30">
        <v>0</v>
      </c>
      <c r="H199" s="26"/>
      <c r="I199" s="26"/>
      <c r="J199" s="26"/>
      <c r="K199" s="42"/>
      <c r="L199" s="26"/>
      <c r="M199" s="25"/>
      <c r="N199" s="25"/>
      <c r="O199" s="25"/>
      <c r="P199" s="25"/>
      <c r="Q199" s="25">
        <v>0</v>
      </c>
      <c r="R199" s="25">
        <v>0</v>
      </c>
      <c r="S199" s="25"/>
      <c r="T199" s="25"/>
      <c r="U199" s="25"/>
      <c r="V199" s="25"/>
      <c r="W199" s="30">
        <f>+Q199+R199</f>
        <v>0</v>
      </c>
      <c r="X199" s="26">
        <f t="shared" si="57"/>
        <v>0</v>
      </c>
    </row>
    <row r="200" spans="1:24" ht="15">
      <c r="A200" s="27"/>
      <c r="B200" s="1"/>
      <c r="C200" s="1"/>
      <c r="D200" s="1"/>
      <c r="E200" s="55"/>
      <c r="F200" s="1"/>
      <c r="G200" s="30"/>
      <c r="H200" s="26"/>
      <c r="I200" s="26"/>
      <c r="J200" s="26"/>
      <c r="K200" s="42"/>
      <c r="L200" s="26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30"/>
      <c r="X200" s="26">
        <f t="shared" si="57"/>
        <v>0</v>
      </c>
    </row>
    <row r="201" spans="1:24" ht="15">
      <c r="A201" s="27">
        <v>2</v>
      </c>
      <c r="B201" s="1">
        <v>6</v>
      </c>
      <c r="C201" s="1">
        <v>6</v>
      </c>
      <c r="D201" s="1"/>
      <c r="E201" s="55"/>
      <c r="F201" s="1" t="s">
        <v>184</v>
      </c>
      <c r="G201" s="26">
        <f>+G202</f>
        <v>0</v>
      </c>
      <c r="H201" s="26">
        <f aca="true" t="shared" si="58" ref="H201:S201">+H202</f>
        <v>7500</v>
      </c>
      <c r="I201" s="26">
        <f t="shared" si="58"/>
        <v>0</v>
      </c>
      <c r="J201" s="26">
        <f t="shared" si="58"/>
        <v>0</v>
      </c>
      <c r="K201" s="26">
        <f t="shared" si="58"/>
        <v>7500</v>
      </c>
      <c r="L201" s="26">
        <f t="shared" si="58"/>
        <v>0</v>
      </c>
      <c r="M201" s="26">
        <f t="shared" si="58"/>
        <v>0</v>
      </c>
      <c r="N201" s="26">
        <f t="shared" si="58"/>
        <v>0</v>
      </c>
      <c r="O201" s="26">
        <f t="shared" si="58"/>
        <v>0</v>
      </c>
      <c r="P201" s="26">
        <f t="shared" si="58"/>
        <v>0</v>
      </c>
      <c r="Q201" s="26">
        <f t="shared" si="58"/>
        <v>0</v>
      </c>
      <c r="R201" s="26">
        <f t="shared" si="58"/>
        <v>0</v>
      </c>
      <c r="S201" s="26">
        <f t="shared" si="58"/>
        <v>0</v>
      </c>
      <c r="T201" s="26"/>
      <c r="U201" s="26"/>
      <c r="V201" s="26"/>
      <c r="W201" s="26">
        <f>+O201</f>
        <v>0</v>
      </c>
      <c r="X201" s="26">
        <f t="shared" si="57"/>
        <v>0</v>
      </c>
    </row>
    <row r="202" spans="1:24" ht="15">
      <c r="A202" s="28">
        <v>2</v>
      </c>
      <c r="B202" s="29">
        <v>6</v>
      </c>
      <c r="C202" s="29">
        <v>6</v>
      </c>
      <c r="D202" s="29">
        <v>1</v>
      </c>
      <c r="E202" s="57">
        <v>1</v>
      </c>
      <c r="F202" s="29" t="s">
        <v>185</v>
      </c>
      <c r="G202" s="30">
        <v>0</v>
      </c>
      <c r="H202" s="30">
        <f>1000+6500</f>
        <v>7500</v>
      </c>
      <c r="I202" s="30">
        <v>0</v>
      </c>
      <c r="J202" s="30">
        <v>0</v>
      </c>
      <c r="K202" s="30">
        <f>1000+6500</f>
        <v>7500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/>
      <c r="U202" s="30"/>
      <c r="V202" s="30"/>
      <c r="W202" s="30">
        <f>+O202</f>
        <v>0</v>
      </c>
      <c r="X202" s="26">
        <f t="shared" si="57"/>
        <v>0</v>
      </c>
    </row>
    <row r="203" spans="1:24" ht="15">
      <c r="A203" s="28"/>
      <c r="B203" s="29"/>
      <c r="C203" s="29"/>
      <c r="D203" s="29"/>
      <c r="E203" s="57"/>
      <c r="F203" s="29"/>
      <c r="G203" s="30"/>
      <c r="H203" s="30"/>
      <c r="I203" s="30"/>
      <c r="J203" s="30"/>
      <c r="K203" s="42"/>
      <c r="L203" s="30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30"/>
      <c r="X203" s="26">
        <f t="shared" si="57"/>
        <v>0</v>
      </c>
    </row>
    <row r="204" spans="1:24" ht="15">
      <c r="A204" s="27">
        <v>2</v>
      </c>
      <c r="B204" s="1">
        <v>6</v>
      </c>
      <c r="C204" s="1">
        <v>8</v>
      </c>
      <c r="D204" s="29"/>
      <c r="E204" s="57"/>
      <c r="F204" s="1" t="s">
        <v>186</v>
      </c>
      <c r="G204" s="26">
        <f>+G205+G206+G209+G210</f>
        <v>0</v>
      </c>
      <c r="H204" s="26">
        <f>+H205+H206+H209+H210</f>
        <v>0</v>
      </c>
      <c r="I204" s="26">
        <f>+I205+I206+I209+I210</f>
        <v>0</v>
      </c>
      <c r="J204" s="26">
        <f>+J205+J206+J209+J210</f>
        <v>0</v>
      </c>
      <c r="K204" s="42" t="e">
        <f>J204/#REF!</f>
        <v>#REF!</v>
      </c>
      <c r="L204" s="26">
        <v>0</v>
      </c>
      <c r="M204" s="26">
        <f>+M205+M206+M209+M210</f>
        <v>0</v>
      </c>
      <c r="N204" s="26"/>
      <c r="O204" s="26"/>
      <c r="P204" s="26"/>
      <c r="Q204" s="26"/>
      <c r="R204" s="26"/>
      <c r="S204" s="26"/>
      <c r="T204" s="26"/>
      <c r="U204" s="26"/>
      <c r="V204" s="26"/>
      <c r="W204" s="30">
        <f>W205+W206+W209+W210</f>
        <v>0</v>
      </c>
      <c r="X204" s="26">
        <f t="shared" si="57"/>
        <v>0</v>
      </c>
    </row>
    <row r="205" spans="1:24" ht="15">
      <c r="A205" s="27">
        <v>2</v>
      </c>
      <c r="B205" s="1">
        <v>6</v>
      </c>
      <c r="C205" s="1">
        <v>8</v>
      </c>
      <c r="D205" s="1">
        <v>1</v>
      </c>
      <c r="E205" s="55"/>
      <c r="F205" s="1" t="s">
        <v>187</v>
      </c>
      <c r="G205" s="26">
        <v>0</v>
      </c>
      <c r="H205" s="26"/>
      <c r="I205" s="26"/>
      <c r="J205" s="26"/>
      <c r="K205" s="42" t="e">
        <f>J205/#REF!</f>
        <v>#REF!</v>
      </c>
      <c r="L205" s="26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30">
        <f>+I205+J205+L205+M205+N205+O205+P205+Q205+R205+S205+T205+U205</f>
        <v>0</v>
      </c>
      <c r="X205" s="26">
        <f t="shared" si="57"/>
        <v>0</v>
      </c>
    </row>
    <row r="206" spans="1:24" ht="15">
      <c r="A206" s="27">
        <v>2</v>
      </c>
      <c r="B206" s="1">
        <v>6</v>
      </c>
      <c r="C206" s="1">
        <v>8</v>
      </c>
      <c r="D206" s="1">
        <v>3</v>
      </c>
      <c r="E206" s="55"/>
      <c r="F206" s="1" t="s">
        <v>188</v>
      </c>
      <c r="G206" s="26">
        <f>G207+G208</f>
        <v>0</v>
      </c>
      <c r="H206" s="26">
        <f>H207+H208</f>
        <v>0</v>
      </c>
      <c r="I206" s="26">
        <f>I207+I208</f>
        <v>0</v>
      </c>
      <c r="J206" s="26">
        <f>J207+J208</f>
        <v>0</v>
      </c>
      <c r="K206" s="42" t="e">
        <f>J206/#REF!</f>
        <v>#REF!</v>
      </c>
      <c r="L206" s="26">
        <f>L207+L208</f>
        <v>0</v>
      </c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30">
        <f>W207+W208</f>
        <v>0</v>
      </c>
      <c r="X206" s="26">
        <f t="shared" si="57"/>
        <v>0</v>
      </c>
    </row>
    <row r="207" spans="1:24" ht="15">
      <c r="A207" s="28">
        <v>2</v>
      </c>
      <c r="B207" s="29">
        <v>6</v>
      </c>
      <c r="C207" s="29">
        <v>8</v>
      </c>
      <c r="D207" s="29">
        <v>3</v>
      </c>
      <c r="E207" s="56" t="s">
        <v>20</v>
      </c>
      <c r="F207" s="29" t="s">
        <v>189</v>
      </c>
      <c r="G207" s="30">
        <v>0</v>
      </c>
      <c r="H207" s="30"/>
      <c r="I207" s="30"/>
      <c r="J207" s="30"/>
      <c r="K207" s="42" t="e">
        <f>J207/#REF!</f>
        <v>#REF!</v>
      </c>
      <c r="L207" s="30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30">
        <f>+I207+J207+L207+M207+N207+O207+P207+Q207+R207+S207+T207+U207</f>
        <v>0</v>
      </c>
      <c r="X207" s="26">
        <f t="shared" si="57"/>
        <v>0</v>
      </c>
    </row>
    <row r="208" spans="1:24" ht="15">
      <c r="A208" s="28">
        <v>2</v>
      </c>
      <c r="B208" s="29">
        <v>6</v>
      </c>
      <c r="C208" s="29">
        <v>8</v>
      </c>
      <c r="D208" s="29">
        <v>3</v>
      </c>
      <c r="E208" s="56" t="s">
        <v>24</v>
      </c>
      <c r="F208" s="29" t="s">
        <v>190</v>
      </c>
      <c r="G208" s="30">
        <v>0</v>
      </c>
      <c r="H208" s="30"/>
      <c r="I208" s="30"/>
      <c r="J208" s="30"/>
      <c r="K208" s="42" t="e">
        <f>J208/#REF!</f>
        <v>#REF!</v>
      </c>
      <c r="L208" s="30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30">
        <f>+I208+J208+L208+M208+N208+O208+P208+Q208+R208+S208+T208+U208</f>
        <v>0</v>
      </c>
      <c r="X208" s="26">
        <f t="shared" si="57"/>
        <v>0</v>
      </c>
    </row>
    <row r="209" spans="1:24" ht="15">
      <c r="A209" s="27">
        <v>2</v>
      </c>
      <c r="B209" s="1">
        <v>6</v>
      </c>
      <c r="C209" s="1">
        <v>8</v>
      </c>
      <c r="D209" s="1">
        <v>5</v>
      </c>
      <c r="E209" s="55"/>
      <c r="F209" s="1" t="s">
        <v>191</v>
      </c>
      <c r="G209" s="26">
        <v>0</v>
      </c>
      <c r="H209" s="26"/>
      <c r="I209" s="26"/>
      <c r="J209" s="26"/>
      <c r="K209" s="42" t="e">
        <f>J209/#REF!</f>
        <v>#REF!</v>
      </c>
      <c r="L209" s="26">
        <v>0</v>
      </c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30">
        <f>+I209+J209+L209+M209+N209+O209+P209+Q209+R209+S209+T209+U209</f>
        <v>0</v>
      </c>
      <c r="X209" s="26">
        <f t="shared" si="57"/>
        <v>0</v>
      </c>
    </row>
    <row r="210" spans="1:24" ht="15">
      <c r="A210" s="27">
        <v>2</v>
      </c>
      <c r="B210" s="1">
        <v>6</v>
      </c>
      <c r="C210" s="1">
        <v>8</v>
      </c>
      <c r="D210" s="1">
        <v>8</v>
      </c>
      <c r="E210" s="55"/>
      <c r="F210" s="1" t="s">
        <v>192</v>
      </c>
      <c r="G210" s="26">
        <f>+G211</f>
        <v>0</v>
      </c>
      <c r="H210" s="26">
        <f>+H211</f>
        <v>0</v>
      </c>
      <c r="I210" s="26">
        <f>+I211</f>
        <v>0</v>
      </c>
      <c r="J210" s="26">
        <f>+J211</f>
        <v>0</v>
      </c>
      <c r="K210" s="42" t="e">
        <f>J210/#REF!</f>
        <v>#REF!</v>
      </c>
      <c r="L210" s="26">
        <f>+L211</f>
        <v>0</v>
      </c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30">
        <f>W211</f>
        <v>0</v>
      </c>
      <c r="X210" s="26">
        <f t="shared" si="57"/>
        <v>0</v>
      </c>
    </row>
    <row r="211" spans="1:24" ht="15.75" thickBot="1">
      <c r="A211" s="40">
        <v>2</v>
      </c>
      <c r="B211" s="41">
        <v>6</v>
      </c>
      <c r="C211" s="41">
        <v>8</v>
      </c>
      <c r="D211" s="41">
        <v>8</v>
      </c>
      <c r="E211" s="69" t="s">
        <v>20</v>
      </c>
      <c r="F211" s="29" t="s">
        <v>193</v>
      </c>
      <c r="G211" s="30">
        <v>0</v>
      </c>
      <c r="H211" s="30"/>
      <c r="I211" s="30"/>
      <c r="J211" s="30"/>
      <c r="K211" s="42" t="e">
        <f>J211/#REF!</f>
        <v>#REF!</v>
      </c>
      <c r="L211" s="30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30">
        <f>+I211+J211+L211+M211+N211+O211+P211+Q211+R211+S211+T211+U211</f>
        <v>0</v>
      </c>
      <c r="X211" s="26">
        <f t="shared" si="57"/>
        <v>0</v>
      </c>
    </row>
    <row r="212" spans="1:24" ht="15.75" thickBot="1">
      <c r="A212" s="50"/>
      <c r="B212" s="51"/>
      <c r="C212" s="51"/>
      <c r="D212" s="51"/>
      <c r="E212" s="70"/>
      <c r="F212" s="86" t="s">
        <v>194</v>
      </c>
      <c r="G212" s="87">
        <f aca="true" t="shared" si="59" ref="G212:U212">G4+G44+G109+G161+G175+G198</f>
        <v>55905842</v>
      </c>
      <c r="H212" s="87">
        <f t="shared" si="59"/>
        <v>7500</v>
      </c>
      <c r="I212" s="87">
        <f t="shared" si="59"/>
        <v>2613820.8499999996</v>
      </c>
      <c r="J212" s="87">
        <f t="shared" si="59"/>
        <v>1574086.3199999998</v>
      </c>
      <c r="K212" s="87" t="e">
        <f t="shared" si="59"/>
        <v>#REF!</v>
      </c>
      <c r="L212" s="87">
        <f t="shared" si="59"/>
        <v>6643710.289999999</v>
      </c>
      <c r="M212" s="87">
        <f t="shared" si="59"/>
        <v>0</v>
      </c>
      <c r="N212" s="87">
        <f t="shared" si="59"/>
        <v>0</v>
      </c>
      <c r="O212" s="87">
        <f t="shared" si="59"/>
        <v>0</v>
      </c>
      <c r="P212" s="87">
        <f t="shared" si="59"/>
        <v>0</v>
      </c>
      <c r="Q212" s="87">
        <f t="shared" si="59"/>
        <v>0</v>
      </c>
      <c r="R212" s="87">
        <f t="shared" si="59"/>
        <v>0</v>
      </c>
      <c r="S212" s="87">
        <f t="shared" si="59"/>
        <v>0</v>
      </c>
      <c r="T212" s="87">
        <f t="shared" si="59"/>
        <v>0</v>
      </c>
      <c r="U212" s="87">
        <f t="shared" si="59"/>
        <v>0</v>
      </c>
      <c r="V212" s="87"/>
      <c r="W212" s="87">
        <f>+W4+W44+W109+W161+W175+W198</f>
        <v>10831617.459999999</v>
      </c>
      <c r="X212" s="73">
        <f t="shared" si="57"/>
        <v>45074224.54</v>
      </c>
    </row>
    <row r="213" spans="1:24" ht="15">
      <c r="A213" s="2"/>
      <c r="B213" s="2" t="s">
        <v>35</v>
      </c>
      <c r="C213" s="2"/>
      <c r="D213" s="2"/>
      <c r="E213" s="49"/>
      <c r="F213" s="3" t="s">
        <v>35</v>
      </c>
      <c r="G213" s="52">
        <v>55905842</v>
      </c>
      <c r="H213" s="52"/>
      <c r="I213" s="52"/>
      <c r="J213" s="52" t="s">
        <v>35</v>
      </c>
      <c r="K213" s="46"/>
      <c r="L213" s="52">
        <v>6643710.29</v>
      </c>
      <c r="M213" s="52"/>
      <c r="N213" s="52" t="s">
        <v>35</v>
      </c>
      <c r="O213" s="52" t="s">
        <v>35</v>
      </c>
      <c r="P213" s="52" t="s">
        <v>35</v>
      </c>
      <c r="Q213" s="52"/>
      <c r="R213" s="52" t="s">
        <v>35</v>
      </c>
      <c r="S213" s="52"/>
      <c r="T213" s="52" t="s">
        <v>35</v>
      </c>
      <c r="U213" s="52" t="s">
        <v>35</v>
      </c>
      <c r="V213" s="52"/>
      <c r="W213" s="52">
        <f>I212+J212+L212+M212+N212+O212+P212+Q212+R212+S212+T212+U212</f>
        <v>10831617.459999999</v>
      </c>
      <c r="X213" s="52">
        <f>+G213-W213</f>
        <v>45074224.54</v>
      </c>
    </row>
    <row r="214" spans="6:24" ht="15">
      <c r="F214" s="4"/>
      <c r="G214" s="76">
        <f>G213-G212</f>
        <v>0</v>
      </c>
      <c r="H214" s="6"/>
      <c r="I214" s="7" t="s">
        <v>35</v>
      </c>
      <c r="J214" s="7"/>
      <c r="K214" s="7"/>
      <c r="L214" s="7" t="s">
        <v>35</v>
      </c>
      <c r="M214" s="6"/>
      <c r="N214" s="8" t="s">
        <v>35</v>
      </c>
      <c r="O214" s="9" t="s">
        <v>35</v>
      </c>
      <c r="P214" s="9" t="s">
        <v>35</v>
      </c>
      <c r="Q214" s="6" t="s">
        <v>35</v>
      </c>
      <c r="R214" s="10" t="s">
        <v>35</v>
      </c>
      <c r="S214" s="6"/>
      <c r="T214" s="8" t="s">
        <v>35</v>
      </c>
      <c r="U214" s="8" t="s">
        <v>35</v>
      </c>
      <c r="V214" s="8"/>
      <c r="W214" s="11"/>
      <c r="X214" s="75">
        <f>X213-X212</f>
        <v>0</v>
      </c>
    </row>
    <row r="215" spans="6:24" ht="15.75">
      <c r="F215" s="96" t="s">
        <v>195</v>
      </c>
      <c r="G215" s="97"/>
      <c r="H215" s="97"/>
      <c r="I215" s="97"/>
      <c r="J215" s="98">
        <f>+L213-L212</f>
        <v>0</v>
      </c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</row>
    <row r="216" spans="6:24" ht="15">
      <c r="F216" s="14"/>
      <c r="G216" s="6"/>
      <c r="I216" s="12"/>
      <c r="J216" s="12"/>
      <c r="K216" s="10"/>
      <c r="L216" s="12">
        <f>+L213-L212</f>
        <v>0</v>
      </c>
      <c r="W216" s="15"/>
      <c r="X216" s="5"/>
    </row>
    <row r="217" spans="7:24" ht="15">
      <c r="G217" s="6"/>
      <c r="I217" s="7" t="s">
        <v>35</v>
      </c>
      <c r="J217" s="12"/>
      <c r="K217" s="10"/>
      <c r="L217" s="7" t="s">
        <v>35</v>
      </c>
      <c r="M217" s="92" t="s">
        <v>35</v>
      </c>
      <c r="O217" s="12"/>
      <c r="Q217" s="16"/>
      <c r="W217" s="17"/>
      <c r="X217" s="18"/>
    </row>
    <row r="218" spans="7:24" ht="15">
      <c r="G218" s="6"/>
      <c r="I218" s="12"/>
      <c r="J218" s="12"/>
      <c r="K218" s="10"/>
      <c r="L218" s="12"/>
      <c r="M218" s="92" t="s">
        <v>35</v>
      </c>
      <c r="Q218" s="19"/>
      <c r="U218" s="8" t="s">
        <v>35</v>
      </c>
      <c r="V218" s="8"/>
      <c r="W218" s="17" t="s">
        <v>35</v>
      </c>
      <c r="X218" s="13" t="s">
        <v>35</v>
      </c>
    </row>
    <row r="219" spans="7:24" ht="15">
      <c r="G219" s="6"/>
      <c r="I219" s="12"/>
      <c r="J219" s="12"/>
      <c r="K219" s="10"/>
      <c r="L219" s="12"/>
      <c r="M219" s="93" t="e">
        <f>M218-M217</f>
        <v>#VALUE!</v>
      </c>
      <c r="N219" s="20" t="s">
        <v>35</v>
      </c>
      <c r="W219" s="15"/>
      <c r="X219" s="5"/>
    </row>
    <row r="220" ht="15">
      <c r="M220" s="94"/>
    </row>
    <row r="221" ht="15">
      <c r="M221" s="94"/>
    </row>
    <row r="222" ht="15">
      <c r="M222" s="94"/>
    </row>
    <row r="223" ht="15">
      <c r="M223" s="15"/>
    </row>
  </sheetData>
  <sheetProtection/>
  <mergeCells count="3">
    <mergeCell ref="F215:I215"/>
    <mergeCell ref="J215:X215"/>
    <mergeCell ref="A3:E3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Patria Martinez</cp:lastModifiedBy>
  <cp:lastPrinted>2018-03-07T15:45:52Z</cp:lastPrinted>
  <dcterms:created xsi:type="dcterms:W3CDTF">2017-11-08T14:15:00Z</dcterms:created>
  <dcterms:modified xsi:type="dcterms:W3CDTF">2018-04-04T14:40:34Z</dcterms:modified>
  <cp:category/>
  <cp:version/>
  <cp:contentType/>
  <cp:contentStatus/>
</cp:coreProperties>
</file>