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45" windowHeight="4470" tabRatio="403" activeTab="1"/>
  </bookViews>
  <sheets>
    <sheet name="2016 CON PROYECTOS" sheetId="1" r:id="rId1"/>
    <sheet name="2016 SIN PROYECTOS" sheetId="2" r:id="rId2"/>
  </sheets>
  <definedNames>
    <definedName name="_xlnm.Print_Area" localSheetId="0">'2016 CON PROYECTOS'!$A$1:$S$211</definedName>
    <definedName name="_xlnm.Print_Titles" localSheetId="0">'2016 CON PROYECTOS'!$1:$20</definedName>
  </definedNames>
  <calcPr fullCalcOnLoad="1"/>
</workbook>
</file>

<file path=xl/sharedStrings.xml><?xml version="1.0" encoding="utf-8"?>
<sst xmlns="http://schemas.openxmlformats.org/spreadsheetml/2006/main" count="509" uniqueCount="245">
  <si>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</si>
  <si>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</si>
  <si>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</si>
  <si>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</si>
  <si>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</si>
  <si>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</si>
  <si>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</si>
  <si>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</si>
  <si>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</si>
  <si>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</si>
  <si>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</si>
  <si>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</si>
  <si>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</si>
  <si>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</si>
  <si>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</si>
  <si>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</si>
  <si>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</si>
  <si>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</si>
  <si>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</si>
  <si>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</si>
  <si>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</si>
  <si>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</si>
  <si>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</si>
  <si>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</si>
  <si>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</si>
  <si>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</si>
  <si>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</si>
  <si>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</si>
  <si>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</si>
  <si>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</si>
  <si>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</si>
  <si>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</si>
  <si>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</si>
  <si>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</si>
  <si>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</si>
  <si>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</si>
  <si>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</si>
  <si>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</si>
  <si>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</si>
  <si>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</si>
  <si>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</si>
  <si>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</si>
  <si>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</si>
  <si>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</si>
  <si>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</si>
  <si>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</si>
  <si>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</si>
  <si>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</si>
  <si>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</si>
  <si>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</si>
  <si>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</si>
  <si>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</si>
  <si>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</si>
  <si>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</si>
  <si>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</si>
  <si>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</si>
  <si>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</si>
  <si>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</si>
  <si>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</si>
  <si>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</si>
  <si>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</si>
  <si>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</si>
  <si>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</si>
  <si>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</si>
  <si>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</si>
  <si>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</si>
  <si>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</si>
  <si>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</si>
  <si>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</si>
  <si>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</si>
  <si>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</si>
  <si>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</si>
  <si>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</si>
  <si>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</si>
  <si>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</si>
  <si>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</si>
  <si>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</si>
  <si>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</si>
  <si>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</si>
  <si>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</si>
  <si>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</si>
  <si>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</si>
  <si>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</si>
  <si>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</si>
  <si>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</si>
  <si>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</si>
  <si>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</si>
  <si>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</si>
  <si>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</si>
  <si>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</si>
  <si>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</si>
  <si>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</si>
  <si>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</si>
  <si>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</si>
  <si>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</si>
  <si>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</si>
  <si>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</si>
  <si>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</si>
  <si>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</si>
  <si>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</si>
  <si>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</si>
  <si>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</si>
  <si>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</si>
  <si>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</si>
  <si>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</si>
  <si>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</si>
  <si>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</si>
  <si>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</si>
  <si>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</si>
  <si>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</si>
  <si>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</si>
  <si>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</si>
  <si>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</si>
  <si>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</si>
  <si>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</si>
  <si>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</si>
  <si>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</si>
  <si>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</si>
  <si>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</si>
  <si>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</si>
  <si>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</si>
  <si>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</si>
  <si>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</si>
  <si>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</si>
  <si>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</si>
  <si>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</si>
  <si>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</si>
  <si>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</si>
  <si>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</si>
  <si>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</si>
  <si>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</si>
  <si>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</si>
  <si>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</si>
  <si>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</si>
  <si>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</si>
  <si>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</si>
  <si>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</si>
  <si>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</si>
  <si>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</si>
  <si>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</si>
  <si>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</si>
  <si>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</si>
  <si>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</si>
  <si>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</si>
  <si>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</si>
  <si>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</si>
  <si>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</si>
  <si>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</si>
  <si>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</si>
  <si>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</si>
  <si>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</si>
  <si>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</si>
  <si>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</si>
  <si>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</si>
  <si>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</si>
  <si>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</si>
  <si>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</si>
  <si>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</si>
  <si>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</si>
  <si>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</si>
  <si>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</si>
  <si>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</si>
  <si>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</si>
  <si>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</si>
  <si>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</si>
  <si>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</si>
  <si>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</si>
  <si>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</si>
  <si>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</si>
  <si>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</si>
  <si>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</si>
  <si>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</si>
  <si>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</si>
  <si>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</si>
  <si>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</si>
  <si>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</si>
  <si>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</si>
  <si>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</si>
  <si>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</si>
  <si>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</si>
  <si>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</si>
  <si>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</si>
  <si>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</si>
  <si>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</si>
  <si>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</si>
  <si>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</si>
  <si>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</si>
  <si>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</si>
  <si>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</si>
  <si>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</si>
  <si>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</si>
  <si>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</si>
  <si>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Recolección de residuos solidos </t>
  </si>
  <si>
    <t>PRODUCTOS DE CUERO, CAUCHO Y PLASTICO</t>
  </si>
  <si>
    <t>Equipo de Computo</t>
  </si>
  <si>
    <t>EJECUTADO</t>
  </si>
  <si>
    <t xml:space="preserve">CONCEPTO  DEFINICIÓN 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</si>
  <si>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</si>
  <si>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</si>
  <si>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</si>
  <si>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</si>
  <si>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</si>
  <si>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>Estudios de ingenierias, investigaciones</t>
  </si>
  <si>
    <t>Matenimiento y reparación de equipos de transporte,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</si>
  <si>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</si>
  <si>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</si>
  <si>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</si>
  <si>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CONTRATACIÓN  DE SERVICIOS</t>
  </si>
  <si>
    <t xml:space="preserve">AÑO 2016       </t>
  </si>
  <si>
    <t>OTROS SERVICIOS NO INCLUIDOS</t>
  </si>
  <si>
    <t>Investigación y Dearrollo (PARA EL FONIAF)</t>
  </si>
  <si>
    <t>Ing. Alejandro Gómez Mejia                           Lic. Patria Martínez</t>
  </si>
  <si>
    <t xml:space="preserve">  Enc. División de planificación y Desarrollo        Enc División Administrativa y Financiera. </t>
  </si>
  <si>
    <t>Mueble de Alojamiento</t>
  </si>
  <si>
    <t>Electrodomestico</t>
  </si>
  <si>
    <t>Prestaciones economicas</t>
  </si>
  <si>
    <t>pago de porcentajes por desvinculaion de cargo</t>
  </si>
  <si>
    <t xml:space="preserve">Prestacion laboral por desvinculacion </t>
  </si>
  <si>
    <t>Proporcion de vacaciones no disfrutada</t>
  </si>
  <si>
    <t>Compensacion por resultados</t>
  </si>
  <si>
    <t>Bonificaciones</t>
  </si>
  <si>
    <t>Otras Bonificaciones y Gratificaciones</t>
  </si>
  <si>
    <t>Bono escolar</t>
  </si>
  <si>
    <t>GRATIFICACIONES Y BONICFICACIONES</t>
  </si>
  <si>
    <t>Festividades</t>
  </si>
  <si>
    <t>Gastos de Representacion  en el Pais</t>
  </si>
  <si>
    <t>GASTOS DE REPRESENTACION</t>
  </si>
  <si>
    <t>,02</t>
  </si>
  <si>
    <t>,03</t>
  </si>
  <si>
    <t>Bono para actividades diversas</t>
  </si>
  <si>
    <t>Bono para asistencias social</t>
  </si>
  <si>
    <t>,01</t>
  </si>
  <si>
    <t>Obras Menores en edificaciones</t>
  </si>
  <si>
    <t>Equipos de Gen. Elect. Y asesorios</t>
  </si>
  <si>
    <t>Mantenimiento y reparación  equipos computacion</t>
  </si>
  <si>
    <t>Pinturas ,lacas y absorventes para pintura</t>
  </si>
  <si>
    <t>1</t>
  </si>
  <si>
    <t>Obras</t>
  </si>
  <si>
    <t>Obras para edificaciones no residenciales</t>
  </si>
  <si>
    <t>VALOR (RD$) Tope 2018</t>
  </si>
  <si>
    <t>PROYECTADO 2018</t>
  </si>
  <si>
    <t>ENERO,2018</t>
  </si>
  <si>
    <t>EJECUCION PRESUPUESTARIA AÑO 2018</t>
  </si>
  <si>
    <t xml:space="preserve">ENERO,2018       </t>
  </si>
  <si>
    <t>DISPONIBILIDAD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</si>
</sst>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_-* #,##0.0_-;\-* #,##0.0_-;_-* &quot;-&quot;??_-;_-@_-"/>
  </numFmts>
  <fonts count="6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49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1" fontId="5" fillId="0" borderId="0" xfId="49" applyFont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 horizontal="left" indent="31"/>
    </xf>
    <xf numFmtId="0" fontId="60" fillId="0" borderId="0" xfId="0" applyFont="1" applyAlignment="1">
      <alignment horizontal="left" indent="31"/>
    </xf>
    <xf numFmtId="0" fontId="0" fillId="0" borderId="11" xfId="0" applyBorder="1" applyAlignment="1">
      <alignment/>
    </xf>
    <xf numFmtId="179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1" fontId="5" fillId="34" borderId="13" xfId="49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1" fontId="5" fillId="35" borderId="14" xfId="49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1" fontId="5" fillId="0" borderId="14" xfId="49" applyFont="1" applyBorder="1" applyAlignment="1">
      <alignment/>
    </xf>
    <xf numFmtId="171" fontId="4" fillId="0" borderId="14" xfId="49" applyFont="1" applyBorder="1" applyAlignment="1">
      <alignment/>
    </xf>
    <xf numFmtId="0" fontId="5" fillId="0" borderId="14" xfId="0" applyFont="1" applyBorder="1" applyAlignment="1">
      <alignment horizontal="left"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1" fontId="5" fillId="0" borderId="14" xfId="49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1" fontId="5" fillId="34" borderId="14" xfId="49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1" fontId="4" fillId="0" borderId="15" xfId="49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Alignment="1">
      <alignment/>
    </xf>
    <xf numFmtId="171" fontId="0" fillId="0" borderId="0" xfId="49" applyFont="1" applyAlignment="1">
      <alignment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171" fontId="9" fillId="34" borderId="12" xfId="49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5" borderId="23" xfId="0" applyFont="1" applyFill="1" applyBorder="1" applyAlignment="1">
      <alignment horizontal="left"/>
    </xf>
    <xf numFmtId="171" fontId="9" fillId="35" borderId="23" xfId="49" applyFont="1" applyFill="1" applyBorder="1" applyAlignment="1">
      <alignment/>
    </xf>
    <xf numFmtId="0" fontId="10" fillId="0" borderId="14" xfId="0" applyFont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71" fontId="9" fillId="33" borderId="14" xfId="49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9" fillId="33" borderId="12" xfId="0" applyFont="1" applyFill="1" applyBorder="1" applyAlignment="1">
      <alignment horizontal="center"/>
    </xf>
    <xf numFmtId="171" fontId="11" fillId="0" borderId="14" xfId="49" applyFont="1" applyBorder="1" applyAlignment="1">
      <alignment/>
    </xf>
    <xf numFmtId="171" fontId="12" fillId="33" borderId="14" xfId="49" applyFont="1" applyFill="1" applyBorder="1" applyAlignment="1">
      <alignment/>
    </xf>
    <xf numFmtId="171" fontId="12" fillId="0" borderId="14" xfId="49" applyFont="1" applyBorder="1" applyAlignment="1">
      <alignment/>
    </xf>
    <xf numFmtId="171" fontId="12" fillId="34" borderId="14" xfId="49" applyFont="1" applyFill="1" applyBorder="1" applyAlignment="1">
      <alignment/>
    </xf>
    <xf numFmtId="171" fontId="12" fillId="35" borderId="14" xfId="49" applyFont="1" applyFill="1" applyBorder="1" applyAlignment="1">
      <alignment/>
    </xf>
    <xf numFmtId="171" fontId="11" fillId="0" borderId="15" xfId="49" applyFont="1" applyBorder="1" applyAlignment="1">
      <alignment/>
    </xf>
    <xf numFmtId="179" fontId="12" fillId="33" borderId="12" xfId="0" applyNumberFormat="1" applyFont="1" applyFill="1" applyBorder="1" applyAlignment="1">
      <alignment/>
    </xf>
    <xf numFmtId="171" fontId="5" fillId="35" borderId="14" xfId="49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1" fontId="9" fillId="0" borderId="14" xfId="49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0" fillId="0" borderId="11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71" fontId="11" fillId="0" borderId="14" xfId="49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171" fontId="12" fillId="0" borderId="14" xfId="49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/>
    </xf>
    <xf numFmtId="171" fontId="11" fillId="33" borderId="14" xfId="49" applyFont="1" applyFill="1" applyBorder="1" applyAlignment="1">
      <alignment/>
    </xf>
    <xf numFmtId="0" fontId="0" fillId="0" borderId="0" xfId="0" applyFill="1" applyAlignment="1">
      <alignment/>
    </xf>
    <xf numFmtId="171" fontId="61" fillId="33" borderId="14" xfId="49" applyFont="1" applyFill="1" applyBorder="1" applyAlignment="1">
      <alignment/>
    </xf>
    <xf numFmtId="0" fontId="1" fillId="0" borderId="0" xfId="0" applyFont="1" applyFill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2" fillId="0" borderId="14" xfId="49" applyFont="1" applyFill="1" applyBorder="1" applyAlignment="1">
      <alignment/>
    </xf>
    <xf numFmtId="171" fontId="62" fillId="36" borderId="14" xfId="49" applyFont="1" applyFill="1" applyBorder="1" applyAlignment="1">
      <alignment/>
    </xf>
    <xf numFmtId="171" fontId="63" fillId="0" borderId="14" xfId="49" applyFont="1" applyFill="1" applyBorder="1" applyAlignment="1">
      <alignment/>
    </xf>
    <xf numFmtId="171" fontId="62" fillId="0" borderId="14" xfId="49" applyFont="1" applyBorder="1" applyAlignment="1">
      <alignment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1" fontId="12" fillId="0" borderId="24" xfId="49" applyFont="1" applyBorder="1" applyAlignment="1">
      <alignment/>
    </xf>
    <xf numFmtId="171" fontId="11" fillId="0" borderId="24" xfId="49" applyFont="1" applyBorder="1" applyAlignment="1">
      <alignment/>
    </xf>
    <xf numFmtId="171" fontId="5" fillId="0" borderId="0" xfId="0" applyNumberFormat="1" applyFont="1" applyAlignment="1">
      <alignment/>
    </xf>
    <xf numFmtId="179" fontId="64" fillId="0" borderId="0" xfId="0" applyNumberFormat="1" applyFont="1" applyAlignment="1">
      <alignment/>
    </xf>
    <xf numFmtId="171" fontId="9" fillId="34" borderId="25" xfId="49" applyFont="1" applyFill="1" applyBorder="1" applyAlignment="1">
      <alignment horizontal="center" vertical="center"/>
    </xf>
    <xf numFmtId="171" fontId="0" fillId="36" borderId="0" xfId="49" applyFont="1" applyFill="1" applyAlignment="1">
      <alignment/>
    </xf>
    <xf numFmtId="171" fontId="65" fillId="0" borderId="0" xfId="49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27" xfId="0" applyNumberFormat="1" applyFont="1" applyBorder="1" applyAlignment="1">
      <alignment/>
    </xf>
    <xf numFmtId="0" fontId="10" fillId="0" borderId="24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4" xfId="0" applyFont="1" applyBorder="1" applyAlignment="1">
      <alignment wrapText="1"/>
    </xf>
    <xf numFmtId="171" fontId="66" fillId="36" borderId="0" xfId="49" applyFont="1" applyFill="1" applyAlignment="1">
      <alignment/>
    </xf>
    <xf numFmtId="0" fontId="9" fillId="36" borderId="25" xfId="0" applyFont="1" applyFill="1" applyBorder="1" applyAlignment="1">
      <alignment horizontal="center" vertical="center" wrapText="1"/>
    </xf>
    <xf numFmtId="171" fontId="11" fillId="35" borderId="14" xfId="49" applyFont="1" applyFill="1" applyBorder="1" applyAlignment="1">
      <alignment/>
    </xf>
    <xf numFmtId="171" fontId="0" fillId="35" borderId="0" xfId="0" applyNumberFormat="1" applyFill="1" applyAlignment="1">
      <alignment/>
    </xf>
    <xf numFmtId="171" fontId="1" fillId="0" borderId="0" xfId="49" applyFont="1" applyAlignment="1">
      <alignment/>
    </xf>
    <xf numFmtId="179" fontId="0" fillId="0" borderId="0" xfId="0" applyNumberFormat="1" applyFill="1" applyAlignment="1">
      <alignment/>
    </xf>
    <xf numFmtId="171" fontId="62" fillId="0" borderId="0" xfId="49" applyFont="1" applyFill="1" applyBorder="1" applyAlignment="1">
      <alignment/>
    </xf>
    <xf numFmtId="0" fontId="0" fillId="0" borderId="0" xfId="0" applyFont="1" applyAlignment="1">
      <alignment/>
    </xf>
    <xf numFmtId="179" fontId="1" fillId="36" borderId="0" xfId="0" applyNumberFormat="1" applyFont="1" applyFill="1" applyAlignment="1">
      <alignment/>
    </xf>
    <xf numFmtId="171" fontId="11" fillId="0" borderId="0" xfId="49" applyFont="1" applyFill="1" applyBorder="1" applyAlignment="1">
      <alignment/>
    </xf>
    <xf numFmtId="171" fontId="62" fillId="36" borderId="0" xfId="49" applyFont="1" applyFill="1" applyBorder="1" applyAlignment="1">
      <alignment/>
    </xf>
    <xf numFmtId="179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171" fontId="1" fillId="35" borderId="0" xfId="0" applyNumberFormat="1" applyFont="1" applyFill="1" applyAlignment="1">
      <alignment/>
    </xf>
    <xf numFmtId="171" fontId="1" fillId="35" borderId="0" xfId="49" applyFont="1" applyFill="1" applyAlignment="1">
      <alignment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1" fillId="19" borderId="31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 wrapText="1"/>
    </xf>
    <xf numFmtId="0" fontId="1" fillId="19" borderId="25" xfId="0" applyFont="1" applyFill="1" applyBorder="1" applyAlignment="1">
      <alignment horizontal="center" vertical="center" wrapText="1"/>
    </xf>
    <xf numFmtId="0" fontId="1" fillId="19" borderId="31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33" borderId="37" xfId="0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34" borderId="28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34" borderId="3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33" borderId="37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10" fillId="33" borderId="39" xfId="0" applyFont="1" applyFill="1" applyBorder="1" applyAlignment="1">
      <alignment wrapText="1"/>
    </xf>
    <xf numFmtId="0" fontId="9" fillId="34" borderId="32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4" borderId="29" xfId="0" applyFont="1" applyFill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zoomScalePageLayoutView="0" workbookViewId="0" topLeftCell="A191">
      <selection activeCell="F210" sqref="F210"/>
    </sheetView>
  </sheetViews>
  <sheetFormatPr defaultColWidth="9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9" max="15" width="9.00390625" style="0" customWidth="1"/>
    <col min="16" max="16" width="12.375" style="0" bestFit="1" customWidth="1"/>
    <col min="17" max="17" width="9.00390625" style="0" customWidth="1"/>
    <col min="18" max="18" width="11.875" style="0" bestFit="1" customWidth="1"/>
  </cols>
  <sheetData>
    <row r="1" spans="1:19" ht="12.75" customHeight="1">
      <c r="A1" s="206" t="s">
        <v>167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206" t="s">
        <v>168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206" t="s">
        <v>170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206" t="s">
        <v>169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206" t="s">
        <v>191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1:19" ht="16.5" customHeight="1">
      <c r="A10" s="206" t="s">
        <v>208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187" t="s">
        <v>176</v>
      </c>
      <c r="B12" s="205" t="s">
        <v>175</v>
      </c>
      <c r="C12" s="199" t="s">
        <v>174</v>
      </c>
      <c r="D12" s="199" t="s">
        <v>173</v>
      </c>
      <c r="E12" s="196" t="s">
        <v>172</v>
      </c>
      <c r="F12" s="190" t="s">
        <v>171</v>
      </c>
      <c r="G12" s="193" t="s">
        <v>166</v>
      </c>
      <c r="H12" s="193" t="s">
        <v>179</v>
      </c>
      <c r="I12" s="193" t="s">
        <v>180</v>
      </c>
      <c r="J12" s="193" t="s">
        <v>181</v>
      </c>
      <c r="K12" s="193" t="s">
        <v>182</v>
      </c>
      <c r="L12" s="193" t="s">
        <v>183</v>
      </c>
      <c r="M12" s="193" t="s">
        <v>184</v>
      </c>
      <c r="N12" s="193" t="s">
        <v>185</v>
      </c>
      <c r="O12" s="193" t="s">
        <v>186</v>
      </c>
      <c r="P12" s="193" t="s">
        <v>187</v>
      </c>
      <c r="Q12" s="193" t="s">
        <v>188</v>
      </c>
      <c r="R12" s="193" t="s">
        <v>189</v>
      </c>
      <c r="S12" s="193" t="s">
        <v>190</v>
      </c>
    </row>
    <row r="13" spans="1:19" ht="12.75">
      <c r="A13" s="188"/>
      <c r="B13" s="200"/>
      <c r="C13" s="200"/>
      <c r="D13" s="200"/>
      <c r="E13" s="197"/>
      <c r="F13" s="191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</row>
    <row r="14" spans="1:19" ht="12.75">
      <c r="A14" s="188"/>
      <c r="B14" s="200"/>
      <c r="C14" s="200"/>
      <c r="D14" s="200"/>
      <c r="E14" s="197"/>
      <c r="F14" s="191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1:19" ht="12.75">
      <c r="A15" s="188"/>
      <c r="B15" s="200"/>
      <c r="C15" s="200"/>
      <c r="D15" s="200"/>
      <c r="E15" s="197"/>
      <c r="F15" s="191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</row>
    <row r="16" spans="1:19" ht="12.75">
      <c r="A16" s="188"/>
      <c r="B16" s="200"/>
      <c r="C16" s="200"/>
      <c r="D16" s="200"/>
      <c r="E16" s="197"/>
      <c r="F16" s="191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</row>
    <row r="17" spans="1:19" ht="12.75">
      <c r="A17" s="188"/>
      <c r="B17" s="200"/>
      <c r="C17" s="200"/>
      <c r="D17" s="200"/>
      <c r="E17" s="197"/>
      <c r="F17" s="191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</row>
    <row r="18" spans="1:19" ht="2.25" customHeight="1" hidden="1">
      <c r="A18" s="188"/>
      <c r="B18" s="200"/>
      <c r="C18" s="200"/>
      <c r="D18" s="200"/>
      <c r="E18" s="197"/>
      <c r="F18" s="191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</row>
    <row r="19" spans="1:19" ht="6" customHeight="1" hidden="1">
      <c r="A19" s="188"/>
      <c r="B19" s="200"/>
      <c r="C19" s="200"/>
      <c r="D19" s="200"/>
      <c r="E19" s="197"/>
      <c r="F19" s="191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9" ht="22.5" customHeight="1" thickBot="1">
      <c r="A20" s="189"/>
      <c r="B20" s="201"/>
      <c r="C20" s="201"/>
      <c r="D20" s="201"/>
      <c r="E20" s="198"/>
      <c r="F20" s="192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39973237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v>31422292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148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v>2102800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148</v>
      </c>
      <c r="F27" s="39" t="s">
        <v>21</v>
      </c>
      <c r="G27" s="36">
        <v>1705000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149</v>
      </c>
      <c r="F28" s="39" t="s">
        <v>10</v>
      </c>
      <c r="G28" s="36">
        <v>300000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150</v>
      </c>
      <c r="F29" s="39" t="s">
        <v>20</v>
      </c>
      <c r="G29" s="36">
        <v>50000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151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152</v>
      </c>
      <c r="F31" s="32" t="s">
        <v>22</v>
      </c>
      <c r="G31" s="36">
        <v>75000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v>2100000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148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149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150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151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153</v>
      </c>
      <c r="G40" s="35">
        <f>G41</f>
        <v>5625945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154</v>
      </c>
      <c r="G41" s="35">
        <f>SUM(G42:G49)</f>
        <v>5625945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148</v>
      </c>
      <c r="F42" s="32" t="s">
        <v>77</v>
      </c>
      <c r="G42" s="36">
        <v>70000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149</v>
      </c>
      <c r="F43" s="32" t="s">
        <v>78</v>
      </c>
      <c r="G43" s="36">
        <v>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150</v>
      </c>
      <c r="F44" s="32" t="s">
        <v>79</v>
      </c>
      <c r="G44" s="36">
        <v>243000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151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152</v>
      </c>
      <c r="F46" s="32" t="s">
        <v>80</v>
      </c>
      <c r="G46" s="36">
        <v>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155</v>
      </c>
      <c r="F47" s="32" t="s">
        <v>81</v>
      </c>
      <c r="G47" s="36">
        <v>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156</v>
      </c>
      <c r="F48" s="32" t="s">
        <v>82</v>
      </c>
      <c r="G48" s="36">
        <v>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157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159</v>
      </c>
      <c r="G51" s="35">
        <f>G52</f>
        <v>200000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200000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148</v>
      </c>
      <c r="F53" s="42" t="s">
        <v>128</v>
      </c>
      <c r="G53" s="36">
        <v>100000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149</v>
      </c>
      <c r="F54" s="32" t="s">
        <v>25</v>
      </c>
      <c r="G54" s="36">
        <v>100000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207</v>
      </c>
      <c r="G61" s="44">
        <f>(G63+G73+G77+G81+G89+G95+G105)</f>
        <v>22332000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139</v>
      </c>
      <c r="G63" s="35">
        <f>G64+G65+G66+G67+G68+G70+G71</f>
        <v>1606000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100000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148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6000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20000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158</v>
      </c>
      <c r="G73" s="35">
        <v>2200000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300000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1900000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140</v>
      </c>
      <c r="G77" s="35">
        <v>2800000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2500000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300000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160</v>
      </c>
      <c r="G81" s="35">
        <v>315000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300000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v>120000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127">
        <v>60000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v>2665000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2400000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v>570000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v>260000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149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155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156</v>
      </c>
      <c r="F99" s="32" t="s">
        <v>161</v>
      </c>
      <c r="G99" s="36">
        <v>150000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v>310000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148</v>
      </c>
      <c r="F101" s="32" t="s">
        <v>37</v>
      </c>
      <c r="G101" s="36">
        <v>75000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149</v>
      </c>
      <c r="F102" s="32" t="s">
        <v>38</v>
      </c>
      <c r="G102" s="36">
        <v>75000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152</v>
      </c>
      <c r="F103" s="32" t="s">
        <v>91</v>
      </c>
      <c r="G103" s="36">
        <v>60000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155</v>
      </c>
      <c r="F104" s="32" t="s">
        <v>92</v>
      </c>
      <c r="G104" s="36">
        <v>100000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71">
        <v>2</v>
      </c>
      <c r="B105" s="19">
        <v>2</v>
      </c>
      <c r="C105" s="19">
        <v>8</v>
      </c>
      <c r="D105" s="19"/>
      <c r="E105" s="27"/>
      <c r="F105" s="34" t="s">
        <v>209</v>
      </c>
      <c r="G105" s="35">
        <f>(G106+G107+G108+G109+G110+G111+G112)</f>
        <v>12176000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1</v>
      </c>
      <c r="E106" s="24"/>
      <c r="F106" s="34" t="s">
        <v>93</v>
      </c>
      <c r="G106" s="35">
        <v>100000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2</v>
      </c>
      <c r="E107" s="24"/>
      <c r="F107" s="34" t="s">
        <v>94</v>
      </c>
      <c r="G107" s="35">
        <v>250000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69">
        <v>2</v>
      </c>
      <c r="B108" s="17">
        <v>2</v>
      </c>
      <c r="C108" s="17">
        <v>8</v>
      </c>
      <c r="D108" s="17">
        <v>5</v>
      </c>
      <c r="E108" s="24"/>
      <c r="F108" s="34" t="s">
        <v>95</v>
      </c>
      <c r="G108" s="35">
        <v>31000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148</v>
      </c>
      <c r="F109" s="32" t="s">
        <v>96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149</v>
      </c>
      <c r="F110" s="42" t="s">
        <v>129</v>
      </c>
      <c r="G110" s="36">
        <v>4000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71">
        <v>2</v>
      </c>
      <c r="B111" s="19">
        <v>2</v>
      </c>
      <c r="C111" s="19">
        <v>8</v>
      </c>
      <c r="D111" s="19">
        <v>5</v>
      </c>
      <c r="E111" s="27" t="s">
        <v>150</v>
      </c>
      <c r="F111" s="32" t="s">
        <v>39</v>
      </c>
      <c r="G111" s="36">
        <v>15000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69">
        <v>2</v>
      </c>
      <c r="B112" s="17">
        <v>2</v>
      </c>
      <c r="C112" s="17">
        <v>8</v>
      </c>
      <c r="D112" s="17">
        <v>6</v>
      </c>
      <c r="E112" s="24"/>
      <c r="F112" s="34" t="s">
        <v>40</v>
      </c>
      <c r="G112" s="35">
        <f>G113</f>
        <v>11770000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71">
        <v>2</v>
      </c>
      <c r="B113" s="19">
        <v>2</v>
      </c>
      <c r="C113" s="19">
        <v>8</v>
      </c>
      <c r="D113" s="19">
        <v>6</v>
      </c>
      <c r="E113" s="27" t="s">
        <v>148</v>
      </c>
      <c r="F113" s="32" t="s">
        <v>16</v>
      </c>
      <c r="G113" s="36">
        <f>SUM(G114:G119)</f>
        <v>11770000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69">
        <v>2</v>
      </c>
      <c r="B114" s="17">
        <v>2</v>
      </c>
      <c r="C114" s="17">
        <v>8</v>
      </c>
      <c r="D114" s="17">
        <v>7</v>
      </c>
      <c r="E114" s="24"/>
      <c r="F114" s="45" t="s">
        <v>135</v>
      </c>
      <c r="G114" s="35">
        <v>5885000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148</v>
      </c>
      <c r="F115" s="48" t="s">
        <v>62</v>
      </c>
      <c r="G115" s="36">
        <v>500000</v>
      </c>
      <c r="H115" s="32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149</v>
      </c>
      <c r="F116" s="42" t="s">
        <v>130</v>
      </c>
      <c r="G116" s="36">
        <v>350000</v>
      </c>
      <c r="H116" s="36" t="s">
        <v>7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151</v>
      </c>
      <c r="F117" s="42" t="s">
        <v>97</v>
      </c>
      <c r="G117" s="36">
        <v>3960000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152</v>
      </c>
      <c r="F118" s="32" t="s">
        <v>127</v>
      </c>
      <c r="G118" s="36">
        <v>75000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71">
        <v>2</v>
      </c>
      <c r="B119" s="19">
        <v>2</v>
      </c>
      <c r="C119" s="19">
        <v>8</v>
      </c>
      <c r="D119" s="19">
        <v>7</v>
      </c>
      <c r="E119" s="27" t="s">
        <v>155</v>
      </c>
      <c r="F119" s="32" t="s">
        <v>134</v>
      </c>
      <c r="G119" s="36">
        <v>1000000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69">
        <v>2</v>
      </c>
      <c r="B120" s="17">
        <v>2</v>
      </c>
      <c r="C120" s="17">
        <v>8</v>
      </c>
      <c r="D120" s="17">
        <v>8</v>
      </c>
      <c r="E120" s="24"/>
      <c r="F120" s="34" t="s">
        <v>9</v>
      </c>
      <c r="G120" s="35">
        <v>19000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148</v>
      </c>
      <c r="F121" s="32" t="s">
        <v>41</v>
      </c>
      <c r="G121" s="36">
        <v>15000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1">
        <v>2</v>
      </c>
      <c r="B122" s="19">
        <v>2</v>
      </c>
      <c r="C122" s="19">
        <v>8</v>
      </c>
      <c r="D122" s="19">
        <v>8</v>
      </c>
      <c r="E122" s="27" t="s">
        <v>150</v>
      </c>
      <c r="F122" s="32" t="s">
        <v>42</v>
      </c>
      <c r="G122" s="36">
        <v>4000</v>
      </c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2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0"/>
      <c r="B124" s="18"/>
      <c r="C124" s="18"/>
      <c r="D124" s="18"/>
      <c r="E124" s="24"/>
      <c r="F124" s="34"/>
      <c r="G124" s="36"/>
      <c r="H124" s="32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2.75">
      <c r="A125" s="72">
        <v>2</v>
      </c>
      <c r="B125" s="59">
        <v>3</v>
      </c>
      <c r="C125" s="60"/>
      <c r="D125" s="60"/>
      <c r="E125" s="61"/>
      <c r="F125" s="43" t="s">
        <v>59</v>
      </c>
      <c r="G125" s="44">
        <f>G127+G134+G137+G143+G146+G151+G154+G161</f>
        <v>5600000</v>
      </c>
      <c r="H125" s="62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ht="12.75">
      <c r="A126" s="70"/>
      <c r="B126" s="18"/>
      <c r="C126" s="18"/>
      <c r="D126" s="18"/>
      <c r="E126" s="24"/>
      <c r="F126" s="34"/>
      <c r="G126" s="35"/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8"/>
      <c r="E127" s="24"/>
      <c r="F127" s="34" t="s">
        <v>3</v>
      </c>
      <c r="G127" s="35">
        <v>365000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69">
        <v>2</v>
      </c>
      <c r="B128" s="17">
        <v>3</v>
      </c>
      <c r="C128" s="17">
        <v>1</v>
      </c>
      <c r="D128" s="17">
        <v>1</v>
      </c>
      <c r="E128" s="24"/>
      <c r="F128" s="34" t="s">
        <v>6</v>
      </c>
      <c r="G128" s="35">
        <v>350000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1">
        <v>2</v>
      </c>
      <c r="B129" s="19">
        <v>3</v>
      </c>
      <c r="C129" s="19">
        <v>1</v>
      </c>
      <c r="D129" s="19">
        <v>1</v>
      </c>
      <c r="E129" s="27" t="s">
        <v>148</v>
      </c>
      <c r="F129" s="32" t="s">
        <v>6</v>
      </c>
      <c r="G129" s="36">
        <v>350000</v>
      </c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70"/>
      <c r="B130" s="18"/>
      <c r="C130" s="18"/>
      <c r="D130" s="18"/>
      <c r="E130" s="24"/>
      <c r="F130" s="32"/>
      <c r="G130" s="36"/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69">
        <v>2</v>
      </c>
      <c r="B131" s="17">
        <v>3</v>
      </c>
      <c r="C131" s="17">
        <v>1</v>
      </c>
      <c r="D131" s="17">
        <v>3</v>
      </c>
      <c r="E131" s="24"/>
      <c r="F131" s="34" t="s">
        <v>12</v>
      </c>
      <c r="G131" s="35">
        <v>15000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1">
        <v>2</v>
      </c>
      <c r="B132" s="19">
        <v>3</v>
      </c>
      <c r="C132" s="19">
        <v>1</v>
      </c>
      <c r="D132" s="19">
        <v>3</v>
      </c>
      <c r="E132" s="27" t="s">
        <v>150</v>
      </c>
      <c r="F132" s="32" t="s">
        <v>98</v>
      </c>
      <c r="G132" s="36">
        <v>15000</v>
      </c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70"/>
      <c r="B133" s="18"/>
      <c r="C133" s="18"/>
      <c r="D133" s="18"/>
      <c r="E133" s="24"/>
      <c r="F133" s="34"/>
      <c r="G133" s="35"/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8"/>
      <c r="E134" s="24"/>
      <c r="F134" s="34" t="s">
        <v>99</v>
      </c>
      <c r="G134" s="35">
        <v>250000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69">
        <v>2</v>
      </c>
      <c r="B135" s="17">
        <v>3</v>
      </c>
      <c r="C135" s="17">
        <v>2</v>
      </c>
      <c r="D135" s="17">
        <v>3</v>
      </c>
      <c r="E135" s="24"/>
      <c r="F135" s="34" t="s">
        <v>100</v>
      </c>
      <c r="G135" s="35">
        <v>250000</v>
      </c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70"/>
      <c r="B136" s="18"/>
      <c r="C136" s="18"/>
      <c r="D136" s="18"/>
      <c r="E136" s="24"/>
      <c r="F136" s="34"/>
      <c r="G136" s="35"/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8"/>
      <c r="E137" s="24"/>
      <c r="F137" s="45" t="s">
        <v>122</v>
      </c>
      <c r="G137" s="35">
        <f>G138+G139+G140+G141</f>
        <v>1175000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1</v>
      </c>
      <c r="E138" s="24"/>
      <c r="F138" s="34" t="s">
        <v>4</v>
      </c>
      <c r="G138" s="35">
        <v>100000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2</v>
      </c>
      <c r="E139" s="24"/>
      <c r="F139" s="34" t="s">
        <v>121</v>
      </c>
      <c r="G139" s="35">
        <v>75000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3</v>
      </c>
      <c r="E140" s="24"/>
      <c r="F140" s="34" t="s">
        <v>120</v>
      </c>
      <c r="G140" s="35">
        <v>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69">
        <v>2</v>
      </c>
      <c r="B141" s="17">
        <v>3</v>
      </c>
      <c r="C141" s="17">
        <v>3</v>
      </c>
      <c r="D141" s="17">
        <v>4</v>
      </c>
      <c r="E141" s="24"/>
      <c r="F141" s="34" t="s">
        <v>101</v>
      </c>
      <c r="G141" s="35">
        <v>1000000</v>
      </c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70"/>
      <c r="B142" s="18"/>
      <c r="C142" s="18"/>
      <c r="D142" s="18"/>
      <c r="E142" s="24"/>
      <c r="F142" s="34"/>
      <c r="G142" s="35"/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8"/>
      <c r="E143" s="24"/>
      <c r="F143" s="34" t="s">
        <v>162</v>
      </c>
      <c r="G143" s="35">
        <f>+G144</f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69">
        <v>2</v>
      </c>
      <c r="B144" s="17">
        <v>3</v>
      </c>
      <c r="C144" s="17">
        <v>4</v>
      </c>
      <c r="D144" s="17">
        <v>1</v>
      </c>
      <c r="E144" s="24"/>
      <c r="F144" s="34" t="s">
        <v>43</v>
      </c>
      <c r="G144" s="35">
        <v>15000</v>
      </c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70"/>
      <c r="B145" s="18"/>
      <c r="C145" s="18"/>
      <c r="D145" s="18"/>
      <c r="E145" s="24"/>
      <c r="F145" s="34"/>
      <c r="G145" s="35"/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8"/>
      <c r="E146" s="24"/>
      <c r="F146" s="34" t="s">
        <v>119</v>
      </c>
      <c r="G146" s="35">
        <v>150000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3</v>
      </c>
      <c r="E147" s="24"/>
      <c r="F147" s="34" t="s">
        <v>126</v>
      </c>
      <c r="G147" s="35">
        <v>120000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4</v>
      </c>
      <c r="E148" s="24"/>
      <c r="F148" s="34" t="s">
        <v>143</v>
      </c>
      <c r="G148" s="35">
        <v>15000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69">
        <v>2</v>
      </c>
      <c r="B149" s="17">
        <v>3</v>
      </c>
      <c r="C149" s="17">
        <v>5</v>
      </c>
      <c r="D149" s="17">
        <v>5</v>
      </c>
      <c r="E149" s="24"/>
      <c r="F149" s="34" t="s">
        <v>142</v>
      </c>
      <c r="G149" s="35">
        <v>15000</v>
      </c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70"/>
      <c r="B150" s="18"/>
      <c r="C150" s="18"/>
      <c r="D150" s="18"/>
      <c r="E150" s="24"/>
      <c r="F150" s="32"/>
      <c r="G150" s="36"/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8"/>
      <c r="E151" s="24"/>
      <c r="F151" s="34" t="s">
        <v>163</v>
      </c>
      <c r="G151" s="35">
        <v>5000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69">
        <v>2</v>
      </c>
      <c r="B152" s="17">
        <v>3</v>
      </c>
      <c r="C152" s="17">
        <v>6</v>
      </c>
      <c r="D152" s="17">
        <v>2</v>
      </c>
      <c r="E152" s="24"/>
      <c r="F152" s="34" t="s">
        <v>44</v>
      </c>
      <c r="G152" s="35">
        <v>5000</v>
      </c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70"/>
      <c r="B153" s="18"/>
      <c r="C153" s="18"/>
      <c r="D153" s="18"/>
      <c r="E153" s="24"/>
      <c r="F153" s="34"/>
      <c r="G153" s="35"/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/>
      <c r="E154" s="24"/>
      <c r="F154" s="47" t="s">
        <v>141</v>
      </c>
      <c r="G154" s="35">
        <f>+G155</f>
        <v>3440000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69">
        <v>2</v>
      </c>
      <c r="B155" s="17">
        <v>3</v>
      </c>
      <c r="C155" s="17">
        <v>7</v>
      </c>
      <c r="D155" s="17">
        <v>1</v>
      </c>
      <c r="E155" s="24"/>
      <c r="F155" s="34" t="s">
        <v>5</v>
      </c>
      <c r="G155" s="35">
        <f>G156+G157+G158+G159</f>
        <v>3440000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148</v>
      </c>
      <c r="F156" s="32" t="s">
        <v>45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149</v>
      </c>
      <c r="F157" s="32" t="s">
        <v>46</v>
      </c>
      <c r="G157" s="36">
        <v>1900000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151</v>
      </c>
      <c r="F158" s="32" t="s">
        <v>15</v>
      </c>
      <c r="G158" s="36">
        <v>15000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1">
        <v>2</v>
      </c>
      <c r="B159" s="19">
        <v>3</v>
      </c>
      <c r="C159" s="19">
        <v>7</v>
      </c>
      <c r="D159" s="19">
        <v>1</v>
      </c>
      <c r="E159" s="27" t="s">
        <v>155</v>
      </c>
      <c r="F159" s="32" t="s">
        <v>47</v>
      </c>
      <c r="G159" s="36">
        <v>25000</v>
      </c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70"/>
      <c r="B160" s="18"/>
      <c r="C160" s="18"/>
      <c r="D160" s="18"/>
      <c r="E160" s="24"/>
      <c r="F160" s="34"/>
      <c r="G160" s="35"/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8"/>
      <c r="E161" s="24"/>
      <c r="F161" s="34" t="s">
        <v>164</v>
      </c>
      <c r="G161" s="35">
        <f>SUM(G162:G167)</f>
        <v>200000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1</v>
      </c>
      <c r="E162" s="24"/>
      <c r="F162" s="34" t="s">
        <v>48</v>
      </c>
      <c r="G162" s="35">
        <v>50000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2</v>
      </c>
      <c r="E163" s="24"/>
      <c r="F163" s="34" t="s">
        <v>147</v>
      </c>
      <c r="G163" s="35">
        <v>80000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4</v>
      </c>
      <c r="E164" s="24"/>
      <c r="F164" s="34" t="s">
        <v>144</v>
      </c>
      <c r="G164" s="35">
        <v>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5</v>
      </c>
      <c r="E165" s="24"/>
      <c r="F165" s="34" t="s">
        <v>145</v>
      </c>
      <c r="G165" s="35">
        <v>20000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6</v>
      </c>
      <c r="E166" s="24"/>
      <c r="F166" s="34" t="s">
        <v>133</v>
      </c>
      <c r="G166" s="35">
        <v>25000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69">
        <v>2</v>
      </c>
      <c r="B167" s="17">
        <v>3</v>
      </c>
      <c r="C167" s="17">
        <v>9</v>
      </c>
      <c r="D167" s="17">
        <v>9</v>
      </c>
      <c r="E167" s="24"/>
      <c r="F167" s="34" t="s">
        <v>102</v>
      </c>
      <c r="G167" s="35">
        <v>25000</v>
      </c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0"/>
      <c r="B168" s="18"/>
      <c r="C168" s="18"/>
      <c r="D168" s="18"/>
      <c r="E168" s="24"/>
      <c r="F168" s="34"/>
      <c r="G168" s="35"/>
      <c r="H168" s="32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ht="12.75">
      <c r="A169" s="72">
        <v>2</v>
      </c>
      <c r="B169" s="59">
        <v>4</v>
      </c>
      <c r="C169" s="60"/>
      <c r="D169" s="60"/>
      <c r="E169" s="61"/>
      <c r="F169" s="43" t="s">
        <v>63</v>
      </c>
      <c r="G169" s="44">
        <f>G171+G185</f>
        <v>860000</v>
      </c>
      <c r="H169" s="62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ht="12.75">
      <c r="A170" s="69"/>
      <c r="B170" s="17"/>
      <c r="C170" s="18"/>
      <c r="D170" s="18"/>
      <c r="E170" s="24"/>
      <c r="F170" s="45"/>
      <c r="G170" s="31"/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8"/>
      <c r="E171" s="24"/>
      <c r="F171" s="34" t="s">
        <v>64</v>
      </c>
      <c r="G171" s="35">
        <f>G172+G175+G178+G179+G182</f>
        <v>860000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69">
        <v>2</v>
      </c>
      <c r="B172" s="17">
        <v>4</v>
      </c>
      <c r="C172" s="17">
        <v>1</v>
      </c>
      <c r="D172" s="17">
        <v>2</v>
      </c>
      <c r="E172" s="24"/>
      <c r="F172" s="34" t="s">
        <v>49</v>
      </c>
      <c r="G172" s="35">
        <v>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148</v>
      </c>
      <c r="F173" s="32" t="s">
        <v>50</v>
      </c>
      <c r="G173" s="36">
        <v>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71">
        <v>2</v>
      </c>
      <c r="B174" s="19">
        <v>4</v>
      </c>
      <c r="C174" s="19">
        <v>1</v>
      </c>
      <c r="D174" s="19">
        <v>2</v>
      </c>
      <c r="E174" s="27" t="s">
        <v>149</v>
      </c>
      <c r="F174" s="32" t="s">
        <v>103</v>
      </c>
      <c r="G174" s="36">
        <v>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69">
        <v>2</v>
      </c>
      <c r="B175" s="17">
        <v>4</v>
      </c>
      <c r="C175" s="17">
        <v>1</v>
      </c>
      <c r="D175" s="17">
        <v>4</v>
      </c>
      <c r="E175" s="24"/>
      <c r="F175" s="34" t="s">
        <v>51</v>
      </c>
      <c r="G175" s="35">
        <v>800000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148</v>
      </c>
      <c r="F176" s="32" t="s">
        <v>52</v>
      </c>
      <c r="G176" s="36">
        <v>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71">
        <v>2</v>
      </c>
      <c r="B177" s="19">
        <v>4</v>
      </c>
      <c r="C177" s="19">
        <v>1</v>
      </c>
      <c r="D177" s="19">
        <v>4</v>
      </c>
      <c r="E177" s="27" t="s">
        <v>149</v>
      </c>
      <c r="F177" s="32" t="s">
        <v>53</v>
      </c>
      <c r="G177" s="36">
        <v>800000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5</v>
      </c>
      <c r="E178" s="24"/>
      <c r="F178" s="34" t="s">
        <v>55</v>
      </c>
      <c r="G178" s="35">
        <v>50000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69">
        <v>2</v>
      </c>
      <c r="B179" s="17">
        <v>4</v>
      </c>
      <c r="C179" s="17">
        <v>1</v>
      </c>
      <c r="D179" s="17">
        <v>6</v>
      </c>
      <c r="E179" s="24"/>
      <c r="F179" s="47" t="s">
        <v>165</v>
      </c>
      <c r="G179" s="35">
        <v>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148</v>
      </c>
      <c r="F180" s="32" t="s">
        <v>54</v>
      </c>
      <c r="G180" s="36">
        <v>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71">
        <v>2</v>
      </c>
      <c r="B181" s="19">
        <v>4</v>
      </c>
      <c r="C181" s="19">
        <v>1</v>
      </c>
      <c r="D181" s="19">
        <v>6</v>
      </c>
      <c r="E181" s="27" t="s">
        <v>151</v>
      </c>
      <c r="F181" s="49" t="s">
        <v>131</v>
      </c>
      <c r="G181" s="36">
        <v>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>
      <c r="A182" s="69">
        <v>2</v>
      </c>
      <c r="B182" s="17">
        <v>4</v>
      </c>
      <c r="C182" s="17">
        <v>2</v>
      </c>
      <c r="D182" s="17">
        <v>2</v>
      </c>
      <c r="E182" s="24"/>
      <c r="F182" s="47" t="s">
        <v>104</v>
      </c>
      <c r="G182" s="35">
        <f>G183</f>
        <v>10000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 customHeight="1">
      <c r="A183" s="71">
        <v>2</v>
      </c>
      <c r="B183" s="19">
        <v>4</v>
      </c>
      <c r="C183" s="19">
        <v>2</v>
      </c>
      <c r="D183" s="19">
        <v>2</v>
      </c>
      <c r="E183" s="27" t="s">
        <v>148</v>
      </c>
      <c r="F183" s="49" t="s">
        <v>105</v>
      </c>
      <c r="G183" s="36">
        <v>10000</v>
      </c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 ht="12.75">
      <c r="B184" s="71"/>
      <c r="C184" s="19"/>
      <c r="D184" s="19"/>
      <c r="E184" s="27"/>
      <c r="F184" s="49"/>
      <c r="G184" s="36"/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/>
      <c r="E185" s="24"/>
      <c r="F185" s="47" t="s">
        <v>65</v>
      </c>
      <c r="G185" s="35">
        <v>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69">
        <v>2</v>
      </c>
      <c r="B186" s="17">
        <v>4</v>
      </c>
      <c r="C186" s="17">
        <v>4</v>
      </c>
      <c r="D186" s="17">
        <v>1</v>
      </c>
      <c r="E186" s="24"/>
      <c r="F186" s="47" t="s">
        <v>106</v>
      </c>
      <c r="G186" s="35">
        <v>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>
        <v>2</v>
      </c>
      <c r="B187" s="19">
        <v>4</v>
      </c>
      <c r="C187" s="19">
        <v>4</v>
      </c>
      <c r="D187" s="19">
        <v>1</v>
      </c>
      <c r="E187" s="27" t="s">
        <v>149</v>
      </c>
      <c r="F187" s="49" t="s">
        <v>107</v>
      </c>
      <c r="G187" s="36">
        <v>0</v>
      </c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1"/>
      <c r="B188" s="19"/>
      <c r="C188" s="19"/>
      <c r="D188" s="19"/>
      <c r="E188" s="27"/>
      <c r="F188" s="49"/>
      <c r="G188" s="36"/>
      <c r="H188" s="32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ht="12.75">
      <c r="A189" s="72">
        <v>2</v>
      </c>
      <c r="B189" s="59">
        <v>6</v>
      </c>
      <c r="C189" s="60"/>
      <c r="D189" s="60"/>
      <c r="E189" s="61"/>
      <c r="F189" s="50" t="s">
        <v>66</v>
      </c>
      <c r="G189" s="44">
        <f>G191+G197+G203+G200</f>
        <v>30525000</v>
      </c>
      <c r="H189" s="62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2.75">
      <c r="A190" s="69"/>
      <c r="B190" s="17"/>
      <c r="C190" s="18"/>
      <c r="D190" s="18"/>
      <c r="E190" s="24"/>
      <c r="F190" s="51"/>
      <c r="G190" s="31"/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/>
      <c r="E191" s="24"/>
      <c r="F191" s="47" t="s">
        <v>108</v>
      </c>
      <c r="G191" s="35">
        <f>G192+G193+G194+G195</f>
        <v>375000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1</v>
      </c>
      <c r="E192" s="24"/>
      <c r="F192" s="47" t="s">
        <v>146</v>
      </c>
      <c r="G192" s="35">
        <v>75000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2</v>
      </c>
      <c r="E193" s="24"/>
      <c r="F193" s="47" t="s">
        <v>109</v>
      </c>
      <c r="G193" s="35">
        <v>150000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4</v>
      </c>
      <c r="E194" s="24"/>
      <c r="F194" s="47" t="s">
        <v>132</v>
      </c>
      <c r="G194" s="35">
        <v>75000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69">
        <v>2</v>
      </c>
      <c r="B195" s="17">
        <v>6</v>
      </c>
      <c r="C195" s="17">
        <v>1</v>
      </c>
      <c r="D195" s="17">
        <v>9</v>
      </c>
      <c r="E195" s="24"/>
      <c r="F195" s="47" t="s">
        <v>67</v>
      </c>
      <c r="G195" s="35">
        <v>75000</v>
      </c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70"/>
      <c r="B196" s="18"/>
      <c r="C196" s="18"/>
      <c r="D196" s="18"/>
      <c r="E196" s="24"/>
      <c r="F196" s="49"/>
      <c r="G196" s="35"/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8"/>
      <c r="E197" s="24"/>
      <c r="F197" s="47" t="s">
        <v>68</v>
      </c>
      <c r="G197" s="35">
        <v>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69">
        <v>2</v>
      </c>
      <c r="B198" s="17">
        <v>6</v>
      </c>
      <c r="C198" s="17">
        <v>2</v>
      </c>
      <c r="D198" s="17">
        <v>3</v>
      </c>
      <c r="E198" s="24"/>
      <c r="F198" s="47" t="s">
        <v>118</v>
      </c>
      <c r="G198" s="35">
        <v>0</v>
      </c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70"/>
      <c r="B199" s="18"/>
      <c r="C199" s="18"/>
      <c r="D199" s="18"/>
      <c r="E199" s="24"/>
      <c r="F199" s="49"/>
      <c r="G199" s="36"/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8"/>
      <c r="E200" s="24"/>
      <c r="F200" s="47" t="s">
        <v>110</v>
      </c>
      <c r="G200" s="35"/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2.75">
      <c r="A201" s="69">
        <v>2</v>
      </c>
      <c r="B201" s="17">
        <v>6</v>
      </c>
      <c r="C201" s="17">
        <v>5</v>
      </c>
      <c r="D201" s="17">
        <v>4</v>
      </c>
      <c r="E201" s="24"/>
      <c r="F201" s="47" t="s">
        <v>111</v>
      </c>
      <c r="G201" s="35">
        <v>150000</v>
      </c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0.5" customHeight="1">
      <c r="A202" s="70"/>
      <c r="B202" s="18"/>
      <c r="C202" s="18"/>
      <c r="D202" s="18"/>
      <c r="E202" s="24"/>
      <c r="F202" s="49"/>
      <c r="G202" s="36"/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8"/>
      <c r="E203" s="24"/>
      <c r="F203" s="47" t="s">
        <v>69</v>
      </c>
      <c r="G203" s="35">
        <f>+G204+G205+G208+G209</f>
        <v>30150000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1</v>
      </c>
      <c r="E204" s="24"/>
      <c r="F204" s="47" t="s">
        <v>112</v>
      </c>
      <c r="G204" s="35">
        <v>30000000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69">
        <v>2</v>
      </c>
      <c r="B205" s="17">
        <v>6</v>
      </c>
      <c r="C205" s="17">
        <v>8</v>
      </c>
      <c r="D205" s="17">
        <v>3</v>
      </c>
      <c r="E205" s="24"/>
      <c r="F205" s="47" t="s">
        <v>117</v>
      </c>
      <c r="G205" s="35">
        <v>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148</v>
      </c>
      <c r="F206" s="49" t="s">
        <v>116</v>
      </c>
      <c r="G206" s="36">
        <v>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71">
        <v>2</v>
      </c>
      <c r="B207" s="19">
        <v>6</v>
      </c>
      <c r="C207" s="19">
        <v>8</v>
      </c>
      <c r="D207" s="19">
        <v>3</v>
      </c>
      <c r="E207" s="27" t="s">
        <v>149</v>
      </c>
      <c r="F207" s="49" t="s">
        <v>70</v>
      </c>
      <c r="G207" s="36">
        <v>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5</v>
      </c>
      <c r="E208" s="24"/>
      <c r="F208" s="47" t="s">
        <v>113</v>
      </c>
      <c r="G208" s="35">
        <v>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2.75">
      <c r="A209" s="69">
        <v>2</v>
      </c>
      <c r="B209" s="17">
        <v>6</v>
      </c>
      <c r="C209" s="17">
        <v>8</v>
      </c>
      <c r="D209" s="17">
        <v>8</v>
      </c>
      <c r="E209" s="24"/>
      <c r="F209" s="47" t="s">
        <v>114</v>
      </c>
      <c r="G209" s="35">
        <v>150000</v>
      </c>
      <c r="H209" s="32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1:19" ht="13.5" thickBot="1">
      <c r="A210" s="69">
        <v>2</v>
      </c>
      <c r="B210" s="17">
        <v>6</v>
      </c>
      <c r="C210" s="17">
        <v>8</v>
      </c>
      <c r="D210" s="17">
        <v>8</v>
      </c>
      <c r="E210" s="27" t="s">
        <v>148</v>
      </c>
      <c r="F210" s="52" t="s">
        <v>115</v>
      </c>
      <c r="G210" s="53">
        <v>50000</v>
      </c>
      <c r="H210" s="54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</row>
    <row r="211" spans="1:19" ht="13.5" thickBot="1">
      <c r="A211" s="202"/>
      <c r="B211" s="203"/>
      <c r="C211" s="203"/>
      <c r="D211" s="203"/>
      <c r="E211" s="204"/>
      <c r="F211" s="56" t="s">
        <v>60</v>
      </c>
      <c r="G211" s="25">
        <f>G21+G61+G125+G169+G189</f>
        <v>99290237</v>
      </c>
      <c r="H211" s="57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</row>
    <row r="212" spans="6:8" ht="12.75">
      <c r="F212" s="9" t="s">
        <v>7</v>
      </c>
      <c r="G212" s="14"/>
      <c r="H212" s="7"/>
    </row>
    <row r="213" spans="6:8" ht="12.75">
      <c r="F213" s="15"/>
      <c r="G213" s="8" t="s">
        <v>7</v>
      </c>
      <c r="H213" s="12"/>
    </row>
    <row r="214" spans="6:8" ht="12.75">
      <c r="F214" s="20" t="s">
        <v>178</v>
      </c>
      <c r="G214" s="8"/>
      <c r="H214" s="7"/>
    </row>
    <row r="215" spans="6:8" ht="12.75">
      <c r="F215" s="21" t="s">
        <v>177</v>
      </c>
      <c r="G215" s="8"/>
      <c r="H215" s="7"/>
    </row>
    <row r="216" spans="6:8" ht="12.75">
      <c r="F216" s="22"/>
      <c r="G216" s="8"/>
      <c r="H216" s="7"/>
    </row>
    <row r="217" spans="6:8" ht="12.75">
      <c r="F217" s="23"/>
      <c r="H217" s="7"/>
    </row>
    <row r="218" spans="6:8" ht="12.75">
      <c r="F218" s="7" t="s">
        <v>13</v>
      </c>
      <c r="G218" s="13" t="s">
        <v>7</v>
      </c>
      <c r="H218" s="7"/>
    </row>
    <row r="219" spans="6:8" ht="12.75">
      <c r="F219" s="7"/>
      <c r="G219" s="1"/>
      <c r="H219" s="10"/>
    </row>
    <row r="220" spans="6:8" ht="12.75">
      <c r="F220" s="8"/>
      <c r="H220" s="11"/>
    </row>
    <row r="221" spans="6:8" ht="12.75">
      <c r="F221" s="1"/>
      <c r="H221" s="7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/>
      <c r="G236" s="1"/>
    </row>
    <row r="237" spans="6:7" ht="12.75">
      <c r="F237" s="1" t="s">
        <v>7</v>
      </c>
      <c r="G237" s="1"/>
    </row>
    <row r="238" spans="6:7" ht="12.75">
      <c r="F238" s="1"/>
      <c r="G238" s="5"/>
    </row>
    <row r="239" spans="6:7" ht="12.75">
      <c r="F239" s="2"/>
      <c r="G239" s="6"/>
    </row>
    <row r="240" spans="6:7" ht="12.75">
      <c r="F240" s="5"/>
      <c r="G240" s="5"/>
    </row>
    <row r="241" spans="6:7" ht="12.75">
      <c r="F241" s="1"/>
      <c r="G241" s="1"/>
    </row>
    <row r="242" spans="6:7" ht="12.75">
      <c r="F242" s="1"/>
      <c r="G242" s="1"/>
    </row>
    <row r="243" spans="6:7" ht="12.75">
      <c r="F243" s="2"/>
      <c r="G243" s="5"/>
    </row>
    <row r="250" ht="12.75">
      <c r="G250" s="4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spans="6:7" ht="12.75">
      <c r="F257" s="3"/>
      <c r="G257" s="3"/>
    </row>
    <row r="259" ht="12.75">
      <c r="F259" s="3"/>
    </row>
    <row r="260" ht="12.75">
      <c r="F260" s="3"/>
    </row>
    <row r="261" ht="12.75">
      <c r="F261" s="4"/>
    </row>
  </sheetData>
  <sheetProtection/>
  <mergeCells count="26"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A12:A20"/>
    <mergeCell ref="F12:F20"/>
    <mergeCell ref="G12:G20"/>
    <mergeCell ref="E12:E20"/>
    <mergeCell ref="D12:D20"/>
    <mergeCell ref="A211:E211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tabSelected="1" workbookViewId="0" topLeftCell="A4">
      <pane xSplit="6" ySplit="13" topLeftCell="G190" activePane="bottomRight" state="frozen"/>
      <selection pane="topLeft" activeCell="A4" sqref="A4"/>
      <selection pane="topRight" activeCell="G4" sqref="G4"/>
      <selection pane="bottomLeft" activeCell="A17" sqref="A17"/>
      <selection pane="bottomRight" activeCell="K208" sqref="K208"/>
    </sheetView>
  </sheetViews>
  <sheetFormatPr defaultColWidth="9.00390625" defaultRowHeight="12.75"/>
  <cols>
    <col min="1" max="1" width="2.125" style="0" customWidth="1"/>
    <col min="2" max="2" width="3.25390625" style="0" customWidth="1"/>
    <col min="3" max="3" width="4.00390625" style="0" customWidth="1"/>
    <col min="4" max="4" width="4.625" style="0" customWidth="1"/>
    <col min="5" max="5" width="3.50390625" style="0" customWidth="1"/>
    <col min="6" max="6" width="36.75390625" style="0" customWidth="1"/>
    <col min="7" max="7" width="0.12890625" style="0" customWidth="1"/>
    <col min="8" max="8" width="13.00390625" style="0" customWidth="1"/>
    <col min="9" max="9" width="14.125" style="77" customWidth="1"/>
    <col min="10" max="10" width="16.50390625" style="0" customWidth="1"/>
    <col min="11" max="11" width="17.875" style="0" customWidth="1"/>
    <col min="12" max="12" width="16.25390625" style="0" customWidth="1"/>
    <col min="13" max="13" width="17.50390625" style="0" customWidth="1"/>
    <col min="14" max="14" width="17.00390625" style="0" customWidth="1"/>
    <col min="15" max="15" width="14.875" style="0" customWidth="1"/>
    <col min="16" max="16" width="15.625" style="0" customWidth="1"/>
    <col min="17" max="17" width="11.875" style="0" bestFit="1" customWidth="1"/>
  </cols>
  <sheetData>
    <row r="1" spans="1:10" ht="12.75">
      <c r="A1" s="212" t="s">
        <v>167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2.75">
      <c r="A2" s="212" t="s">
        <v>168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2.75">
      <c r="A3" s="212" t="s">
        <v>170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2.75">
      <c r="A4" s="212" t="s">
        <v>169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2.75">
      <c r="A5" s="212" t="s">
        <v>242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3.5" thickBot="1">
      <c r="A6" s="212" t="s">
        <v>243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1" ht="3" customHeight="1">
      <c r="A7" s="208" t="s">
        <v>176</v>
      </c>
      <c r="B7" s="214" t="s">
        <v>175</v>
      </c>
      <c r="C7" s="223" t="s">
        <v>174</v>
      </c>
      <c r="D7" s="223" t="s">
        <v>173</v>
      </c>
      <c r="E7" s="220" t="s">
        <v>172</v>
      </c>
      <c r="F7" s="224" t="s">
        <v>196</v>
      </c>
      <c r="G7" s="224" t="s">
        <v>239</v>
      </c>
      <c r="H7" s="208" t="s">
        <v>7</v>
      </c>
      <c r="I7" s="230"/>
      <c r="J7" s="209"/>
      <c r="K7" s="224" t="s">
        <v>244</v>
      </c>
    </row>
    <row r="8" spans="1:11" ht="6" customHeight="1">
      <c r="A8" s="228"/>
      <c r="B8" s="215"/>
      <c r="C8" s="215"/>
      <c r="D8" s="215"/>
      <c r="E8" s="221"/>
      <c r="F8" s="225"/>
      <c r="G8" s="227"/>
      <c r="H8" s="231"/>
      <c r="I8" s="232"/>
      <c r="J8" s="210"/>
      <c r="K8" s="225"/>
    </row>
    <row r="9" spans="1:11" ht="6.75" customHeight="1">
      <c r="A9" s="228"/>
      <c r="B9" s="215"/>
      <c r="C9" s="215"/>
      <c r="D9" s="215"/>
      <c r="E9" s="221"/>
      <c r="F9" s="225"/>
      <c r="G9" s="227"/>
      <c r="H9" s="231"/>
      <c r="I9" s="232"/>
      <c r="J9" s="210"/>
      <c r="K9" s="225"/>
    </row>
    <row r="10" spans="1:11" ht="8.25" customHeight="1">
      <c r="A10" s="228"/>
      <c r="B10" s="215"/>
      <c r="C10" s="215"/>
      <c r="D10" s="215"/>
      <c r="E10" s="221"/>
      <c r="F10" s="225"/>
      <c r="G10" s="227"/>
      <c r="H10" s="231"/>
      <c r="I10" s="232"/>
      <c r="J10" s="210"/>
      <c r="K10" s="225"/>
    </row>
    <row r="11" spans="1:11" ht="6.75" customHeight="1">
      <c r="A11" s="228"/>
      <c r="B11" s="215"/>
      <c r="C11" s="215"/>
      <c r="D11" s="215"/>
      <c r="E11" s="221"/>
      <c r="F11" s="225"/>
      <c r="G11" s="227"/>
      <c r="H11" s="231"/>
      <c r="I11" s="232"/>
      <c r="J11" s="210"/>
      <c r="K11" s="225"/>
    </row>
    <row r="12" spans="1:11" ht="9.75" customHeight="1">
      <c r="A12" s="228"/>
      <c r="B12" s="215"/>
      <c r="C12" s="215"/>
      <c r="D12" s="215"/>
      <c r="E12" s="221"/>
      <c r="F12" s="225"/>
      <c r="G12" s="227"/>
      <c r="H12" s="231"/>
      <c r="I12" s="232"/>
      <c r="J12" s="210"/>
      <c r="K12" s="225"/>
    </row>
    <row r="13" spans="1:11" ht="9" customHeight="1">
      <c r="A13" s="228"/>
      <c r="B13" s="215"/>
      <c r="C13" s="215"/>
      <c r="D13" s="215"/>
      <c r="E13" s="221"/>
      <c r="F13" s="225"/>
      <c r="G13" s="227"/>
      <c r="H13" s="231"/>
      <c r="I13" s="232"/>
      <c r="J13" s="210"/>
      <c r="K13" s="225"/>
    </row>
    <row r="14" spans="1:11" ht="7.5" customHeight="1">
      <c r="A14" s="228"/>
      <c r="B14" s="215"/>
      <c r="C14" s="215"/>
      <c r="D14" s="215"/>
      <c r="E14" s="221"/>
      <c r="F14" s="225"/>
      <c r="G14" s="227"/>
      <c r="H14" s="231"/>
      <c r="I14" s="232"/>
      <c r="J14" s="210"/>
      <c r="K14" s="225"/>
    </row>
    <row r="15" spans="1:14" ht="11.25" customHeight="1" thickBot="1">
      <c r="A15" s="228"/>
      <c r="B15" s="215"/>
      <c r="C15" s="215"/>
      <c r="D15" s="215"/>
      <c r="E15" s="221"/>
      <c r="F15" s="225"/>
      <c r="G15" s="227"/>
      <c r="H15" s="233"/>
      <c r="I15" s="234"/>
      <c r="J15" s="211"/>
      <c r="K15" s="225"/>
      <c r="N15" s="156"/>
    </row>
    <row r="16" spans="1:14" ht="32.25" customHeight="1" thickBot="1">
      <c r="A16" s="229"/>
      <c r="B16" s="216"/>
      <c r="C16" s="216"/>
      <c r="D16" s="216"/>
      <c r="E16" s="222"/>
      <c r="F16" s="226"/>
      <c r="G16" s="226"/>
      <c r="H16" s="173" t="s">
        <v>240</v>
      </c>
      <c r="I16" s="162" t="s">
        <v>241</v>
      </c>
      <c r="J16" s="162" t="s">
        <v>195</v>
      </c>
      <c r="K16" s="226"/>
      <c r="L16" s="179" t="s">
        <v>7</v>
      </c>
      <c r="M16" s="179"/>
      <c r="N16" s="179"/>
    </row>
    <row r="17" spans="1:14" ht="13.5" thickBot="1">
      <c r="A17" s="78">
        <v>2</v>
      </c>
      <c r="B17" s="79">
        <v>1</v>
      </c>
      <c r="C17" s="79"/>
      <c r="D17" s="79"/>
      <c r="E17" s="80"/>
      <c r="F17" s="81" t="s">
        <v>56</v>
      </c>
      <c r="G17" s="82">
        <f>G19+G35+G43+G55+G50</f>
        <v>38435426</v>
      </c>
      <c r="H17" s="82">
        <f>H19+H35+H43+H55+H50</f>
        <v>36939631</v>
      </c>
      <c r="I17" s="82">
        <f>I19+I35+I43+I55+I50</f>
        <v>2613820.8499999996</v>
      </c>
      <c r="J17" s="82">
        <f>J19+J35+J43+J55+J50</f>
        <v>2613820.8499999996</v>
      </c>
      <c r="K17" s="82">
        <f>K19+K35+K43+K55+K50</f>
        <v>34325835.15</v>
      </c>
      <c r="L17" s="77"/>
      <c r="N17" s="156"/>
    </row>
    <row r="18" spans="1:13" ht="12.75">
      <c r="A18" s="83"/>
      <c r="B18" s="84"/>
      <c r="C18" s="84"/>
      <c r="D18" s="84"/>
      <c r="E18" s="85"/>
      <c r="F18" s="86"/>
      <c r="G18" s="87"/>
      <c r="H18" s="87"/>
      <c r="I18" s="87"/>
      <c r="J18" s="87"/>
      <c r="K18" s="87"/>
      <c r="L18" s="156"/>
      <c r="M18" s="156"/>
    </row>
    <row r="19" spans="1:15" s="147" customFormat="1" ht="12.75">
      <c r="A19" s="89">
        <v>2</v>
      </c>
      <c r="B19" s="90">
        <v>1</v>
      </c>
      <c r="C19" s="90">
        <v>1</v>
      </c>
      <c r="D19" s="90"/>
      <c r="E19" s="91"/>
      <c r="F19" s="92" t="s">
        <v>57</v>
      </c>
      <c r="G19" s="93">
        <f>G20+G22+G28+G29+G30</f>
        <v>33102636</v>
      </c>
      <c r="H19" s="93">
        <f>H20+H22+H28+H29+H30</f>
        <v>31594120</v>
      </c>
      <c r="I19" s="93">
        <f>I20+I22+I28+I29+I30</f>
        <v>2275379.36</v>
      </c>
      <c r="J19" s="93">
        <f>J20+J22+J28+J29+J30</f>
        <v>2275379.36</v>
      </c>
      <c r="K19" s="93">
        <f>K20+K22+K28+K29+K30</f>
        <v>29318740.64</v>
      </c>
      <c r="L19" s="176"/>
      <c r="M19" s="176"/>
      <c r="N19" s="176"/>
      <c r="O19" s="176"/>
    </row>
    <row r="20" spans="1:15" ht="12.75">
      <c r="A20" s="128">
        <v>2</v>
      </c>
      <c r="B20" s="129">
        <v>1</v>
      </c>
      <c r="C20" s="129">
        <v>1</v>
      </c>
      <c r="D20" s="129">
        <v>1</v>
      </c>
      <c r="E20" s="130"/>
      <c r="F20" s="131" t="s">
        <v>58</v>
      </c>
      <c r="G20" s="132">
        <f>G21</f>
        <v>28913436</v>
      </c>
      <c r="H20" s="132">
        <f>H21</f>
        <v>28464120</v>
      </c>
      <c r="I20" s="132">
        <f>I21</f>
        <v>2088668.2</v>
      </c>
      <c r="J20" s="132">
        <f>+I20</f>
        <v>2088668.2</v>
      </c>
      <c r="K20" s="132">
        <f>+H20-J20</f>
        <v>26375451.8</v>
      </c>
      <c r="L20" s="185"/>
      <c r="M20" s="185"/>
      <c r="N20" s="185"/>
      <c r="O20" s="156"/>
    </row>
    <row r="21" spans="1:16" s="76" customFormat="1" ht="12.75">
      <c r="A21" s="133">
        <v>2</v>
      </c>
      <c r="B21" s="134">
        <v>1</v>
      </c>
      <c r="C21" s="134">
        <v>1</v>
      </c>
      <c r="D21" s="134">
        <v>1</v>
      </c>
      <c r="E21" s="135" t="s">
        <v>148</v>
      </c>
      <c r="F21" s="136" t="s">
        <v>0</v>
      </c>
      <c r="G21" s="137">
        <f>2230975*12+2141736</f>
        <v>28913436</v>
      </c>
      <c r="H21" s="137">
        <v>28464120</v>
      </c>
      <c r="I21" s="137">
        <v>2088668.2</v>
      </c>
      <c r="J21" s="137">
        <f>+I21</f>
        <v>2088668.2</v>
      </c>
      <c r="K21" s="137">
        <f>+H21-J21</f>
        <v>26375451.8</v>
      </c>
      <c r="L21" s="175"/>
      <c r="M21" s="175"/>
      <c r="N21" s="186"/>
      <c r="O21" s="183"/>
      <c r="P21" s="184" t="e">
        <f>O21/L21%</f>
        <v>#DIV/0!</v>
      </c>
    </row>
    <row r="22" spans="1:15" ht="12.75">
      <c r="A22" s="128">
        <v>2</v>
      </c>
      <c r="B22" s="129">
        <v>1</v>
      </c>
      <c r="C22" s="129">
        <v>1</v>
      </c>
      <c r="D22" s="129">
        <v>2</v>
      </c>
      <c r="E22" s="130"/>
      <c r="F22" s="138" t="s">
        <v>18</v>
      </c>
      <c r="G22" s="139">
        <f>G23+G24+G25+G26+G27</f>
        <v>967200</v>
      </c>
      <c r="H22" s="139">
        <f>H23+H24+H25+H26+H27</f>
        <v>850000</v>
      </c>
      <c r="I22" s="139">
        <f>I23+I24+I25+I26+I27</f>
        <v>186711.16</v>
      </c>
      <c r="J22" s="139">
        <f>J23+J24+J25+J26+J27</f>
        <v>186711.16</v>
      </c>
      <c r="K22" s="137">
        <f aca="true" t="shared" si="0" ref="K22:K29">+H22-J22</f>
        <v>663288.84</v>
      </c>
      <c r="L22" s="185"/>
      <c r="M22" s="185"/>
      <c r="N22" s="185"/>
      <c r="O22" s="156"/>
    </row>
    <row r="23" spans="1:14" ht="12.75">
      <c r="A23" s="133">
        <v>2</v>
      </c>
      <c r="B23" s="134">
        <v>1</v>
      </c>
      <c r="C23" s="134">
        <v>1</v>
      </c>
      <c r="D23" s="134">
        <v>2</v>
      </c>
      <c r="E23" s="135" t="s">
        <v>148</v>
      </c>
      <c r="F23" s="140" t="s">
        <v>21</v>
      </c>
      <c r="G23" s="137">
        <f>30000*12</f>
        <v>360000</v>
      </c>
      <c r="H23" s="137">
        <v>400000</v>
      </c>
      <c r="I23" s="137">
        <v>24760</v>
      </c>
      <c r="J23" s="137">
        <f>+I23</f>
        <v>24760</v>
      </c>
      <c r="K23" s="137">
        <f t="shared" si="0"/>
        <v>375240</v>
      </c>
      <c r="L23" s="77"/>
      <c r="M23" s="77"/>
      <c r="N23" s="77"/>
    </row>
    <row r="24" spans="1:14" ht="12.75">
      <c r="A24" s="133">
        <v>2</v>
      </c>
      <c r="B24" s="134">
        <v>1</v>
      </c>
      <c r="C24" s="134">
        <v>1</v>
      </c>
      <c r="D24" s="134">
        <v>2</v>
      </c>
      <c r="E24" s="135" t="s">
        <v>149</v>
      </c>
      <c r="F24" s="140" t="s">
        <v>10</v>
      </c>
      <c r="G24" s="137">
        <v>0</v>
      </c>
      <c r="H24" s="137">
        <v>0</v>
      </c>
      <c r="I24" s="137"/>
      <c r="J24" s="137">
        <v>0</v>
      </c>
      <c r="K24" s="137">
        <f t="shared" si="0"/>
        <v>0</v>
      </c>
      <c r="N24" s="181"/>
    </row>
    <row r="25" spans="1:14" ht="12.75">
      <c r="A25" s="133">
        <v>2</v>
      </c>
      <c r="B25" s="134">
        <v>1</v>
      </c>
      <c r="C25" s="134">
        <v>1</v>
      </c>
      <c r="D25" s="134">
        <v>2</v>
      </c>
      <c r="E25" s="135" t="s">
        <v>150</v>
      </c>
      <c r="F25" s="140" t="s">
        <v>20</v>
      </c>
      <c r="G25" s="137">
        <v>307200</v>
      </c>
      <c r="H25" s="137">
        <v>150000</v>
      </c>
      <c r="I25" s="137">
        <v>0</v>
      </c>
      <c r="J25" s="137">
        <f>+I25</f>
        <v>0</v>
      </c>
      <c r="K25" s="137">
        <f t="shared" si="0"/>
        <v>150000</v>
      </c>
      <c r="L25" s="151"/>
      <c r="M25" s="151"/>
      <c r="N25" s="181"/>
    </row>
    <row r="26" spans="1:11" ht="12.75">
      <c r="A26" s="133">
        <v>2</v>
      </c>
      <c r="B26" s="134">
        <v>1</v>
      </c>
      <c r="C26" s="134">
        <v>1</v>
      </c>
      <c r="D26" s="134">
        <v>2</v>
      </c>
      <c r="E26" s="135" t="s">
        <v>151</v>
      </c>
      <c r="F26" s="136" t="s">
        <v>19</v>
      </c>
      <c r="G26" s="137">
        <v>0</v>
      </c>
      <c r="H26" s="137">
        <v>0</v>
      </c>
      <c r="I26" s="137"/>
      <c r="J26" s="137">
        <v>0</v>
      </c>
      <c r="K26" s="137">
        <f t="shared" si="0"/>
        <v>0</v>
      </c>
    </row>
    <row r="27" spans="1:15" ht="12.75">
      <c r="A27" s="133">
        <v>2</v>
      </c>
      <c r="B27" s="134">
        <v>1</v>
      </c>
      <c r="C27" s="134">
        <v>1</v>
      </c>
      <c r="D27" s="134">
        <v>2</v>
      </c>
      <c r="E27" s="135" t="s">
        <v>152</v>
      </c>
      <c r="F27" s="136" t="s">
        <v>22</v>
      </c>
      <c r="G27" s="137">
        <v>300000</v>
      </c>
      <c r="H27" s="137">
        <v>300000</v>
      </c>
      <c r="I27" s="137">
        <v>161951.16</v>
      </c>
      <c r="J27" s="137">
        <f>+I27</f>
        <v>161951.16</v>
      </c>
      <c r="K27" s="137">
        <f t="shared" si="0"/>
        <v>138048.84</v>
      </c>
      <c r="L27" s="156"/>
      <c r="M27" s="151"/>
      <c r="N27" s="181"/>
      <c r="O27" s="178"/>
    </row>
    <row r="28" spans="1:11" ht="12.75">
      <c r="A28" s="128">
        <v>2</v>
      </c>
      <c r="B28" s="129">
        <v>1</v>
      </c>
      <c r="C28" s="129">
        <v>1</v>
      </c>
      <c r="D28" s="129">
        <v>3</v>
      </c>
      <c r="E28" s="130"/>
      <c r="F28" s="131" t="s">
        <v>23</v>
      </c>
      <c r="G28" s="139">
        <v>942000</v>
      </c>
      <c r="H28" s="139">
        <v>0</v>
      </c>
      <c r="I28" s="139"/>
      <c r="J28" s="139">
        <f>+I28</f>
        <v>0</v>
      </c>
      <c r="K28" s="137">
        <f t="shared" si="0"/>
        <v>0</v>
      </c>
    </row>
    <row r="29" spans="1:16" ht="12.75">
      <c r="A29" s="128">
        <v>2</v>
      </c>
      <c r="B29" s="129">
        <v>1</v>
      </c>
      <c r="C29" s="129">
        <v>1</v>
      </c>
      <c r="D29" s="129">
        <v>4</v>
      </c>
      <c r="E29" s="130"/>
      <c r="F29" s="131" t="s">
        <v>72</v>
      </c>
      <c r="G29" s="139">
        <v>2280000</v>
      </c>
      <c r="H29" s="139">
        <v>2280000</v>
      </c>
      <c r="I29" s="139"/>
      <c r="J29" s="154">
        <f>+I29</f>
        <v>0</v>
      </c>
      <c r="K29" s="137">
        <f t="shared" si="0"/>
        <v>2280000</v>
      </c>
      <c r="P29" s="156"/>
    </row>
    <row r="30" spans="1:16" ht="12.75">
      <c r="A30" s="128">
        <v>2</v>
      </c>
      <c r="B30" s="129">
        <v>1</v>
      </c>
      <c r="C30" s="129">
        <v>1</v>
      </c>
      <c r="D30" s="129">
        <v>5</v>
      </c>
      <c r="E30" s="135"/>
      <c r="F30" s="131" t="s">
        <v>215</v>
      </c>
      <c r="G30" s="139">
        <f>SUM(G31:G34)</f>
        <v>0</v>
      </c>
      <c r="H30" s="139">
        <f>SUM(H31:H34)</f>
        <v>0</v>
      </c>
      <c r="I30" s="139"/>
      <c r="J30" s="139">
        <f>SUM(J31:J34)</f>
        <v>0</v>
      </c>
      <c r="K30" s="139">
        <f>SUM(K31:K34)</f>
        <v>0</v>
      </c>
      <c r="P30" s="151"/>
    </row>
    <row r="31" spans="1:16" ht="12.75">
      <c r="A31" s="128">
        <v>2</v>
      </c>
      <c r="B31" s="129">
        <v>1</v>
      </c>
      <c r="C31" s="129">
        <v>1</v>
      </c>
      <c r="D31" s="129">
        <v>5</v>
      </c>
      <c r="E31" s="135" t="s">
        <v>148</v>
      </c>
      <c r="F31" s="136" t="s">
        <v>215</v>
      </c>
      <c r="G31" s="137">
        <v>0</v>
      </c>
      <c r="H31" s="137">
        <v>0</v>
      </c>
      <c r="I31" s="137"/>
      <c r="J31" s="137">
        <v>0</v>
      </c>
      <c r="K31" s="137">
        <v>0</v>
      </c>
      <c r="P31" s="181"/>
    </row>
    <row r="32" spans="1:16" ht="12.75">
      <c r="A32" s="128">
        <v>2</v>
      </c>
      <c r="B32" s="129">
        <v>1</v>
      </c>
      <c r="C32" s="129">
        <v>1</v>
      </c>
      <c r="D32" s="129">
        <v>5</v>
      </c>
      <c r="E32" s="135" t="s">
        <v>149</v>
      </c>
      <c r="F32" s="136" t="s">
        <v>216</v>
      </c>
      <c r="G32" s="137">
        <v>0</v>
      </c>
      <c r="H32" s="137">
        <v>0</v>
      </c>
      <c r="I32" s="137"/>
      <c r="J32" s="137">
        <v>0</v>
      </c>
      <c r="K32" s="137">
        <v>0</v>
      </c>
      <c r="P32" s="178"/>
    </row>
    <row r="33" spans="1:16" ht="12.75">
      <c r="A33" s="128">
        <v>2</v>
      </c>
      <c r="B33" s="129">
        <v>1</v>
      </c>
      <c r="C33" s="129">
        <v>1</v>
      </c>
      <c r="D33" s="129">
        <v>5</v>
      </c>
      <c r="E33" s="135" t="s">
        <v>150</v>
      </c>
      <c r="F33" s="136" t="s">
        <v>217</v>
      </c>
      <c r="G33" s="137">
        <v>0</v>
      </c>
      <c r="H33" s="137">
        <v>0</v>
      </c>
      <c r="I33" s="137"/>
      <c r="J33" s="137">
        <v>0</v>
      </c>
      <c r="K33" s="137">
        <v>0</v>
      </c>
      <c r="P33" s="181"/>
    </row>
    <row r="34" spans="1:17" ht="12.75">
      <c r="A34" s="128">
        <v>2</v>
      </c>
      <c r="B34" s="129">
        <v>1</v>
      </c>
      <c r="C34" s="129">
        <v>1</v>
      </c>
      <c r="D34" s="129">
        <v>5</v>
      </c>
      <c r="E34" s="135" t="s">
        <v>151</v>
      </c>
      <c r="F34" s="136" t="s">
        <v>218</v>
      </c>
      <c r="G34" s="137">
        <v>0</v>
      </c>
      <c r="H34" s="137">
        <v>0</v>
      </c>
      <c r="I34" s="137"/>
      <c r="J34" s="137">
        <v>0</v>
      </c>
      <c r="K34" s="137">
        <v>0</v>
      </c>
      <c r="P34" s="178"/>
      <c r="Q34" s="156"/>
    </row>
    <row r="35" spans="1:16" s="147" customFormat="1" ht="12.75">
      <c r="A35" s="89">
        <v>2</v>
      </c>
      <c r="B35" s="90">
        <v>1</v>
      </c>
      <c r="C35" s="90">
        <v>2</v>
      </c>
      <c r="D35" s="98"/>
      <c r="E35" s="99"/>
      <c r="F35" s="92" t="s">
        <v>153</v>
      </c>
      <c r="G35" s="121">
        <f>+G36</f>
        <v>1048790</v>
      </c>
      <c r="H35" s="121">
        <f>+H36</f>
        <v>1061510</v>
      </c>
      <c r="I35" s="121">
        <f>+I36</f>
        <v>16250</v>
      </c>
      <c r="J35" s="121">
        <f>+J36</f>
        <v>16250</v>
      </c>
      <c r="K35" s="121">
        <f>+K36</f>
        <v>1045260</v>
      </c>
      <c r="L35" s="180"/>
      <c r="M35" s="180"/>
      <c r="N35" s="180"/>
      <c r="O35" s="177"/>
      <c r="P35" s="178"/>
    </row>
    <row r="36" spans="1:16" ht="12.75">
      <c r="A36" s="128">
        <v>2</v>
      </c>
      <c r="B36" s="129">
        <v>1</v>
      </c>
      <c r="C36" s="129">
        <v>2</v>
      </c>
      <c r="D36" s="129">
        <v>2</v>
      </c>
      <c r="E36" s="130"/>
      <c r="F36" s="131" t="s">
        <v>154</v>
      </c>
      <c r="G36" s="139">
        <f>SUM(G37:G41)</f>
        <v>1048790</v>
      </c>
      <c r="H36" s="139">
        <f>SUM(H37:H41)</f>
        <v>1061510</v>
      </c>
      <c r="I36" s="139">
        <f>SUM(I37:I41)</f>
        <v>16250</v>
      </c>
      <c r="J36" s="139">
        <f>+I36</f>
        <v>16250</v>
      </c>
      <c r="K36" s="139">
        <f>SUM(K37:K41)</f>
        <v>1045260</v>
      </c>
      <c r="P36" s="151"/>
    </row>
    <row r="37" spans="1:11" ht="12.75">
      <c r="A37" s="128">
        <v>2</v>
      </c>
      <c r="B37" s="129">
        <v>1</v>
      </c>
      <c r="C37" s="129">
        <v>2</v>
      </c>
      <c r="D37" s="129">
        <v>2</v>
      </c>
      <c r="E37" s="135" t="s">
        <v>148</v>
      </c>
      <c r="F37" s="136" t="s">
        <v>77</v>
      </c>
      <c r="G37" s="137">
        <v>0</v>
      </c>
      <c r="H37" s="137">
        <v>0</v>
      </c>
      <c r="I37" s="137"/>
      <c r="J37" s="137">
        <v>0</v>
      </c>
      <c r="K37" s="137">
        <v>0</v>
      </c>
    </row>
    <row r="38" spans="1:14" ht="12.75">
      <c r="A38" s="128">
        <v>2</v>
      </c>
      <c r="B38" s="129">
        <v>1</v>
      </c>
      <c r="C38" s="129">
        <v>2</v>
      </c>
      <c r="D38" s="129">
        <v>2</v>
      </c>
      <c r="E38" s="135" t="s">
        <v>151</v>
      </c>
      <c r="F38" s="136" t="s">
        <v>17</v>
      </c>
      <c r="G38" s="174">
        <v>0</v>
      </c>
      <c r="H38" s="174">
        <v>0</v>
      </c>
      <c r="I38" s="174"/>
      <c r="J38" s="153">
        <v>0</v>
      </c>
      <c r="K38" s="153">
        <v>0</v>
      </c>
      <c r="L38" s="151"/>
      <c r="M38" s="151"/>
      <c r="N38" s="182"/>
    </row>
    <row r="39" spans="1:15" ht="12.75">
      <c r="A39" s="128">
        <v>2</v>
      </c>
      <c r="B39" s="129">
        <v>1</v>
      </c>
      <c r="C39" s="129">
        <v>2</v>
      </c>
      <c r="D39" s="129">
        <v>2</v>
      </c>
      <c r="E39" s="135" t="s">
        <v>152</v>
      </c>
      <c r="F39" s="136" t="s">
        <v>80</v>
      </c>
      <c r="G39" s="137">
        <v>224250</v>
      </c>
      <c r="H39" s="137">
        <v>200000</v>
      </c>
      <c r="I39" s="137">
        <v>16250</v>
      </c>
      <c r="J39" s="137">
        <f>+I39</f>
        <v>16250</v>
      </c>
      <c r="K39" s="137">
        <f>+H39-J39</f>
        <v>183750</v>
      </c>
      <c r="L39" s="151"/>
      <c r="M39" s="151"/>
      <c r="N39" s="181"/>
      <c r="O39" s="156"/>
    </row>
    <row r="40" spans="1:11" ht="12.75">
      <c r="A40" s="128">
        <v>2</v>
      </c>
      <c r="B40" s="129">
        <v>1</v>
      </c>
      <c r="C40" s="129">
        <v>2</v>
      </c>
      <c r="D40" s="129">
        <v>2</v>
      </c>
      <c r="E40" s="135" t="s">
        <v>155</v>
      </c>
      <c r="F40" s="136" t="s">
        <v>219</v>
      </c>
      <c r="G40" s="137">
        <v>0</v>
      </c>
      <c r="H40" s="137">
        <v>0</v>
      </c>
      <c r="I40" s="137"/>
      <c r="J40" s="137">
        <v>0</v>
      </c>
      <c r="K40" s="137">
        <f>+H40-J40</f>
        <v>0</v>
      </c>
    </row>
    <row r="41" spans="1:11" ht="12.75">
      <c r="A41" s="128">
        <v>2</v>
      </c>
      <c r="B41" s="129">
        <v>1</v>
      </c>
      <c r="C41" s="129">
        <v>2</v>
      </c>
      <c r="D41" s="129">
        <v>2</v>
      </c>
      <c r="E41" s="135" t="s">
        <v>157</v>
      </c>
      <c r="F41" s="136" t="s">
        <v>14</v>
      </c>
      <c r="G41" s="137">
        <v>824540</v>
      </c>
      <c r="H41" s="137">
        <v>861510</v>
      </c>
      <c r="I41" s="137"/>
      <c r="J41" s="137">
        <f>+I41</f>
        <v>0</v>
      </c>
      <c r="K41" s="137">
        <f>+H41-J41</f>
        <v>861510</v>
      </c>
    </row>
    <row r="42" spans="1:11" ht="12.75">
      <c r="A42" s="128"/>
      <c r="B42" s="129"/>
      <c r="C42" s="129"/>
      <c r="D42" s="129"/>
      <c r="E42" s="135"/>
      <c r="F42" s="136"/>
      <c r="G42" s="137"/>
      <c r="H42" s="137"/>
      <c r="I42" s="137"/>
      <c r="J42" s="137"/>
      <c r="K42" s="137"/>
    </row>
    <row r="43" spans="1:11" s="147" customFormat="1" ht="12.75">
      <c r="A43" s="89">
        <v>2</v>
      </c>
      <c r="B43" s="90">
        <v>1</v>
      </c>
      <c r="C43" s="90">
        <v>3</v>
      </c>
      <c r="D43" s="98"/>
      <c r="E43" s="99"/>
      <c r="F43" s="92" t="s">
        <v>159</v>
      </c>
      <c r="G43" s="121">
        <f>+G44+G47</f>
        <v>324000</v>
      </c>
      <c r="H43" s="121">
        <f>+H44+H47</f>
        <v>324001</v>
      </c>
      <c r="I43" s="121"/>
      <c r="J43" s="121">
        <f>+J44+J47</f>
        <v>0</v>
      </c>
      <c r="K43" s="121">
        <f>+K44+K47</f>
        <v>324026</v>
      </c>
    </row>
    <row r="44" spans="1:11" ht="12.75">
      <c r="A44" s="128">
        <v>2</v>
      </c>
      <c r="B44" s="129">
        <v>1</v>
      </c>
      <c r="C44" s="129">
        <v>3</v>
      </c>
      <c r="D44" s="129">
        <v>1</v>
      </c>
      <c r="E44" s="130"/>
      <c r="F44" s="131" t="s">
        <v>24</v>
      </c>
      <c r="G44" s="139">
        <f>G45+G46</f>
        <v>0</v>
      </c>
      <c r="H44" s="139">
        <f>H45+H46</f>
        <v>0</v>
      </c>
      <c r="I44" s="139"/>
      <c r="J44" s="139">
        <f>J45+J46</f>
        <v>0</v>
      </c>
      <c r="K44" s="139">
        <f>K45+K46</f>
        <v>0</v>
      </c>
    </row>
    <row r="45" spans="1:11" ht="12.75">
      <c r="A45" s="128">
        <v>2</v>
      </c>
      <c r="B45" s="129">
        <v>1</v>
      </c>
      <c r="C45" s="129">
        <v>3</v>
      </c>
      <c r="D45" s="129">
        <v>1</v>
      </c>
      <c r="E45" s="135" t="s">
        <v>148</v>
      </c>
      <c r="F45" s="136" t="s">
        <v>128</v>
      </c>
      <c r="G45" s="137">
        <v>0</v>
      </c>
      <c r="H45" s="137">
        <v>0</v>
      </c>
      <c r="I45" s="137"/>
      <c r="J45" s="137">
        <v>0</v>
      </c>
      <c r="K45" s="137">
        <v>0</v>
      </c>
    </row>
    <row r="46" spans="1:11" ht="12.75">
      <c r="A46" s="128">
        <v>2</v>
      </c>
      <c r="B46" s="129">
        <v>1</v>
      </c>
      <c r="C46" s="129">
        <v>3</v>
      </c>
      <c r="D46" s="129">
        <v>1</v>
      </c>
      <c r="E46" s="135" t="s">
        <v>149</v>
      </c>
      <c r="F46" s="136" t="s">
        <v>25</v>
      </c>
      <c r="G46" s="137">
        <v>0</v>
      </c>
      <c r="H46" s="137">
        <v>0</v>
      </c>
      <c r="I46" s="137"/>
      <c r="J46" s="137">
        <v>0</v>
      </c>
      <c r="K46" s="137">
        <v>0</v>
      </c>
    </row>
    <row r="47" spans="1:11" ht="12.75">
      <c r="A47" s="128">
        <v>2</v>
      </c>
      <c r="B47" s="129">
        <v>1</v>
      </c>
      <c r="C47" s="129">
        <v>3</v>
      </c>
      <c r="D47" s="129">
        <v>2</v>
      </c>
      <c r="E47" s="135"/>
      <c r="F47" s="131" t="s">
        <v>226</v>
      </c>
      <c r="G47" s="139">
        <f>+G48</f>
        <v>324000</v>
      </c>
      <c r="H47" s="139">
        <f>+H48</f>
        <v>324001</v>
      </c>
      <c r="I47" s="139"/>
      <c r="J47" s="139">
        <f>+J48</f>
        <v>0</v>
      </c>
      <c r="K47" s="139">
        <f>+K48</f>
        <v>324026</v>
      </c>
    </row>
    <row r="48" spans="1:11" ht="12.75">
      <c r="A48" s="128">
        <v>2</v>
      </c>
      <c r="B48" s="129">
        <v>1</v>
      </c>
      <c r="C48" s="129">
        <v>3</v>
      </c>
      <c r="D48" s="129">
        <v>2</v>
      </c>
      <c r="E48" s="135" t="s">
        <v>148</v>
      </c>
      <c r="F48" s="136" t="s">
        <v>225</v>
      </c>
      <c r="G48" s="137">
        <v>324000</v>
      </c>
      <c r="H48" s="137">
        <v>324001</v>
      </c>
      <c r="I48" s="137"/>
      <c r="J48" s="137">
        <f>+I48</f>
        <v>0</v>
      </c>
      <c r="K48" s="137">
        <v>324026</v>
      </c>
    </row>
    <row r="49" spans="1:11" ht="12.75">
      <c r="A49" s="128"/>
      <c r="B49" s="129"/>
      <c r="C49" s="129"/>
      <c r="D49" s="129"/>
      <c r="E49" s="135"/>
      <c r="F49" s="136"/>
      <c r="G49" s="137"/>
      <c r="H49" s="137"/>
      <c r="I49" s="137"/>
      <c r="J49" s="137"/>
      <c r="K49" s="137"/>
    </row>
    <row r="50" spans="1:11" ht="12.75">
      <c r="A50" s="89">
        <v>2</v>
      </c>
      <c r="B50" s="90">
        <v>1</v>
      </c>
      <c r="C50" s="90">
        <v>4</v>
      </c>
      <c r="D50" s="90"/>
      <c r="E50" s="145"/>
      <c r="F50" s="92" t="s">
        <v>223</v>
      </c>
      <c r="G50" s="146">
        <f>+G51+G52</f>
        <v>0</v>
      </c>
      <c r="H50" s="146">
        <v>0</v>
      </c>
      <c r="I50" s="146"/>
      <c r="J50" s="146">
        <f>+J51+J52</f>
        <v>0</v>
      </c>
      <c r="K50" s="146">
        <f>+K51+K52</f>
        <v>0</v>
      </c>
    </row>
    <row r="51" spans="1:11" ht="12.75">
      <c r="A51" s="128">
        <v>2</v>
      </c>
      <c r="B51" s="129">
        <v>1</v>
      </c>
      <c r="C51" s="129">
        <v>4</v>
      </c>
      <c r="D51" s="129">
        <v>1</v>
      </c>
      <c r="E51" s="135"/>
      <c r="F51" s="136" t="s">
        <v>220</v>
      </c>
      <c r="G51" s="137"/>
      <c r="H51" s="137"/>
      <c r="I51" s="137"/>
      <c r="J51" s="137"/>
      <c r="K51" s="137"/>
    </row>
    <row r="52" spans="1:11" ht="12.75">
      <c r="A52" s="128">
        <v>2</v>
      </c>
      <c r="B52" s="129">
        <v>1</v>
      </c>
      <c r="C52" s="129">
        <v>4</v>
      </c>
      <c r="D52" s="129">
        <v>2</v>
      </c>
      <c r="E52" s="135"/>
      <c r="F52" s="136" t="s">
        <v>221</v>
      </c>
      <c r="G52" s="137">
        <f>+G53</f>
        <v>0</v>
      </c>
      <c r="H52" s="137">
        <v>0</v>
      </c>
      <c r="I52" s="137"/>
      <c r="J52" s="137">
        <f>+J53</f>
        <v>0</v>
      </c>
      <c r="K52" s="137">
        <f>+K53</f>
        <v>0</v>
      </c>
    </row>
    <row r="53" spans="1:11" ht="12.75">
      <c r="A53" s="128">
        <v>2</v>
      </c>
      <c r="B53" s="129">
        <v>1</v>
      </c>
      <c r="C53" s="129">
        <v>4</v>
      </c>
      <c r="D53" s="129">
        <v>2</v>
      </c>
      <c r="E53" s="135" t="s">
        <v>148</v>
      </c>
      <c r="F53" s="136" t="s">
        <v>222</v>
      </c>
      <c r="G53" s="137">
        <v>0</v>
      </c>
      <c r="H53" s="137">
        <v>0</v>
      </c>
      <c r="I53" s="137"/>
      <c r="J53" s="137">
        <v>0</v>
      </c>
      <c r="K53" s="137">
        <v>0</v>
      </c>
    </row>
    <row r="54" spans="1:11" ht="12.75">
      <c r="A54" s="128"/>
      <c r="B54" s="129"/>
      <c r="C54" s="129"/>
      <c r="D54" s="129"/>
      <c r="E54" s="135"/>
      <c r="F54" s="136"/>
      <c r="G54" s="137"/>
      <c r="H54" s="137"/>
      <c r="I54" s="137"/>
      <c r="J54" s="137"/>
      <c r="K54" s="137"/>
    </row>
    <row r="55" spans="1:11" s="147" customFormat="1" ht="12.75">
      <c r="A55" s="89">
        <v>2</v>
      </c>
      <c r="B55" s="90">
        <v>1</v>
      </c>
      <c r="C55" s="90">
        <v>5</v>
      </c>
      <c r="D55" s="98"/>
      <c r="E55" s="99"/>
      <c r="F55" s="92" t="s">
        <v>26</v>
      </c>
      <c r="G55" s="121">
        <f>G56+G57+G58</f>
        <v>3960000</v>
      </c>
      <c r="H55" s="121">
        <f>H56+H57+H58</f>
        <v>3960000</v>
      </c>
      <c r="I55" s="121">
        <f>I56+I57+I58</f>
        <v>322191.49</v>
      </c>
      <c r="J55" s="121">
        <f>J56+J57+J58</f>
        <v>322191.49</v>
      </c>
      <c r="K55" s="121">
        <f>+H55-J55</f>
        <v>3637808.51</v>
      </c>
    </row>
    <row r="56" spans="1:11" ht="12.75">
      <c r="A56" s="128">
        <v>2</v>
      </c>
      <c r="B56" s="129">
        <v>1</v>
      </c>
      <c r="C56" s="129">
        <v>5</v>
      </c>
      <c r="D56" s="129">
        <v>1</v>
      </c>
      <c r="E56" s="130"/>
      <c r="F56" s="136" t="s">
        <v>11</v>
      </c>
      <c r="G56" s="139">
        <v>1800000</v>
      </c>
      <c r="H56" s="139">
        <v>1800000</v>
      </c>
      <c r="I56" s="139">
        <v>149058.97</v>
      </c>
      <c r="J56" s="139">
        <f>+I56</f>
        <v>149058.97</v>
      </c>
      <c r="K56" s="121">
        <f>+H56-J56</f>
        <v>1650941.03</v>
      </c>
    </row>
    <row r="57" spans="1:11" ht="12.75">
      <c r="A57" s="128">
        <v>2</v>
      </c>
      <c r="B57" s="129">
        <v>1</v>
      </c>
      <c r="C57" s="129">
        <v>5</v>
      </c>
      <c r="D57" s="129">
        <v>2</v>
      </c>
      <c r="E57" s="130"/>
      <c r="F57" s="136" t="s">
        <v>27</v>
      </c>
      <c r="G57" s="139">
        <v>1920000</v>
      </c>
      <c r="H57" s="139">
        <v>1920000</v>
      </c>
      <c r="I57" s="139">
        <v>159794</v>
      </c>
      <c r="J57" s="139">
        <f>+I57</f>
        <v>159794</v>
      </c>
      <c r="K57" s="121">
        <f>+H57-J57</f>
        <v>1760206</v>
      </c>
    </row>
    <row r="58" spans="1:11" ht="12.75">
      <c r="A58" s="128">
        <v>2</v>
      </c>
      <c r="B58" s="129">
        <v>1</v>
      </c>
      <c r="C58" s="129">
        <v>5</v>
      </c>
      <c r="D58" s="129">
        <v>3</v>
      </c>
      <c r="E58" s="130"/>
      <c r="F58" s="136" t="s">
        <v>28</v>
      </c>
      <c r="G58" s="139">
        <f>20000*12</f>
        <v>240000</v>
      </c>
      <c r="H58" s="139">
        <f>20000*12</f>
        <v>240000</v>
      </c>
      <c r="I58" s="139">
        <v>13338.52</v>
      </c>
      <c r="J58" s="139">
        <f>+I58</f>
        <v>13338.52</v>
      </c>
      <c r="K58" s="121">
        <f>+H58-J58</f>
        <v>226661.48</v>
      </c>
    </row>
    <row r="59" spans="1:11" ht="12.75">
      <c r="A59" s="100"/>
      <c r="B59" s="101"/>
      <c r="C59" s="101"/>
      <c r="D59" s="101"/>
      <c r="E59" s="102"/>
      <c r="F59" s="103"/>
      <c r="G59" s="122"/>
      <c r="H59" s="122"/>
      <c r="I59" s="122"/>
      <c r="J59" s="122"/>
      <c r="K59" s="122"/>
    </row>
    <row r="60" spans="1:11" ht="12.75">
      <c r="A60" s="104">
        <v>2</v>
      </c>
      <c r="B60" s="105">
        <v>2</v>
      </c>
      <c r="C60" s="105"/>
      <c r="D60" s="105"/>
      <c r="E60" s="106"/>
      <c r="F60" s="107" t="s">
        <v>207</v>
      </c>
      <c r="G60" s="123">
        <f>G62+G72+G76+G80+G84+G88+G94+G105</f>
        <v>12194800</v>
      </c>
      <c r="H60" s="123">
        <f>H62+H72+H76+H80+H84+H88+H94+H105</f>
        <v>15010785.219999999</v>
      </c>
      <c r="I60" s="123"/>
      <c r="J60" s="123">
        <f>J62+J72+J76+J80+J84+J88+J94+J105</f>
        <v>0</v>
      </c>
      <c r="K60" s="123">
        <f>K62+K72+K76+K80+K84+K88+K94+K105</f>
        <v>15010785.219999999</v>
      </c>
    </row>
    <row r="61" spans="1:11" ht="12.75">
      <c r="A61" s="100"/>
      <c r="B61" s="101"/>
      <c r="C61" s="96"/>
      <c r="D61" s="96"/>
      <c r="E61" s="102"/>
      <c r="F61" s="108"/>
      <c r="G61" s="124"/>
      <c r="H61" s="124"/>
      <c r="I61" s="124"/>
      <c r="J61" s="124"/>
      <c r="K61" s="124"/>
    </row>
    <row r="62" spans="1:11" s="147" customFormat="1" ht="12.75">
      <c r="A62" s="89">
        <v>2</v>
      </c>
      <c r="B62" s="90">
        <v>2</v>
      </c>
      <c r="C62" s="90">
        <v>1</v>
      </c>
      <c r="D62" s="98"/>
      <c r="E62" s="99"/>
      <c r="F62" s="92" t="s">
        <v>139</v>
      </c>
      <c r="G62" s="121">
        <f>+G63+G64+G65+G66+G67+G69+G70</f>
        <v>1744000</v>
      </c>
      <c r="H62" s="121">
        <f>+H63+H64+H65+H66+H67+H69+H70</f>
        <v>1724001</v>
      </c>
      <c r="I62" s="121"/>
      <c r="J62" s="121">
        <f>+J63+J64+J65+J66+J67+J69+J70</f>
        <v>0</v>
      </c>
      <c r="K62" s="121">
        <f>+K63+K64+K65+K66+K67+K69+K70</f>
        <v>1724001</v>
      </c>
    </row>
    <row r="63" spans="1:11" ht="12.75">
      <c r="A63" s="128">
        <v>2</v>
      </c>
      <c r="B63" s="129">
        <v>2</v>
      </c>
      <c r="C63" s="129">
        <v>1</v>
      </c>
      <c r="D63" s="129">
        <v>2</v>
      </c>
      <c r="E63" s="130"/>
      <c r="F63" s="136" t="s">
        <v>83</v>
      </c>
      <c r="G63" s="139">
        <v>15000</v>
      </c>
      <c r="H63" s="139">
        <v>15000</v>
      </c>
      <c r="I63" s="139"/>
      <c r="J63" s="139">
        <f>+I63</f>
        <v>0</v>
      </c>
      <c r="K63" s="139">
        <f>+H63-J63</f>
        <v>15000</v>
      </c>
    </row>
    <row r="64" spans="1:11" ht="12.75">
      <c r="A64" s="128">
        <v>2</v>
      </c>
      <c r="B64" s="129">
        <v>2</v>
      </c>
      <c r="C64" s="129">
        <v>1</v>
      </c>
      <c r="D64" s="129">
        <v>3</v>
      </c>
      <c r="E64" s="130"/>
      <c r="F64" s="136" t="s">
        <v>138</v>
      </c>
      <c r="G64" s="139">
        <f>90000*12</f>
        <v>1080000</v>
      </c>
      <c r="H64" s="139">
        <f>90000*12</f>
        <v>1080000</v>
      </c>
      <c r="I64" s="139"/>
      <c r="J64" s="139">
        <f>+I64</f>
        <v>0</v>
      </c>
      <c r="K64" s="139">
        <f>+H64-J64</f>
        <v>1080000</v>
      </c>
    </row>
    <row r="65" spans="1:11" ht="12.75">
      <c r="A65" s="128">
        <v>2</v>
      </c>
      <c r="B65" s="129">
        <v>2</v>
      </c>
      <c r="C65" s="129">
        <v>1</v>
      </c>
      <c r="D65" s="129">
        <v>4</v>
      </c>
      <c r="E65" s="130"/>
      <c r="F65" s="136" t="s">
        <v>29</v>
      </c>
      <c r="G65" s="139">
        <v>50000</v>
      </c>
      <c r="H65" s="139">
        <v>30001</v>
      </c>
      <c r="I65" s="139"/>
      <c r="J65" s="139">
        <f>+I65</f>
        <v>0</v>
      </c>
      <c r="K65" s="139">
        <f>+H65-J65</f>
        <v>30001</v>
      </c>
    </row>
    <row r="66" spans="1:11" ht="12.75">
      <c r="A66" s="128">
        <v>2</v>
      </c>
      <c r="B66" s="129">
        <v>2</v>
      </c>
      <c r="C66" s="129">
        <v>1</v>
      </c>
      <c r="D66" s="129">
        <v>5</v>
      </c>
      <c r="E66" s="130"/>
      <c r="F66" s="136" t="s">
        <v>84</v>
      </c>
      <c r="G66" s="139">
        <f>2500*12</f>
        <v>30000</v>
      </c>
      <c r="H66" s="139">
        <f>2500*12</f>
        <v>30000</v>
      </c>
      <c r="I66" s="139"/>
      <c r="J66" s="139">
        <f>+I66</f>
        <v>0</v>
      </c>
      <c r="K66" s="139">
        <f>+H66-J66</f>
        <v>30000</v>
      </c>
    </row>
    <row r="67" spans="1:11" ht="12.75">
      <c r="A67" s="128">
        <v>2</v>
      </c>
      <c r="B67" s="129">
        <v>2</v>
      </c>
      <c r="C67" s="129">
        <v>1</v>
      </c>
      <c r="D67" s="129">
        <v>6</v>
      </c>
      <c r="E67" s="130"/>
      <c r="F67" s="136" t="s">
        <v>1</v>
      </c>
      <c r="G67" s="139">
        <f>+G68</f>
        <v>540000</v>
      </c>
      <c r="H67" s="139">
        <f>+H68</f>
        <v>540000</v>
      </c>
      <c r="I67" s="139"/>
      <c r="J67" s="139">
        <f>+J68</f>
        <v>0</v>
      </c>
      <c r="K67" s="139">
        <f>+K68</f>
        <v>540000</v>
      </c>
    </row>
    <row r="68" spans="1:11" ht="12.75">
      <c r="A68" s="95">
        <v>2</v>
      </c>
      <c r="B68" s="96">
        <v>2</v>
      </c>
      <c r="C68" s="96">
        <v>1</v>
      </c>
      <c r="D68" s="96">
        <v>6</v>
      </c>
      <c r="E68" s="97" t="s">
        <v>148</v>
      </c>
      <c r="F68" s="94" t="s">
        <v>137</v>
      </c>
      <c r="G68" s="120">
        <f>45000*12</f>
        <v>540000</v>
      </c>
      <c r="H68" s="120">
        <f>45000*12</f>
        <v>540000</v>
      </c>
      <c r="I68" s="120"/>
      <c r="J68" s="120">
        <f>+I68</f>
        <v>0</v>
      </c>
      <c r="K68" s="120">
        <f>45000*12</f>
        <v>540000</v>
      </c>
    </row>
    <row r="69" spans="1:11" ht="12.75">
      <c r="A69" s="128">
        <v>2</v>
      </c>
      <c r="B69" s="129">
        <v>2</v>
      </c>
      <c r="C69" s="129">
        <v>1</v>
      </c>
      <c r="D69" s="129">
        <v>7</v>
      </c>
      <c r="E69" s="130"/>
      <c r="F69" s="131" t="s">
        <v>2</v>
      </c>
      <c r="G69" s="139">
        <v>7000</v>
      </c>
      <c r="H69" s="139">
        <v>7000</v>
      </c>
      <c r="I69" s="139"/>
      <c r="J69" s="139">
        <f>+I69</f>
        <v>0</v>
      </c>
      <c r="K69" s="139">
        <v>7000</v>
      </c>
    </row>
    <row r="70" spans="1:11" ht="12.75">
      <c r="A70" s="128">
        <v>2</v>
      </c>
      <c r="B70" s="129">
        <v>2</v>
      </c>
      <c r="C70" s="129">
        <v>1</v>
      </c>
      <c r="D70" s="129">
        <v>8</v>
      </c>
      <c r="E70" s="130"/>
      <c r="F70" s="131" t="s">
        <v>192</v>
      </c>
      <c r="G70" s="139">
        <v>22000</v>
      </c>
      <c r="H70" s="139">
        <v>22000</v>
      </c>
      <c r="I70" s="139"/>
      <c r="J70" s="139">
        <f>+I70</f>
        <v>0</v>
      </c>
      <c r="K70" s="139">
        <v>22000</v>
      </c>
    </row>
    <row r="71" spans="1:11" ht="12.75">
      <c r="A71" s="100"/>
      <c r="B71" s="101"/>
      <c r="C71" s="101"/>
      <c r="D71" s="101"/>
      <c r="E71" s="102"/>
      <c r="F71" s="103"/>
      <c r="G71" s="122"/>
      <c r="H71" s="122"/>
      <c r="I71" s="122"/>
      <c r="J71" s="122"/>
      <c r="K71" s="122"/>
    </row>
    <row r="72" spans="1:11" s="147" customFormat="1" ht="12.75">
      <c r="A72" s="89">
        <v>2</v>
      </c>
      <c r="B72" s="90">
        <v>2</v>
      </c>
      <c r="C72" s="90">
        <v>2</v>
      </c>
      <c r="D72" s="98"/>
      <c r="E72" s="99"/>
      <c r="F72" s="110" t="s">
        <v>158</v>
      </c>
      <c r="G72" s="148">
        <f>+G73+G74</f>
        <v>350000</v>
      </c>
      <c r="H72" s="148">
        <f>+H73+H74</f>
        <v>650000</v>
      </c>
      <c r="I72" s="148"/>
      <c r="J72" s="148">
        <f>+J73+J74</f>
        <v>0</v>
      </c>
      <c r="K72" s="148">
        <f>+K73+K74</f>
        <v>650000</v>
      </c>
    </row>
    <row r="73" spans="1:11" ht="12.75">
      <c r="A73" s="128">
        <v>2</v>
      </c>
      <c r="B73" s="129">
        <v>2</v>
      </c>
      <c r="C73" s="129">
        <v>2</v>
      </c>
      <c r="D73" s="129">
        <v>1</v>
      </c>
      <c r="E73" s="130"/>
      <c r="F73" s="138" t="s">
        <v>30</v>
      </c>
      <c r="G73" s="139">
        <v>50000</v>
      </c>
      <c r="H73" s="139">
        <v>50000</v>
      </c>
      <c r="I73" s="139"/>
      <c r="J73" s="139">
        <f>+I73</f>
        <v>0</v>
      </c>
      <c r="K73" s="139">
        <f>+H73-J73</f>
        <v>50000</v>
      </c>
    </row>
    <row r="74" spans="1:11" ht="12.75">
      <c r="A74" s="128">
        <v>2</v>
      </c>
      <c r="B74" s="129">
        <v>2</v>
      </c>
      <c r="C74" s="129">
        <v>2</v>
      </c>
      <c r="D74" s="129">
        <v>2</v>
      </c>
      <c r="E74" s="130"/>
      <c r="F74" s="138" t="s">
        <v>71</v>
      </c>
      <c r="G74" s="139">
        <v>300000</v>
      </c>
      <c r="H74" s="139">
        <v>600000</v>
      </c>
      <c r="I74" s="139"/>
      <c r="J74" s="154">
        <f>+I74</f>
        <v>0</v>
      </c>
      <c r="K74" s="139">
        <f>+H74-J74</f>
        <v>600000</v>
      </c>
    </row>
    <row r="75" spans="1:11" ht="12.75">
      <c r="A75" s="128"/>
      <c r="B75" s="129"/>
      <c r="C75" s="129"/>
      <c r="D75" s="129"/>
      <c r="E75" s="141"/>
      <c r="F75" s="138"/>
      <c r="G75" s="139"/>
      <c r="H75" s="139"/>
      <c r="I75" s="139"/>
      <c r="J75" s="139"/>
      <c r="K75" s="139"/>
    </row>
    <row r="76" spans="1:11" s="147" customFormat="1" ht="12.75">
      <c r="A76" s="89">
        <v>2</v>
      </c>
      <c r="B76" s="90">
        <v>2</v>
      </c>
      <c r="C76" s="90">
        <v>3</v>
      </c>
      <c r="D76" s="98"/>
      <c r="E76" s="99"/>
      <c r="F76" s="110" t="s">
        <v>140</v>
      </c>
      <c r="G76" s="121">
        <f>+G77+G78</f>
        <v>2095000</v>
      </c>
      <c r="H76" s="121">
        <f>+H77+H78</f>
        <v>3095000</v>
      </c>
      <c r="I76" s="121"/>
      <c r="J76" s="121">
        <f>+J77+J78</f>
        <v>0</v>
      </c>
      <c r="K76" s="121">
        <f>+K77+K78</f>
        <v>3095000</v>
      </c>
    </row>
    <row r="77" spans="1:11" ht="12.75">
      <c r="A77" s="128">
        <v>2</v>
      </c>
      <c r="B77" s="129">
        <v>2</v>
      </c>
      <c r="C77" s="129">
        <v>3</v>
      </c>
      <c r="D77" s="129">
        <v>1</v>
      </c>
      <c r="E77" s="130"/>
      <c r="F77" s="138" t="s">
        <v>124</v>
      </c>
      <c r="G77" s="137">
        <v>2020000</v>
      </c>
      <c r="H77" s="137">
        <v>3020000</v>
      </c>
      <c r="I77" s="137"/>
      <c r="J77" s="152">
        <f>+I77</f>
        <v>0</v>
      </c>
      <c r="K77" s="137">
        <f>+H77-J77</f>
        <v>3020000</v>
      </c>
    </row>
    <row r="78" spans="1:11" ht="12.75">
      <c r="A78" s="128">
        <v>2</v>
      </c>
      <c r="B78" s="129">
        <v>2</v>
      </c>
      <c r="C78" s="129">
        <v>3</v>
      </c>
      <c r="D78" s="129">
        <v>2</v>
      </c>
      <c r="E78" s="130"/>
      <c r="F78" s="138" t="s">
        <v>125</v>
      </c>
      <c r="G78" s="137">
        <v>75000</v>
      </c>
      <c r="H78" s="137">
        <v>75000</v>
      </c>
      <c r="I78" s="137"/>
      <c r="J78" s="137">
        <f>+I78</f>
        <v>0</v>
      </c>
      <c r="K78" s="137">
        <f>+H78-J78</f>
        <v>75000</v>
      </c>
    </row>
    <row r="79" spans="1:11" ht="12.75">
      <c r="A79" s="100"/>
      <c r="B79" s="101"/>
      <c r="C79" s="101"/>
      <c r="D79" s="101"/>
      <c r="E79" s="102"/>
      <c r="F79" s="111"/>
      <c r="G79" s="122"/>
      <c r="H79" s="122"/>
      <c r="I79" s="122"/>
      <c r="J79" s="122"/>
      <c r="K79" s="122"/>
    </row>
    <row r="80" spans="1:11" s="147" customFormat="1" ht="12.75">
      <c r="A80" s="89">
        <v>2</v>
      </c>
      <c r="B80" s="90">
        <v>2</v>
      </c>
      <c r="C80" s="90">
        <v>4</v>
      </c>
      <c r="D80" s="98"/>
      <c r="E80" s="99"/>
      <c r="F80" s="110" t="s">
        <v>160</v>
      </c>
      <c r="G80" s="121">
        <f>+G81+G82</f>
        <v>70000</v>
      </c>
      <c r="H80" s="121">
        <f>+H81+H82</f>
        <v>70000</v>
      </c>
      <c r="I80" s="121"/>
      <c r="J80" s="121">
        <f>+J81+J82</f>
        <v>0</v>
      </c>
      <c r="K80" s="121">
        <f>+K81+K82</f>
        <v>70000</v>
      </c>
    </row>
    <row r="81" spans="1:11" ht="12.75">
      <c r="A81" s="128">
        <v>2</v>
      </c>
      <c r="B81" s="129">
        <v>2</v>
      </c>
      <c r="C81" s="129">
        <v>4</v>
      </c>
      <c r="D81" s="129">
        <v>1</v>
      </c>
      <c r="E81" s="130"/>
      <c r="F81" s="138" t="s">
        <v>8</v>
      </c>
      <c r="G81" s="137">
        <v>50000</v>
      </c>
      <c r="H81" s="137">
        <v>50000</v>
      </c>
      <c r="I81" s="137"/>
      <c r="J81" s="137">
        <f>+I81</f>
        <v>0</v>
      </c>
      <c r="K81" s="137">
        <v>50000</v>
      </c>
    </row>
    <row r="82" spans="1:11" ht="12.75">
      <c r="A82" s="128">
        <v>2</v>
      </c>
      <c r="B82" s="129">
        <v>2</v>
      </c>
      <c r="C82" s="129">
        <v>4</v>
      </c>
      <c r="D82" s="129">
        <v>4</v>
      </c>
      <c r="E82" s="130"/>
      <c r="F82" s="138" t="s">
        <v>31</v>
      </c>
      <c r="G82" s="137">
        <v>20000</v>
      </c>
      <c r="H82" s="137">
        <v>20000</v>
      </c>
      <c r="I82" s="137"/>
      <c r="J82" s="137">
        <f>+I82</f>
        <v>0</v>
      </c>
      <c r="K82" s="137">
        <v>20000</v>
      </c>
    </row>
    <row r="83" spans="1:11" ht="12.75">
      <c r="A83" s="100"/>
      <c r="B83" s="101"/>
      <c r="C83" s="101"/>
      <c r="D83" s="101"/>
      <c r="E83" s="102"/>
      <c r="F83" s="109"/>
      <c r="G83" s="122" t="s">
        <v>7</v>
      </c>
      <c r="H83" s="122" t="s">
        <v>7</v>
      </c>
      <c r="I83" s="122"/>
      <c r="J83" s="122" t="s">
        <v>7</v>
      </c>
      <c r="K83" s="122" t="s">
        <v>7</v>
      </c>
    </row>
    <row r="84" spans="1:11" s="147" customFormat="1" ht="12.75">
      <c r="A84" s="89">
        <v>2</v>
      </c>
      <c r="B84" s="90">
        <v>2</v>
      </c>
      <c r="C84" s="90">
        <v>5</v>
      </c>
      <c r="D84" s="98"/>
      <c r="E84" s="99"/>
      <c r="F84" s="110" t="s">
        <v>32</v>
      </c>
      <c r="G84" s="121">
        <f>G85+G86</f>
        <v>150000</v>
      </c>
      <c r="H84" s="121">
        <f>H85+H86</f>
        <v>150000</v>
      </c>
      <c r="I84" s="121"/>
      <c r="J84" s="121">
        <f>J85+J86</f>
        <v>0</v>
      </c>
      <c r="K84" s="121">
        <f>K85+K86</f>
        <v>150000</v>
      </c>
    </row>
    <row r="85" spans="1:11" ht="12.75">
      <c r="A85" s="128">
        <v>2</v>
      </c>
      <c r="B85" s="129">
        <v>2</v>
      </c>
      <c r="C85" s="129">
        <v>5</v>
      </c>
      <c r="D85" s="129">
        <v>1</v>
      </c>
      <c r="E85" s="130"/>
      <c r="F85" s="138" t="s">
        <v>33</v>
      </c>
      <c r="G85" s="137">
        <v>75000</v>
      </c>
      <c r="H85" s="137">
        <v>75000</v>
      </c>
      <c r="I85" s="137"/>
      <c r="J85" s="137">
        <f>+I85</f>
        <v>0</v>
      </c>
      <c r="K85" s="137">
        <v>75000</v>
      </c>
    </row>
    <row r="86" spans="1:11" ht="12.75">
      <c r="A86" s="128">
        <v>2</v>
      </c>
      <c r="B86" s="129">
        <v>2</v>
      </c>
      <c r="C86" s="129">
        <v>5</v>
      </c>
      <c r="D86" s="129">
        <v>4</v>
      </c>
      <c r="E86" s="130"/>
      <c r="F86" s="138" t="s">
        <v>86</v>
      </c>
      <c r="G86" s="137">
        <v>75000</v>
      </c>
      <c r="H86" s="137">
        <v>75000</v>
      </c>
      <c r="I86" s="137"/>
      <c r="J86" s="137">
        <f>+I86</f>
        <v>0</v>
      </c>
      <c r="K86" s="137">
        <v>75000</v>
      </c>
    </row>
    <row r="87" spans="1:11" ht="12.75">
      <c r="A87" s="100"/>
      <c r="B87" s="101"/>
      <c r="C87" s="101"/>
      <c r="D87" s="101"/>
      <c r="E87" s="102"/>
      <c r="F87" s="111"/>
      <c r="G87" s="124"/>
      <c r="H87" s="124"/>
      <c r="I87" s="124"/>
      <c r="J87" s="124"/>
      <c r="K87" s="124"/>
    </row>
    <row r="88" spans="1:11" s="147" customFormat="1" ht="12.75">
      <c r="A88" s="89">
        <v>2</v>
      </c>
      <c r="B88" s="90">
        <v>2</v>
      </c>
      <c r="C88" s="90">
        <v>6</v>
      </c>
      <c r="D88" s="98"/>
      <c r="E88" s="99"/>
      <c r="F88" s="110" t="s">
        <v>34</v>
      </c>
      <c r="G88" s="121">
        <f>SUM(G89:G92)</f>
        <v>3390000</v>
      </c>
      <c r="H88" s="121">
        <f>SUM(H89:H92)</f>
        <v>2816584.34</v>
      </c>
      <c r="I88" s="121"/>
      <c r="J88" s="121">
        <f>SUM(J89:J92)</f>
        <v>0</v>
      </c>
      <c r="K88" s="121">
        <f>SUM(K89:K92)</f>
        <v>2816584.34</v>
      </c>
    </row>
    <row r="89" spans="1:11" ht="12.75">
      <c r="A89" s="128">
        <v>2</v>
      </c>
      <c r="B89" s="129">
        <v>2</v>
      </c>
      <c r="C89" s="129">
        <v>6</v>
      </c>
      <c r="D89" s="129">
        <v>1</v>
      </c>
      <c r="E89" s="130"/>
      <c r="F89" s="138" t="s">
        <v>87</v>
      </c>
      <c r="G89" s="137">
        <v>80000</v>
      </c>
      <c r="H89" s="137">
        <v>80000</v>
      </c>
      <c r="I89" s="137"/>
      <c r="J89" s="137">
        <f>+I89</f>
        <v>0</v>
      </c>
      <c r="K89" s="137">
        <f>+H89-J89</f>
        <v>80000</v>
      </c>
    </row>
    <row r="90" spans="1:11" ht="12.75">
      <c r="A90" s="128">
        <v>2</v>
      </c>
      <c r="B90" s="129">
        <v>2</v>
      </c>
      <c r="C90" s="129">
        <v>6</v>
      </c>
      <c r="D90" s="129">
        <v>2</v>
      </c>
      <c r="E90" s="130"/>
      <c r="F90" s="138" t="s">
        <v>35</v>
      </c>
      <c r="G90" s="137">
        <v>300000</v>
      </c>
      <c r="H90" s="137">
        <v>600000</v>
      </c>
      <c r="I90" s="137"/>
      <c r="J90" s="137">
        <f>+I90</f>
        <v>0</v>
      </c>
      <c r="K90" s="137">
        <f>+H90-J90</f>
        <v>600000</v>
      </c>
    </row>
    <row r="91" spans="1:11" ht="12.75">
      <c r="A91" s="128">
        <v>2</v>
      </c>
      <c r="B91" s="129">
        <v>2</v>
      </c>
      <c r="C91" s="129">
        <v>6</v>
      </c>
      <c r="D91" s="129">
        <v>3</v>
      </c>
      <c r="E91" s="130"/>
      <c r="F91" s="138" t="s">
        <v>36</v>
      </c>
      <c r="G91" s="137">
        <f>250000*12</f>
        <v>3000000</v>
      </c>
      <c r="H91" s="137">
        <f>1987103.78+139480.56</f>
        <v>2126584.34</v>
      </c>
      <c r="I91" s="137"/>
      <c r="J91" s="152">
        <f>+I91</f>
        <v>0</v>
      </c>
      <c r="K91" s="137">
        <f>+H91-J91</f>
        <v>2126584.34</v>
      </c>
    </row>
    <row r="92" spans="1:11" ht="12.75">
      <c r="A92" s="128">
        <v>2</v>
      </c>
      <c r="B92" s="129">
        <v>2</v>
      </c>
      <c r="C92" s="129">
        <v>6</v>
      </c>
      <c r="D92" s="129">
        <v>9</v>
      </c>
      <c r="E92" s="130"/>
      <c r="F92" s="138" t="s">
        <v>88</v>
      </c>
      <c r="G92" s="137">
        <v>10000</v>
      </c>
      <c r="H92" s="137">
        <v>10000</v>
      </c>
      <c r="I92" s="137"/>
      <c r="J92" s="137">
        <f>+I92</f>
        <v>0</v>
      </c>
      <c r="K92" s="137">
        <f>+H92-J92</f>
        <v>10000</v>
      </c>
    </row>
    <row r="93" spans="1:11" ht="12.75">
      <c r="A93" s="100"/>
      <c r="B93" s="101"/>
      <c r="C93" s="101"/>
      <c r="D93" s="101"/>
      <c r="E93" s="102"/>
      <c r="F93" s="109"/>
      <c r="G93" s="122"/>
      <c r="H93" s="122"/>
      <c r="I93" s="122"/>
      <c r="J93" s="122"/>
      <c r="K93" s="122"/>
    </row>
    <row r="94" spans="1:11" s="147" customFormat="1" ht="21">
      <c r="A94" s="89">
        <v>2</v>
      </c>
      <c r="B94" s="90">
        <v>2</v>
      </c>
      <c r="C94" s="90">
        <v>7</v>
      </c>
      <c r="D94" s="98"/>
      <c r="E94" s="99"/>
      <c r="F94" s="112" t="s">
        <v>206</v>
      </c>
      <c r="G94" s="121">
        <f>G95+G100</f>
        <v>930000</v>
      </c>
      <c r="H94" s="121">
        <f>H95+H100</f>
        <v>955000</v>
      </c>
      <c r="I94" s="121"/>
      <c r="J94" s="121">
        <f>J95+J100</f>
        <v>0</v>
      </c>
      <c r="K94" s="121">
        <f>K95+K100</f>
        <v>955000</v>
      </c>
    </row>
    <row r="95" spans="1:11" ht="12.75">
      <c r="A95" s="128">
        <v>2</v>
      </c>
      <c r="B95" s="129">
        <v>2</v>
      </c>
      <c r="C95" s="129">
        <v>7</v>
      </c>
      <c r="D95" s="129">
        <v>1</v>
      </c>
      <c r="E95" s="130"/>
      <c r="F95" s="142" t="s">
        <v>61</v>
      </c>
      <c r="G95" s="139">
        <f>SUM(G96:G99)</f>
        <v>490000</v>
      </c>
      <c r="H95" s="139">
        <f>SUM(H96:H99)</f>
        <v>465000</v>
      </c>
      <c r="I95" s="139"/>
      <c r="J95" s="139">
        <f>+I95</f>
        <v>0</v>
      </c>
      <c r="K95" s="139">
        <f>+H95-J95</f>
        <v>465000</v>
      </c>
    </row>
    <row r="96" spans="1:11" ht="12.75">
      <c r="A96" s="128">
        <v>2</v>
      </c>
      <c r="B96" s="129">
        <v>2</v>
      </c>
      <c r="C96" s="129">
        <v>7</v>
      </c>
      <c r="D96" s="129">
        <v>1</v>
      </c>
      <c r="E96" s="130" t="s">
        <v>231</v>
      </c>
      <c r="F96" s="143" t="s">
        <v>232</v>
      </c>
      <c r="G96" s="137">
        <v>0</v>
      </c>
      <c r="H96" s="137">
        <v>0</v>
      </c>
      <c r="I96" s="137"/>
      <c r="J96" s="139">
        <f>+I96</f>
        <v>0</v>
      </c>
      <c r="K96" s="139">
        <f>+H96-J96</f>
        <v>0</v>
      </c>
    </row>
    <row r="97" spans="1:11" ht="12.75">
      <c r="A97" s="95">
        <v>2</v>
      </c>
      <c r="B97" s="96">
        <v>2</v>
      </c>
      <c r="C97" s="96">
        <v>7</v>
      </c>
      <c r="D97" s="96">
        <v>1</v>
      </c>
      <c r="E97" s="97" t="s">
        <v>149</v>
      </c>
      <c r="F97" s="88" t="s">
        <v>90</v>
      </c>
      <c r="G97" s="120">
        <v>400000</v>
      </c>
      <c r="H97" s="120">
        <v>400000</v>
      </c>
      <c r="I97" s="120"/>
      <c r="J97" s="139">
        <f>+I97</f>
        <v>0</v>
      </c>
      <c r="K97" s="139">
        <f>+H97-J97</f>
        <v>400000</v>
      </c>
    </row>
    <row r="98" spans="1:11" ht="12.75">
      <c r="A98" s="95">
        <v>2</v>
      </c>
      <c r="B98" s="96">
        <v>2</v>
      </c>
      <c r="C98" s="96">
        <v>7</v>
      </c>
      <c r="D98" s="96">
        <v>1</v>
      </c>
      <c r="E98" s="97" t="s">
        <v>155</v>
      </c>
      <c r="F98" s="94" t="s">
        <v>136</v>
      </c>
      <c r="G98" s="120">
        <v>15000</v>
      </c>
      <c r="H98" s="120">
        <v>15000</v>
      </c>
      <c r="I98" s="120"/>
      <c r="J98" s="139">
        <f>+I98</f>
        <v>0</v>
      </c>
      <c r="K98" s="139">
        <f>+H98-J98</f>
        <v>15000</v>
      </c>
    </row>
    <row r="99" spans="1:11" ht="12.75">
      <c r="A99" s="95">
        <v>2</v>
      </c>
      <c r="B99" s="96">
        <v>2</v>
      </c>
      <c r="C99" s="96">
        <v>7</v>
      </c>
      <c r="D99" s="96">
        <v>1</v>
      </c>
      <c r="E99" s="97" t="s">
        <v>156</v>
      </c>
      <c r="F99" s="88" t="s">
        <v>205</v>
      </c>
      <c r="G99" s="120">
        <v>75000</v>
      </c>
      <c r="H99" s="120">
        <v>50000</v>
      </c>
      <c r="I99" s="120"/>
      <c r="J99" s="139">
        <f>+I99</f>
        <v>0</v>
      </c>
      <c r="K99" s="139">
        <f>+H99-J99</f>
        <v>50000</v>
      </c>
    </row>
    <row r="100" spans="1:11" ht="12.75">
      <c r="A100" s="128">
        <v>2</v>
      </c>
      <c r="B100" s="129">
        <v>2</v>
      </c>
      <c r="C100" s="129">
        <v>7</v>
      </c>
      <c r="D100" s="129">
        <v>2</v>
      </c>
      <c r="E100" s="130"/>
      <c r="F100" s="131" t="s">
        <v>89</v>
      </c>
      <c r="G100" s="139">
        <f>G101+G102+G103+G104</f>
        <v>440000</v>
      </c>
      <c r="H100" s="139">
        <f>H101+H102+H103+H104</f>
        <v>490000</v>
      </c>
      <c r="I100" s="139"/>
      <c r="J100" s="139">
        <f>J101+J102+J103+J104</f>
        <v>0</v>
      </c>
      <c r="K100" s="139">
        <f>K101+K102+K103+K104</f>
        <v>490000</v>
      </c>
    </row>
    <row r="101" spans="1:11" ht="12.75">
      <c r="A101" s="95">
        <v>2</v>
      </c>
      <c r="B101" s="96">
        <v>2</v>
      </c>
      <c r="C101" s="96">
        <v>7</v>
      </c>
      <c r="D101" s="96">
        <v>2</v>
      </c>
      <c r="E101" s="97" t="s">
        <v>148</v>
      </c>
      <c r="F101" s="88" t="s">
        <v>37</v>
      </c>
      <c r="G101" s="120">
        <v>15000</v>
      </c>
      <c r="H101" s="120">
        <v>15000</v>
      </c>
      <c r="I101" s="120"/>
      <c r="J101" s="120">
        <f>+I101</f>
        <v>0</v>
      </c>
      <c r="K101" s="120">
        <f>+H101-J101</f>
        <v>15000</v>
      </c>
    </row>
    <row r="102" spans="1:11" ht="12.75">
      <c r="A102" s="95">
        <v>2</v>
      </c>
      <c r="B102" s="96">
        <v>2</v>
      </c>
      <c r="C102" s="96">
        <v>7</v>
      </c>
      <c r="D102" s="96">
        <v>2</v>
      </c>
      <c r="E102" s="97" t="s">
        <v>149</v>
      </c>
      <c r="F102" s="88" t="s">
        <v>38</v>
      </c>
      <c r="G102" s="120">
        <v>15000</v>
      </c>
      <c r="H102" s="120">
        <v>15000</v>
      </c>
      <c r="I102" s="120"/>
      <c r="J102" s="120">
        <f>+I102</f>
        <v>0</v>
      </c>
      <c r="K102" s="120">
        <f>+H102-J102</f>
        <v>15000</v>
      </c>
    </row>
    <row r="103" spans="1:11" ht="12.75">
      <c r="A103" s="95">
        <v>2</v>
      </c>
      <c r="B103" s="96">
        <v>2</v>
      </c>
      <c r="C103" s="96">
        <v>7</v>
      </c>
      <c r="D103" s="96">
        <v>2</v>
      </c>
      <c r="E103" s="97" t="s">
        <v>152</v>
      </c>
      <c r="F103" s="88" t="s">
        <v>91</v>
      </c>
      <c r="G103" s="120">
        <v>10000</v>
      </c>
      <c r="H103" s="120">
        <v>10000</v>
      </c>
      <c r="I103" s="120"/>
      <c r="J103" s="120">
        <f>+I103</f>
        <v>0</v>
      </c>
      <c r="K103" s="120">
        <f>+H103-J103</f>
        <v>10000</v>
      </c>
    </row>
    <row r="104" spans="1:11" ht="12.75">
      <c r="A104" s="95">
        <v>2</v>
      </c>
      <c r="B104" s="96">
        <v>2</v>
      </c>
      <c r="C104" s="96">
        <v>7</v>
      </c>
      <c r="D104" s="96">
        <v>2</v>
      </c>
      <c r="E104" s="97" t="s">
        <v>155</v>
      </c>
      <c r="F104" s="88" t="s">
        <v>203</v>
      </c>
      <c r="G104" s="120">
        <v>400000</v>
      </c>
      <c r="H104" s="120">
        <f>250000+150000+50000</f>
        <v>450000</v>
      </c>
      <c r="I104" s="120"/>
      <c r="J104" s="120">
        <f>+I104</f>
        <v>0</v>
      </c>
      <c r="K104" s="120">
        <f>+H104-J104</f>
        <v>450000</v>
      </c>
    </row>
    <row r="105" spans="1:11" s="149" customFormat="1" ht="12.75">
      <c r="A105" s="89">
        <v>2</v>
      </c>
      <c r="B105" s="90">
        <v>2</v>
      </c>
      <c r="C105" s="90">
        <v>8</v>
      </c>
      <c r="D105" s="90"/>
      <c r="E105" s="113"/>
      <c r="F105" s="92" t="s">
        <v>204</v>
      </c>
      <c r="G105" s="121">
        <f>G106+G107+G108+G112+G115+G121</f>
        <v>3465800</v>
      </c>
      <c r="H105" s="121">
        <f>H106+H107+H108+H112+H115+H121</f>
        <v>5550199.88</v>
      </c>
      <c r="I105" s="121"/>
      <c r="J105" s="121">
        <f>J106+J107+J108+J112+J115+J121</f>
        <v>0</v>
      </c>
      <c r="K105" s="121">
        <f>K106+K107+K108+K112+K115+K121</f>
        <v>5550199.88</v>
      </c>
    </row>
    <row r="106" spans="1:11" ht="12.75">
      <c r="A106" s="128">
        <v>2</v>
      </c>
      <c r="B106" s="129">
        <v>2</v>
      </c>
      <c r="C106" s="129">
        <v>8</v>
      </c>
      <c r="D106" s="129">
        <v>1</v>
      </c>
      <c r="E106" s="130"/>
      <c r="F106" s="131" t="s">
        <v>93</v>
      </c>
      <c r="G106" s="137">
        <v>2000</v>
      </c>
      <c r="H106" s="137">
        <v>2000</v>
      </c>
      <c r="I106" s="137"/>
      <c r="J106" s="137">
        <f>+I106</f>
        <v>0</v>
      </c>
      <c r="K106" s="137">
        <f>+H106-J106</f>
        <v>2000</v>
      </c>
    </row>
    <row r="107" spans="1:11" ht="12.75">
      <c r="A107" s="128">
        <v>2</v>
      </c>
      <c r="B107" s="129">
        <v>2</v>
      </c>
      <c r="C107" s="129">
        <v>8</v>
      </c>
      <c r="D107" s="129">
        <v>2</v>
      </c>
      <c r="E107" s="130"/>
      <c r="F107" s="131" t="s">
        <v>94</v>
      </c>
      <c r="G107" s="137">
        <v>25000</v>
      </c>
      <c r="H107" s="137">
        <v>21361.88</v>
      </c>
      <c r="I107" s="137"/>
      <c r="J107" s="137">
        <f>+I107</f>
        <v>0</v>
      </c>
      <c r="K107" s="137">
        <f>+H107-J107</f>
        <v>21361.88</v>
      </c>
    </row>
    <row r="108" spans="1:11" ht="12.75">
      <c r="A108" s="128">
        <v>2</v>
      </c>
      <c r="B108" s="129">
        <v>2</v>
      </c>
      <c r="C108" s="129">
        <v>8</v>
      </c>
      <c r="D108" s="129">
        <v>5</v>
      </c>
      <c r="E108" s="130"/>
      <c r="F108" s="131" t="s">
        <v>95</v>
      </c>
      <c r="G108" s="137">
        <f>G109+G110+G111</f>
        <v>12000</v>
      </c>
      <c r="H108" s="137">
        <f>H109+H110+H111</f>
        <v>12000</v>
      </c>
      <c r="I108" s="137"/>
      <c r="J108" s="137">
        <f>+I108</f>
        <v>0</v>
      </c>
      <c r="K108" s="137">
        <f>+H108-J108</f>
        <v>12000</v>
      </c>
    </row>
    <row r="109" spans="1:11" ht="12.75">
      <c r="A109" s="95">
        <v>2</v>
      </c>
      <c r="B109" s="96">
        <v>2</v>
      </c>
      <c r="C109" s="96">
        <v>8</v>
      </c>
      <c r="D109" s="96">
        <v>5</v>
      </c>
      <c r="E109" s="97" t="s">
        <v>148</v>
      </c>
      <c r="F109" s="88" t="s">
        <v>96</v>
      </c>
      <c r="G109" s="120">
        <v>3000</v>
      </c>
      <c r="H109" s="120">
        <v>3000</v>
      </c>
      <c r="I109" s="120"/>
      <c r="J109" s="137">
        <f>+I109</f>
        <v>0</v>
      </c>
      <c r="K109" s="137">
        <f>+H109-J109</f>
        <v>3000</v>
      </c>
    </row>
    <row r="110" spans="1:11" ht="12.75">
      <c r="A110" s="95">
        <v>2</v>
      </c>
      <c r="B110" s="96">
        <v>2</v>
      </c>
      <c r="C110" s="96">
        <v>8</v>
      </c>
      <c r="D110" s="96">
        <v>5</v>
      </c>
      <c r="E110" s="97" t="s">
        <v>149</v>
      </c>
      <c r="F110" s="94" t="s">
        <v>129</v>
      </c>
      <c r="G110" s="120">
        <v>6000</v>
      </c>
      <c r="H110" s="120">
        <v>6000</v>
      </c>
      <c r="I110" s="120"/>
      <c r="J110" s="137">
        <f>+I110</f>
        <v>0</v>
      </c>
      <c r="K110" s="137">
        <f>+H110-J110</f>
        <v>6000</v>
      </c>
    </row>
    <row r="111" spans="1:11" ht="12.75">
      <c r="A111" s="95">
        <v>2</v>
      </c>
      <c r="B111" s="96">
        <v>2</v>
      </c>
      <c r="C111" s="96">
        <v>8</v>
      </c>
      <c r="D111" s="96">
        <v>5</v>
      </c>
      <c r="E111" s="97" t="s">
        <v>150</v>
      </c>
      <c r="F111" s="88" t="s">
        <v>39</v>
      </c>
      <c r="G111" s="120">
        <v>3000</v>
      </c>
      <c r="H111" s="120">
        <v>3000</v>
      </c>
      <c r="I111" s="120"/>
      <c r="J111" s="137">
        <f>+I111</f>
        <v>0</v>
      </c>
      <c r="K111" s="137">
        <f>+H111-J111</f>
        <v>3000</v>
      </c>
    </row>
    <row r="112" spans="1:11" ht="12.75">
      <c r="A112" s="128">
        <v>2</v>
      </c>
      <c r="B112" s="129">
        <v>2</v>
      </c>
      <c r="C112" s="129">
        <v>8</v>
      </c>
      <c r="D112" s="129">
        <v>6</v>
      </c>
      <c r="E112" s="130"/>
      <c r="F112" s="131" t="s">
        <v>40</v>
      </c>
      <c r="G112" s="139">
        <f>G113+G114</f>
        <v>375000</v>
      </c>
      <c r="H112" s="139">
        <f>H113+H114</f>
        <v>375000</v>
      </c>
      <c r="I112" s="139"/>
      <c r="J112" s="139">
        <f>J113+J114</f>
        <v>0</v>
      </c>
      <c r="K112" s="139">
        <f>K113+K114</f>
        <v>375000</v>
      </c>
    </row>
    <row r="113" spans="1:11" ht="12.75">
      <c r="A113" s="133">
        <v>2</v>
      </c>
      <c r="B113" s="134">
        <v>2</v>
      </c>
      <c r="C113" s="134">
        <v>8</v>
      </c>
      <c r="D113" s="134">
        <v>6</v>
      </c>
      <c r="E113" s="135" t="s">
        <v>148</v>
      </c>
      <c r="F113" s="136" t="s">
        <v>16</v>
      </c>
      <c r="G113" s="137">
        <v>300000</v>
      </c>
      <c r="H113" s="137">
        <v>300000</v>
      </c>
      <c r="I113" s="137"/>
      <c r="J113" s="137">
        <f>+I113</f>
        <v>0</v>
      </c>
      <c r="K113" s="137">
        <f>+H113-J113</f>
        <v>300000</v>
      </c>
    </row>
    <row r="114" spans="1:11" ht="12.75">
      <c r="A114" s="133">
        <v>2</v>
      </c>
      <c r="B114" s="134">
        <v>2</v>
      </c>
      <c r="C114" s="134">
        <v>8</v>
      </c>
      <c r="D114" s="134">
        <v>6</v>
      </c>
      <c r="E114" s="135" t="s">
        <v>149</v>
      </c>
      <c r="F114" s="136" t="s">
        <v>224</v>
      </c>
      <c r="G114" s="137">
        <v>75000</v>
      </c>
      <c r="H114" s="137">
        <v>75000</v>
      </c>
      <c r="I114" s="137"/>
      <c r="J114" s="137">
        <f>+I114</f>
        <v>0</v>
      </c>
      <c r="K114" s="137">
        <f>+H114-J114</f>
        <v>75000</v>
      </c>
    </row>
    <row r="115" spans="1:11" ht="12.75">
      <c r="A115" s="128">
        <v>2</v>
      </c>
      <c r="B115" s="129">
        <v>2</v>
      </c>
      <c r="C115" s="129">
        <v>8</v>
      </c>
      <c r="D115" s="129">
        <v>7</v>
      </c>
      <c r="E115" s="130"/>
      <c r="F115" s="131" t="s">
        <v>135</v>
      </c>
      <c r="G115" s="139">
        <f>G116+G117+G118+G119+G120</f>
        <v>3027800</v>
      </c>
      <c r="H115" s="139">
        <f>H116+H117+H118+H119+H120</f>
        <v>5115838</v>
      </c>
      <c r="I115" s="139"/>
      <c r="J115" s="139">
        <f>J116+J117+J118+J119+J120</f>
        <v>0</v>
      </c>
      <c r="K115" s="139">
        <f>K116+K117+K118+K119+K120</f>
        <v>5115838</v>
      </c>
    </row>
    <row r="116" spans="1:11" ht="12.75">
      <c r="A116" s="133">
        <v>2</v>
      </c>
      <c r="B116" s="134">
        <v>2</v>
      </c>
      <c r="C116" s="134">
        <v>8</v>
      </c>
      <c r="D116" s="134">
        <v>7</v>
      </c>
      <c r="E116" s="135" t="s">
        <v>148</v>
      </c>
      <c r="F116" s="143" t="s">
        <v>202</v>
      </c>
      <c r="G116" s="137">
        <v>0</v>
      </c>
      <c r="H116" s="137">
        <v>0</v>
      </c>
      <c r="I116" s="137"/>
      <c r="J116" s="137">
        <v>0</v>
      </c>
      <c r="K116" s="137">
        <f>+H116-J116</f>
        <v>0</v>
      </c>
    </row>
    <row r="117" spans="1:11" ht="12.75">
      <c r="A117" s="95">
        <v>2</v>
      </c>
      <c r="B117" s="96">
        <v>2</v>
      </c>
      <c r="C117" s="96">
        <v>8</v>
      </c>
      <c r="D117" s="96">
        <v>7</v>
      </c>
      <c r="E117" s="97" t="s">
        <v>149</v>
      </c>
      <c r="F117" s="94" t="s">
        <v>130</v>
      </c>
      <c r="G117" s="120">
        <v>0</v>
      </c>
      <c r="H117" s="120">
        <v>0</v>
      </c>
      <c r="I117" s="120"/>
      <c r="J117" s="120">
        <v>0</v>
      </c>
      <c r="K117" s="137">
        <f>+H117-J117</f>
        <v>0</v>
      </c>
    </row>
    <row r="118" spans="1:11" ht="12.75">
      <c r="A118" s="128">
        <v>2</v>
      </c>
      <c r="B118" s="129">
        <v>2</v>
      </c>
      <c r="C118" s="129">
        <v>8</v>
      </c>
      <c r="D118" s="129">
        <v>7</v>
      </c>
      <c r="E118" s="144" t="s">
        <v>151</v>
      </c>
      <c r="F118" s="136" t="s">
        <v>97</v>
      </c>
      <c r="G118" s="137">
        <f>2200000+317800</f>
        <v>2517800</v>
      </c>
      <c r="H118" s="174">
        <v>4405838</v>
      </c>
      <c r="I118" s="137"/>
      <c r="J118" s="152">
        <f>+I118</f>
        <v>0</v>
      </c>
      <c r="K118" s="137">
        <f>+H118-J118</f>
        <v>4405838</v>
      </c>
    </row>
    <row r="119" spans="1:11" ht="12.75">
      <c r="A119" s="95">
        <v>2</v>
      </c>
      <c r="B119" s="96">
        <v>2</v>
      </c>
      <c r="C119" s="96">
        <v>8</v>
      </c>
      <c r="D119" s="96">
        <v>7</v>
      </c>
      <c r="E119" s="97" t="s">
        <v>152</v>
      </c>
      <c r="F119" s="88" t="s">
        <v>127</v>
      </c>
      <c r="G119" s="120">
        <v>10000</v>
      </c>
      <c r="H119" s="120">
        <v>10000</v>
      </c>
      <c r="I119" s="120"/>
      <c r="J119" s="120">
        <f>+I119</f>
        <v>0</v>
      </c>
      <c r="K119" s="137">
        <f>+H119-J119</f>
        <v>10000</v>
      </c>
    </row>
    <row r="120" spans="1:11" ht="12.75">
      <c r="A120" s="95">
        <v>2</v>
      </c>
      <c r="B120" s="96">
        <v>2</v>
      </c>
      <c r="C120" s="96">
        <v>8</v>
      </c>
      <c r="D120" s="96">
        <v>7</v>
      </c>
      <c r="E120" s="97" t="s">
        <v>155</v>
      </c>
      <c r="F120" s="88" t="s">
        <v>134</v>
      </c>
      <c r="G120" s="120">
        <v>500000</v>
      </c>
      <c r="H120" s="120">
        <v>700000</v>
      </c>
      <c r="I120" s="120"/>
      <c r="J120" s="155">
        <f>+I120</f>
        <v>0</v>
      </c>
      <c r="K120" s="137">
        <f>+H120-J120</f>
        <v>700000</v>
      </c>
    </row>
    <row r="121" spans="1:11" ht="12.75">
      <c r="A121" s="128">
        <v>2</v>
      </c>
      <c r="B121" s="129">
        <v>2</v>
      </c>
      <c r="C121" s="129">
        <v>8</v>
      </c>
      <c r="D121" s="129">
        <v>8</v>
      </c>
      <c r="E121" s="130"/>
      <c r="F121" s="131" t="s">
        <v>9</v>
      </c>
      <c r="G121" s="139">
        <f>G122+G123</f>
        <v>24000</v>
      </c>
      <c r="H121" s="139">
        <f>H122+H123</f>
        <v>24000</v>
      </c>
      <c r="I121" s="139"/>
      <c r="J121" s="139">
        <f>J122+J123</f>
        <v>0</v>
      </c>
      <c r="K121" s="139">
        <f>K122+K123</f>
        <v>24000</v>
      </c>
    </row>
    <row r="122" spans="1:11" ht="12.75">
      <c r="A122" s="133">
        <v>2</v>
      </c>
      <c r="B122" s="134">
        <v>2</v>
      </c>
      <c r="C122" s="134">
        <v>8</v>
      </c>
      <c r="D122" s="134">
        <v>8</v>
      </c>
      <c r="E122" s="135" t="s">
        <v>148</v>
      </c>
      <c r="F122" s="136" t="s">
        <v>41</v>
      </c>
      <c r="G122" s="137">
        <v>20000</v>
      </c>
      <c r="H122" s="137">
        <v>20000</v>
      </c>
      <c r="I122" s="137"/>
      <c r="J122" s="137">
        <f>+I122</f>
        <v>0</v>
      </c>
      <c r="K122" s="137">
        <f>+H122-J122</f>
        <v>20000</v>
      </c>
    </row>
    <row r="123" spans="1:11" ht="12.75">
      <c r="A123" s="95">
        <v>2</v>
      </c>
      <c r="B123" s="96">
        <v>2</v>
      </c>
      <c r="C123" s="96">
        <v>8</v>
      </c>
      <c r="D123" s="96">
        <v>8</v>
      </c>
      <c r="E123" s="97" t="s">
        <v>150</v>
      </c>
      <c r="F123" s="88" t="s">
        <v>42</v>
      </c>
      <c r="G123" s="120">
        <v>4000</v>
      </c>
      <c r="H123" s="120">
        <v>4000</v>
      </c>
      <c r="I123" s="120"/>
      <c r="J123" s="120">
        <f>+I123</f>
        <v>0</v>
      </c>
      <c r="K123" s="137">
        <f>+H123-J123</f>
        <v>4000</v>
      </c>
    </row>
    <row r="124" spans="1:11" ht="12.75">
      <c r="A124" s="104">
        <v>2</v>
      </c>
      <c r="B124" s="105">
        <v>3</v>
      </c>
      <c r="C124" s="105"/>
      <c r="D124" s="105"/>
      <c r="E124" s="106"/>
      <c r="F124" s="107" t="s">
        <v>59</v>
      </c>
      <c r="G124" s="123">
        <f>G125+G132+G135+G141+G144+G149+G152+G162</f>
        <v>5105616</v>
      </c>
      <c r="H124" s="123">
        <f>H125+H132+H135+H141+H144+H149+H152+H162</f>
        <v>3615482.7800000003</v>
      </c>
      <c r="I124" s="123"/>
      <c r="J124" s="123">
        <f>J125+J132+J135+J141+J144+J149+J152+J162</f>
        <v>0</v>
      </c>
      <c r="K124" s="123">
        <f>K125+K132+K135+K141+K144+K149+K152+K162</f>
        <v>3615482.7800000003</v>
      </c>
    </row>
    <row r="125" spans="1:11" s="147" customFormat="1" ht="12.75">
      <c r="A125" s="89">
        <v>2</v>
      </c>
      <c r="B125" s="90">
        <v>3</v>
      </c>
      <c r="C125" s="90">
        <v>1</v>
      </c>
      <c r="D125" s="98"/>
      <c r="E125" s="99"/>
      <c r="F125" s="92" t="s">
        <v>3</v>
      </c>
      <c r="G125" s="121">
        <f>G126+G129</f>
        <v>315000</v>
      </c>
      <c r="H125" s="121">
        <f>H126+H129</f>
        <v>374428</v>
      </c>
      <c r="I125" s="121"/>
      <c r="J125" s="121">
        <f>J126+J129</f>
        <v>0</v>
      </c>
      <c r="K125" s="121">
        <f>K126+K129</f>
        <v>374428</v>
      </c>
    </row>
    <row r="126" spans="1:11" ht="12.75">
      <c r="A126" s="128">
        <v>2</v>
      </c>
      <c r="B126" s="129">
        <v>3</v>
      </c>
      <c r="C126" s="129">
        <v>1</v>
      </c>
      <c r="D126" s="129">
        <v>1</v>
      </c>
      <c r="E126" s="130"/>
      <c r="F126" s="131" t="s">
        <v>6</v>
      </c>
      <c r="G126" s="139">
        <f>G127</f>
        <v>300000</v>
      </c>
      <c r="H126" s="139">
        <f>H127</f>
        <v>359428</v>
      </c>
      <c r="I126" s="139"/>
      <c r="J126" s="139">
        <f>J127</f>
        <v>0</v>
      </c>
      <c r="K126" s="139">
        <f>K127</f>
        <v>359428</v>
      </c>
    </row>
    <row r="127" spans="1:11" ht="12.75">
      <c r="A127" s="95">
        <v>2</v>
      </c>
      <c r="B127" s="96">
        <v>3</v>
      </c>
      <c r="C127" s="96">
        <v>1</v>
      </c>
      <c r="D127" s="96">
        <v>1</v>
      </c>
      <c r="E127" s="97" t="s">
        <v>148</v>
      </c>
      <c r="F127" s="88" t="s">
        <v>6</v>
      </c>
      <c r="G127" s="120">
        <v>300000</v>
      </c>
      <c r="H127" s="120">
        <v>359428</v>
      </c>
      <c r="I127" s="120"/>
      <c r="J127" s="155">
        <f>+I127</f>
        <v>0</v>
      </c>
      <c r="K127" s="120">
        <f>+H127-J127</f>
        <v>359428</v>
      </c>
    </row>
    <row r="128" spans="1:11" ht="12.75">
      <c r="A128" s="95"/>
      <c r="B128" s="96"/>
      <c r="C128" s="96"/>
      <c r="D128" s="96"/>
      <c r="E128" s="102"/>
      <c r="F128" s="88"/>
      <c r="G128" s="120"/>
      <c r="H128" s="120"/>
      <c r="I128" s="120"/>
      <c r="J128" s="120"/>
      <c r="K128" s="120"/>
    </row>
    <row r="129" spans="1:11" ht="12.75">
      <c r="A129" s="128">
        <v>2</v>
      </c>
      <c r="B129" s="129">
        <v>3</v>
      </c>
      <c r="C129" s="129">
        <v>1</v>
      </c>
      <c r="D129" s="129">
        <v>3</v>
      </c>
      <c r="E129" s="130"/>
      <c r="F129" s="131" t="s">
        <v>12</v>
      </c>
      <c r="G129" s="139">
        <f>G130</f>
        <v>15000</v>
      </c>
      <c r="H129" s="139">
        <f>H130</f>
        <v>15000</v>
      </c>
      <c r="I129" s="139"/>
      <c r="J129" s="139">
        <f>+I129</f>
        <v>0</v>
      </c>
      <c r="K129" s="139">
        <f>K130</f>
        <v>15000</v>
      </c>
    </row>
    <row r="130" spans="1:11" ht="12.75">
      <c r="A130" s="95">
        <v>2</v>
      </c>
      <c r="B130" s="96">
        <v>3</v>
      </c>
      <c r="C130" s="96">
        <v>1</v>
      </c>
      <c r="D130" s="96">
        <v>3</v>
      </c>
      <c r="E130" s="97" t="s">
        <v>150</v>
      </c>
      <c r="F130" s="88" t="s">
        <v>98</v>
      </c>
      <c r="G130" s="120">
        <v>15000</v>
      </c>
      <c r="H130" s="120">
        <v>15000</v>
      </c>
      <c r="I130" s="120"/>
      <c r="J130" s="139">
        <f>+I130</f>
        <v>0</v>
      </c>
      <c r="K130" s="120">
        <f>+H130-J130</f>
        <v>15000</v>
      </c>
    </row>
    <row r="131" spans="1:11" ht="12.75">
      <c r="A131" s="95"/>
      <c r="B131" s="96"/>
      <c r="C131" s="96"/>
      <c r="D131" s="96"/>
      <c r="E131" s="102"/>
      <c r="F131" s="103"/>
      <c r="G131" s="122"/>
      <c r="H131" s="122"/>
      <c r="I131" s="122"/>
      <c r="J131" s="122"/>
      <c r="K131" s="122"/>
    </row>
    <row r="132" spans="1:11" s="147" customFormat="1" ht="12.75">
      <c r="A132" s="89">
        <v>2</v>
      </c>
      <c r="B132" s="90">
        <v>3</v>
      </c>
      <c r="C132" s="90">
        <v>2</v>
      </c>
      <c r="D132" s="98"/>
      <c r="E132" s="99"/>
      <c r="F132" s="92" t="s">
        <v>99</v>
      </c>
      <c r="G132" s="121">
        <f>+G133</f>
        <v>156616</v>
      </c>
      <c r="H132" s="121">
        <f>+H133</f>
        <v>5000</v>
      </c>
      <c r="I132" s="121"/>
      <c r="J132" s="121">
        <f>+J133</f>
        <v>0</v>
      </c>
      <c r="K132" s="121">
        <f>+K133</f>
        <v>5000</v>
      </c>
    </row>
    <row r="133" spans="1:11" ht="12.75">
      <c r="A133" s="133">
        <v>2</v>
      </c>
      <c r="B133" s="134">
        <v>3</v>
      </c>
      <c r="C133" s="134">
        <v>2</v>
      </c>
      <c r="D133" s="134">
        <v>3</v>
      </c>
      <c r="E133" s="141"/>
      <c r="F133" s="136" t="s">
        <v>100</v>
      </c>
      <c r="G133" s="137">
        <v>156616</v>
      </c>
      <c r="H133" s="137">
        <v>5000</v>
      </c>
      <c r="I133" s="137"/>
      <c r="J133" s="152">
        <f>+I133</f>
        <v>0</v>
      </c>
      <c r="K133" s="137">
        <f>+H133-J133</f>
        <v>5000</v>
      </c>
    </row>
    <row r="134" spans="1:11" ht="12.75">
      <c r="A134" s="95"/>
      <c r="B134" s="96"/>
      <c r="C134" s="96"/>
      <c r="D134" s="96"/>
      <c r="E134" s="102"/>
      <c r="F134" s="103"/>
      <c r="G134" s="122"/>
      <c r="H134" s="122"/>
      <c r="I134" s="122"/>
      <c r="J134" s="122"/>
      <c r="K134" s="122"/>
    </row>
    <row r="135" spans="1:11" s="147" customFormat="1" ht="12.75">
      <c r="A135" s="89">
        <v>2</v>
      </c>
      <c r="B135" s="90">
        <v>3</v>
      </c>
      <c r="C135" s="90">
        <v>3</v>
      </c>
      <c r="D135" s="98"/>
      <c r="E135" s="99"/>
      <c r="F135" s="92" t="s">
        <v>122</v>
      </c>
      <c r="G135" s="121">
        <f>G136+G137+G138+G139</f>
        <v>180000</v>
      </c>
      <c r="H135" s="121">
        <f>H136+H137+H138+H139</f>
        <v>155000</v>
      </c>
      <c r="I135" s="121"/>
      <c r="J135" s="121">
        <f>J136+J137+J138+J139</f>
        <v>0</v>
      </c>
      <c r="K135" s="121">
        <f>K136+K137+K138+K139</f>
        <v>155000</v>
      </c>
    </row>
    <row r="136" spans="1:11" ht="12.75">
      <c r="A136" s="133">
        <v>2</v>
      </c>
      <c r="B136" s="134">
        <v>3</v>
      </c>
      <c r="C136" s="134">
        <v>3</v>
      </c>
      <c r="D136" s="134">
        <v>1</v>
      </c>
      <c r="E136" s="130"/>
      <c r="F136" s="136" t="s">
        <v>4</v>
      </c>
      <c r="G136" s="137">
        <v>75000</v>
      </c>
      <c r="H136" s="137">
        <v>50000</v>
      </c>
      <c r="I136" s="137"/>
      <c r="J136" s="137">
        <f>+I136</f>
        <v>0</v>
      </c>
      <c r="K136" s="137">
        <f>+H136-J136</f>
        <v>50000</v>
      </c>
    </row>
    <row r="137" spans="1:11" ht="12.75">
      <c r="A137" s="133">
        <v>2</v>
      </c>
      <c r="B137" s="134">
        <v>3</v>
      </c>
      <c r="C137" s="134">
        <v>3</v>
      </c>
      <c r="D137" s="134">
        <v>2</v>
      </c>
      <c r="E137" s="130"/>
      <c r="F137" s="136" t="s">
        <v>121</v>
      </c>
      <c r="G137" s="137">
        <v>75000</v>
      </c>
      <c r="H137" s="137">
        <v>75000</v>
      </c>
      <c r="I137" s="137"/>
      <c r="J137" s="137">
        <f>+I137</f>
        <v>0</v>
      </c>
      <c r="K137" s="137">
        <f>+H137-J137</f>
        <v>75000</v>
      </c>
    </row>
    <row r="138" spans="1:11" ht="12.75">
      <c r="A138" s="133">
        <v>2</v>
      </c>
      <c r="B138" s="134">
        <v>3</v>
      </c>
      <c r="C138" s="134">
        <v>3</v>
      </c>
      <c r="D138" s="134">
        <v>3</v>
      </c>
      <c r="E138" s="130"/>
      <c r="F138" s="136" t="s">
        <v>120</v>
      </c>
      <c r="G138" s="137">
        <v>15000</v>
      </c>
      <c r="H138" s="137">
        <v>15000</v>
      </c>
      <c r="I138" s="137"/>
      <c r="J138" s="137">
        <f>+I138</f>
        <v>0</v>
      </c>
      <c r="K138" s="137">
        <f>+H138-J138</f>
        <v>15000</v>
      </c>
    </row>
    <row r="139" spans="1:11" ht="12.75">
      <c r="A139" s="133">
        <v>2</v>
      </c>
      <c r="B139" s="134">
        <v>3</v>
      </c>
      <c r="C139" s="134">
        <v>3</v>
      </c>
      <c r="D139" s="134">
        <v>4</v>
      </c>
      <c r="E139" s="130"/>
      <c r="F139" s="136" t="s">
        <v>101</v>
      </c>
      <c r="G139" s="137">
        <v>15000</v>
      </c>
      <c r="H139" s="137">
        <v>15000</v>
      </c>
      <c r="I139" s="137"/>
      <c r="J139" s="137">
        <f>+I139</f>
        <v>0</v>
      </c>
      <c r="K139" s="137">
        <f>+H139-J139</f>
        <v>15000</v>
      </c>
    </row>
    <row r="140" spans="1:11" ht="12.75">
      <c r="A140" s="95"/>
      <c r="B140" s="96"/>
      <c r="C140" s="96"/>
      <c r="D140" s="96"/>
      <c r="E140" s="102"/>
      <c r="F140" s="103"/>
      <c r="G140" s="122"/>
      <c r="H140" s="122"/>
      <c r="I140" s="122"/>
      <c r="J140" s="122"/>
      <c r="K140" s="122"/>
    </row>
    <row r="141" spans="1:11" s="147" customFormat="1" ht="12.75">
      <c r="A141" s="89">
        <v>2</v>
      </c>
      <c r="B141" s="90">
        <v>3</v>
      </c>
      <c r="C141" s="90">
        <v>4</v>
      </c>
      <c r="D141" s="98"/>
      <c r="E141" s="99"/>
      <c r="F141" s="92" t="s">
        <v>162</v>
      </c>
      <c r="G141" s="121">
        <f>+G142</f>
        <v>18000</v>
      </c>
      <c r="H141" s="121">
        <f>+H142</f>
        <v>18000</v>
      </c>
      <c r="I141" s="121"/>
      <c r="J141" s="121">
        <f>+J142</f>
        <v>0</v>
      </c>
      <c r="K141" s="121">
        <f>+K142</f>
        <v>18000</v>
      </c>
    </row>
    <row r="142" spans="1:11" ht="12.75">
      <c r="A142" s="128">
        <v>2</v>
      </c>
      <c r="B142" s="129">
        <v>3</v>
      </c>
      <c r="C142" s="129">
        <v>4</v>
      </c>
      <c r="D142" s="129">
        <v>1</v>
      </c>
      <c r="E142" s="130"/>
      <c r="F142" s="136" t="s">
        <v>43</v>
      </c>
      <c r="G142" s="137">
        <v>18000</v>
      </c>
      <c r="H142" s="137">
        <v>18000</v>
      </c>
      <c r="I142" s="137"/>
      <c r="J142" s="137">
        <f>+I142</f>
        <v>0</v>
      </c>
      <c r="K142" s="137">
        <f>+H142-J142</f>
        <v>18000</v>
      </c>
    </row>
    <row r="143" spans="1:11" ht="12.75">
      <c r="A143" s="95"/>
      <c r="B143" s="96"/>
      <c r="C143" s="96"/>
      <c r="D143" s="96"/>
      <c r="E143" s="102"/>
      <c r="F143" s="103"/>
      <c r="G143" s="122"/>
      <c r="H143" s="122"/>
      <c r="I143" s="122"/>
      <c r="J143" s="122"/>
      <c r="K143" s="122"/>
    </row>
    <row r="144" spans="1:11" s="147" customFormat="1" ht="12.75">
      <c r="A144" s="89">
        <v>2</v>
      </c>
      <c r="B144" s="90">
        <v>3</v>
      </c>
      <c r="C144" s="90">
        <v>5</v>
      </c>
      <c r="D144" s="98"/>
      <c r="E144" s="99"/>
      <c r="F144" s="92" t="s">
        <v>193</v>
      </c>
      <c r="G144" s="121">
        <f>G145+G146+G147</f>
        <v>110000</v>
      </c>
      <c r="H144" s="121">
        <f>H145+H146+H147</f>
        <v>150000</v>
      </c>
      <c r="I144" s="121"/>
      <c r="J144" s="121">
        <f>J145+J146+J147</f>
        <v>0</v>
      </c>
      <c r="K144" s="121">
        <f>K145+K146+K147</f>
        <v>150000</v>
      </c>
    </row>
    <row r="145" spans="1:11" ht="12.75">
      <c r="A145" s="128">
        <v>2</v>
      </c>
      <c r="B145" s="129">
        <v>3</v>
      </c>
      <c r="C145" s="129">
        <v>5</v>
      </c>
      <c r="D145" s="129">
        <v>3</v>
      </c>
      <c r="E145" s="130"/>
      <c r="F145" s="136" t="s">
        <v>126</v>
      </c>
      <c r="G145" s="137">
        <v>75000</v>
      </c>
      <c r="H145" s="137">
        <v>125000</v>
      </c>
      <c r="I145" s="137"/>
      <c r="J145" s="137">
        <f>+I145</f>
        <v>0</v>
      </c>
      <c r="K145" s="137">
        <f>+H145-J145</f>
        <v>125000</v>
      </c>
    </row>
    <row r="146" spans="1:11" ht="12.75">
      <c r="A146" s="128">
        <v>2</v>
      </c>
      <c r="B146" s="129">
        <v>3</v>
      </c>
      <c r="C146" s="129">
        <v>5</v>
      </c>
      <c r="D146" s="129">
        <v>4</v>
      </c>
      <c r="E146" s="130"/>
      <c r="F146" s="136" t="s">
        <v>143</v>
      </c>
      <c r="G146" s="137">
        <v>20000</v>
      </c>
      <c r="H146" s="137">
        <v>10000</v>
      </c>
      <c r="I146" s="137"/>
      <c r="J146" s="137">
        <f>+I146</f>
        <v>0</v>
      </c>
      <c r="K146" s="137">
        <f>+H146-J146</f>
        <v>10000</v>
      </c>
    </row>
    <row r="147" spans="1:11" ht="12.75">
      <c r="A147" s="128">
        <v>2</v>
      </c>
      <c r="B147" s="129">
        <v>3</v>
      </c>
      <c r="C147" s="129">
        <v>5</v>
      </c>
      <c r="D147" s="129">
        <v>5</v>
      </c>
      <c r="E147" s="130"/>
      <c r="F147" s="136" t="s">
        <v>142</v>
      </c>
      <c r="G147" s="137">
        <v>15000</v>
      </c>
      <c r="H147" s="137">
        <v>15000</v>
      </c>
      <c r="I147" s="137"/>
      <c r="J147" s="137">
        <f>+I147</f>
        <v>0</v>
      </c>
      <c r="K147" s="137">
        <f>+H147-J147</f>
        <v>15000</v>
      </c>
    </row>
    <row r="148" spans="1:11" ht="12.75">
      <c r="A148" s="95"/>
      <c r="B148" s="96"/>
      <c r="C148" s="96"/>
      <c r="D148" s="96"/>
      <c r="E148" s="102"/>
      <c r="F148" s="88"/>
      <c r="G148" s="120"/>
      <c r="H148" s="120"/>
      <c r="I148" s="120"/>
      <c r="J148" s="120"/>
      <c r="K148" s="120"/>
    </row>
    <row r="149" spans="1:11" s="147" customFormat="1" ht="12.75">
      <c r="A149" s="89">
        <v>2</v>
      </c>
      <c r="B149" s="90">
        <v>3</v>
      </c>
      <c r="C149" s="90">
        <v>6</v>
      </c>
      <c r="D149" s="98"/>
      <c r="E149" s="99"/>
      <c r="F149" s="92" t="s">
        <v>201</v>
      </c>
      <c r="G149" s="121">
        <f>+G150</f>
        <v>3000</v>
      </c>
      <c r="H149" s="121">
        <f>+H150</f>
        <v>3000</v>
      </c>
      <c r="I149" s="121"/>
      <c r="J149" s="121">
        <f>+J150</f>
        <v>0</v>
      </c>
      <c r="K149" s="121">
        <f>+K150</f>
        <v>3000</v>
      </c>
    </row>
    <row r="150" spans="1:11" ht="12.75">
      <c r="A150" s="128">
        <v>2</v>
      </c>
      <c r="B150" s="129">
        <v>3</v>
      </c>
      <c r="C150" s="129">
        <v>6</v>
      </c>
      <c r="D150" s="129">
        <v>2</v>
      </c>
      <c r="E150" s="130"/>
      <c r="F150" s="136" t="s">
        <v>44</v>
      </c>
      <c r="G150" s="137">
        <v>3000</v>
      </c>
      <c r="H150" s="137">
        <v>3000</v>
      </c>
      <c r="I150" s="137"/>
      <c r="J150" s="137">
        <f>+I150</f>
        <v>0</v>
      </c>
      <c r="K150" s="137">
        <f>+H150-J150</f>
        <v>3000</v>
      </c>
    </row>
    <row r="151" spans="1:11" ht="12.75">
      <c r="A151" s="95"/>
      <c r="B151" s="96"/>
      <c r="C151" s="96"/>
      <c r="D151" s="96"/>
      <c r="E151" s="102"/>
      <c r="F151" s="103"/>
      <c r="G151" s="122"/>
      <c r="H151" s="122"/>
      <c r="I151" s="122"/>
      <c r="J151" s="122"/>
      <c r="K151" s="122"/>
    </row>
    <row r="152" spans="1:11" s="147" customFormat="1" ht="12.75">
      <c r="A152" s="89">
        <v>2</v>
      </c>
      <c r="B152" s="90">
        <v>3</v>
      </c>
      <c r="C152" s="90">
        <v>7</v>
      </c>
      <c r="D152" s="90"/>
      <c r="E152" s="99"/>
      <c r="F152" s="114" t="s">
        <v>200</v>
      </c>
      <c r="G152" s="121">
        <f>+G153+G158</f>
        <v>4023000</v>
      </c>
      <c r="H152" s="121">
        <f>+H153+H158</f>
        <v>2198000</v>
      </c>
      <c r="I152" s="121"/>
      <c r="J152" s="121">
        <f>+J153+J158</f>
        <v>0</v>
      </c>
      <c r="K152" s="121">
        <f>+K153+K158</f>
        <v>2198000</v>
      </c>
    </row>
    <row r="153" spans="1:11" ht="12.75">
      <c r="A153" s="128">
        <v>2</v>
      </c>
      <c r="B153" s="129">
        <v>3</v>
      </c>
      <c r="C153" s="129">
        <v>7</v>
      </c>
      <c r="D153" s="129">
        <v>1</v>
      </c>
      <c r="E153" s="130"/>
      <c r="F153" s="131" t="s">
        <v>5</v>
      </c>
      <c r="G153" s="139">
        <f>SUM(G154:G157)</f>
        <v>3858000</v>
      </c>
      <c r="H153" s="139">
        <f>SUM(H154:H157)</f>
        <v>2158000</v>
      </c>
      <c r="I153" s="139"/>
      <c r="J153" s="139">
        <f>SUM(J154:J157)</f>
        <v>0</v>
      </c>
      <c r="K153" s="139">
        <f>SUM(K154:K157)</f>
        <v>2158000</v>
      </c>
    </row>
    <row r="154" spans="1:11" ht="12.75">
      <c r="A154" s="95">
        <v>2</v>
      </c>
      <c r="B154" s="96">
        <v>3</v>
      </c>
      <c r="C154" s="96">
        <v>7</v>
      </c>
      <c r="D154" s="96">
        <v>1</v>
      </c>
      <c r="E154" s="97" t="s">
        <v>148</v>
      </c>
      <c r="F154" s="88" t="s">
        <v>45</v>
      </c>
      <c r="G154" s="120">
        <f>160000*12</f>
        <v>1920000</v>
      </c>
      <c r="H154" s="120">
        <v>570000</v>
      </c>
      <c r="I154" s="120"/>
      <c r="J154" s="120">
        <f>+I154</f>
        <v>0</v>
      </c>
      <c r="K154" s="120">
        <f>+H154-J154</f>
        <v>570000</v>
      </c>
    </row>
    <row r="155" spans="1:11" ht="12.75">
      <c r="A155" s="95">
        <v>2</v>
      </c>
      <c r="B155" s="96">
        <v>3</v>
      </c>
      <c r="C155" s="96">
        <v>7</v>
      </c>
      <c r="D155" s="96">
        <v>1</v>
      </c>
      <c r="E155" s="97" t="s">
        <v>149</v>
      </c>
      <c r="F155" s="88" t="s">
        <v>46</v>
      </c>
      <c r="G155" s="120">
        <f>160000*12</f>
        <v>1920000</v>
      </c>
      <c r="H155" s="120">
        <v>1570000</v>
      </c>
      <c r="I155" s="120"/>
      <c r="J155" s="120">
        <f>+I155</f>
        <v>0</v>
      </c>
      <c r="K155" s="120">
        <f>+H155-J155</f>
        <v>1570000</v>
      </c>
    </row>
    <row r="156" spans="1:11" ht="12.75">
      <c r="A156" s="95">
        <v>2</v>
      </c>
      <c r="B156" s="96">
        <v>3</v>
      </c>
      <c r="C156" s="96">
        <v>7</v>
      </c>
      <c r="D156" s="96">
        <v>1</v>
      </c>
      <c r="E156" s="97" t="s">
        <v>151</v>
      </c>
      <c r="F156" s="88" t="s">
        <v>15</v>
      </c>
      <c r="G156" s="120">
        <v>15000</v>
      </c>
      <c r="H156" s="120">
        <v>15000</v>
      </c>
      <c r="I156" s="120"/>
      <c r="J156" s="120">
        <f>+I156</f>
        <v>0</v>
      </c>
      <c r="K156" s="120">
        <f>+H156-J156</f>
        <v>15000</v>
      </c>
    </row>
    <row r="157" spans="1:11" ht="12.75">
      <c r="A157" s="95">
        <v>2</v>
      </c>
      <c r="B157" s="96">
        <v>3</v>
      </c>
      <c r="C157" s="96">
        <v>7</v>
      </c>
      <c r="D157" s="96">
        <v>1</v>
      </c>
      <c r="E157" s="97" t="s">
        <v>155</v>
      </c>
      <c r="F157" s="88" t="s">
        <v>47</v>
      </c>
      <c r="G157" s="120">
        <v>3000</v>
      </c>
      <c r="H157" s="120">
        <v>3000</v>
      </c>
      <c r="I157" s="120"/>
      <c r="J157" s="120">
        <f>+I157</f>
        <v>0</v>
      </c>
      <c r="K157" s="120">
        <f>+H157-J157</f>
        <v>3000</v>
      </c>
    </row>
    <row r="158" spans="1:11" ht="12.75">
      <c r="A158" s="95">
        <v>2</v>
      </c>
      <c r="B158" s="96">
        <v>3</v>
      </c>
      <c r="C158" s="96">
        <v>7</v>
      </c>
      <c r="D158" s="96">
        <v>2</v>
      </c>
      <c r="E158" s="97"/>
      <c r="F158" s="103" t="s">
        <v>89</v>
      </c>
      <c r="G158" s="122">
        <f>+G159+G160</f>
        <v>165000</v>
      </c>
      <c r="H158" s="122">
        <f>+H159+H160</f>
        <v>40000</v>
      </c>
      <c r="I158" s="122"/>
      <c r="J158" s="122">
        <f>+J159+J160</f>
        <v>0</v>
      </c>
      <c r="K158" s="122">
        <f>+K159+K160</f>
        <v>40000</v>
      </c>
    </row>
    <row r="159" spans="1:11" ht="12.75">
      <c r="A159" s="95">
        <v>2</v>
      </c>
      <c r="B159" s="96">
        <v>3</v>
      </c>
      <c r="C159" s="96">
        <v>7</v>
      </c>
      <c r="D159" s="96">
        <v>2</v>
      </c>
      <c r="E159" s="97" t="s">
        <v>152</v>
      </c>
      <c r="F159" s="88" t="s">
        <v>234</v>
      </c>
      <c r="G159" s="120">
        <v>40000</v>
      </c>
      <c r="H159" s="120">
        <v>0</v>
      </c>
      <c r="I159" s="120"/>
      <c r="J159" s="120">
        <f>+I159</f>
        <v>0</v>
      </c>
      <c r="K159" s="120">
        <f>+H159-J159</f>
        <v>0</v>
      </c>
    </row>
    <row r="160" spans="1:11" ht="12.75">
      <c r="A160" s="95">
        <v>2</v>
      </c>
      <c r="B160" s="96">
        <v>3</v>
      </c>
      <c r="C160" s="96">
        <v>7</v>
      </c>
      <c r="D160" s="96">
        <v>2</v>
      </c>
      <c r="E160" s="97" t="s">
        <v>155</v>
      </c>
      <c r="F160" s="88" t="s">
        <v>235</v>
      </c>
      <c r="G160" s="120">
        <v>125000</v>
      </c>
      <c r="H160" s="120">
        <v>40000</v>
      </c>
      <c r="I160" s="120"/>
      <c r="J160" s="120">
        <f>+I160</f>
        <v>0</v>
      </c>
      <c r="K160" s="120">
        <f>+H160-J160</f>
        <v>40000</v>
      </c>
    </row>
    <row r="161" spans="1:11" ht="12.75">
      <c r="A161" s="95"/>
      <c r="B161" s="96"/>
      <c r="C161" s="96"/>
      <c r="D161" s="96"/>
      <c r="E161" s="102"/>
      <c r="F161" s="103"/>
      <c r="G161" s="122"/>
      <c r="H161" s="122"/>
      <c r="I161" s="122"/>
      <c r="J161" s="122"/>
      <c r="K161" s="122"/>
    </row>
    <row r="162" spans="1:11" s="147" customFormat="1" ht="12.75">
      <c r="A162" s="89">
        <v>2</v>
      </c>
      <c r="B162" s="90">
        <v>3</v>
      </c>
      <c r="C162" s="90">
        <v>9</v>
      </c>
      <c r="D162" s="98"/>
      <c r="E162" s="99"/>
      <c r="F162" s="92" t="s">
        <v>164</v>
      </c>
      <c r="G162" s="121">
        <f>SUM(G163:G170)</f>
        <v>300000</v>
      </c>
      <c r="H162" s="121">
        <f>SUM(H163:H170)</f>
        <v>712054.78</v>
      </c>
      <c r="I162" s="121"/>
      <c r="J162" s="121">
        <f>SUM(J163:J170)</f>
        <v>0</v>
      </c>
      <c r="K162" s="121">
        <f>SUM(K163:K170)</f>
        <v>712054.78</v>
      </c>
    </row>
    <row r="163" spans="1:11" ht="12.75">
      <c r="A163" s="128">
        <v>2</v>
      </c>
      <c r="B163" s="129">
        <v>3</v>
      </c>
      <c r="C163" s="129">
        <v>9</v>
      </c>
      <c r="D163" s="129">
        <v>1</v>
      </c>
      <c r="E163" s="130"/>
      <c r="F163" s="136" t="s">
        <v>48</v>
      </c>
      <c r="G163" s="137">
        <v>75000</v>
      </c>
      <c r="H163" s="137">
        <v>36810</v>
      </c>
      <c r="I163" s="137"/>
      <c r="J163" s="137">
        <f>+I163</f>
        <v>0</v>
      </c>
      <c r="K163" s="137">
        <f>+H163-J163</f>
        <v>36810</v>
      </c>
    </row>
    <row r="164" spans="1:11" ht="12.75">
      <c r="A164" s="128">
        <v>2</v>
      </c>
      <c r="B164" s="129">
        <v>3</v>
      </c>
      <c r="C164" s="129">
        <v>9</v>
      </c>
      <c r="D164" s="129">
        <v>2</v>
      </c>
      <c r="E164" s="130"/>
      <c r="F164" s="136" t="s">
        <v>147</v>
      </c>
      <c r="G164" s="137">
        <v>100000</v>
      </c>
      <c r="H164" s="137">
        <v>117244.78</v>
      </c>
      <c r="I164" s="137"/>
      <c r="J164" s="137">
        <f>+I164</f>
        <v>0</v>
      </c>
      <c r="K164" s="137">
        <f aca="true" t="shared" si="1" ref="K164:K169">+H164-J164</f>
        <v>117244.78</v>
      </c>
    </row>
    <row r="165" spans="1:11" ht="12.75">
      <c r="A165" s="128">
        <v>2</v>
      </c>
      <c r="B165" s="129">
        <v>3</v>
      </c>
      <c r="C165" s="129">
        <v>9</v>
      </c>
      <c r="D165" s="129">
        <v>4</v>
      </c>
      <c r="E165" s="130"/>
      <c r="F165" s="136" t="s">
        <v>144</v>
      </c>
      <c r="G165" s="137">
        <v>0</v>
      </c>
      <c r="H165" s="137">
        <v>0</v>
      </c>
      <c r="I165" s="137"/>
      <c r="J165" s="137">
        <f>+I165</f>
        <v>0</v>
      </c>
      <c r="K165" s="137">
        <f t="shared" si="1"/>
        <v>0</v>
      </c>
    </row>
    <row r="166" spans="1:11" ht="12.75">
      <c r="A166" s="128">
        <v>2</v>
      </c>
      <c r="B166" s="129">
        <v>3</v>
      </c>
      <c r="C166" s="129">
        <v>9</v>
      </c>
      <c r="D166" s="129">
        <v>5</v>
      </c>
      <c r="E166" s="130"/>
      <c r="F166" s="136" t="s">
        <v>145</v>
      </c>
      <c r="G166" s="137">
        <v>20000</v>
      </c>
      <c r="H166" s="137">
        <v>20000</v>
      </c>
      <c r="I166" s="137"/>
      <c r="J166" s="137">
        <f>+I166</f>
        <v>0</v>
      </c>
      <c r="K166" s="137">
        <f t="shared" si="1"/>
        <v>20000</v>
      </c>
    </row>
    <row r="167" spans="1:11" ht="12.75">
      <c r="A167" s="128">
        <v>2</v>
      </c>
      <c r="B167" s="129">
        <v>3</v>
      </c>
      <c r="C167" s="129">
        <v>9</v>
      </c>
      <c r="D167" s="129">
        <v>6</v>
      </c>
      <c r="E167" s="130"/>
      <c r="F167" s="136" t="s">
        <v>133</v>
      </c>
      <c r="G167" s="137">
        <v>15000</v>
      </c>
      <c r="H167" s="137">
        <v>15000</v>
      </c>
      <c r="I167" s="137"/>
      <c r="J167" s="137">
        <f>+I167</f>
        <v>0</v>
      </c>
      <c r="K167" s="137">
        <f t="shared" si="1"/>
        <v>15000</v>
      </c>
    </row>
    <row r="168" spans="1:11" ht="12.75">
      <c r="A168" s="128">
        <v>2</v>
      </c>
      <c r="B168" s="129">
        <v>3</v>
      </c>
      <c r="C168" s="129">
        <v>9</v>
      </c>
      <c r="D168" s="129">
        <v>9</v>
      </c>
      <c r="E168" s="130"/>
      <c r="F168" s="136" t="s">
        <v>199</v>
      </c>
      <c r="G168" s="137">
        <v>15000</v>
      </c>
      <c r="H168" s="137">
        <v>15000</v>
      </c>
      <c r="I168" s="137"/>
      <c r="J168" s="137">
        <f>+I168</f>
        <v>0</v>
      </c>
      <c r="K168" s="137">
        <f t="shared" si="1"/>
        <v>15000</v>
      </c>
    </row>
    <row r="169" spans="1:11" ht="12.75">
      <c r="A169" s="128">
        <v>2</v>
      </c>
      <c r="B169" s="129">
        <v>3</v>
      </c>
      <c r="C169" s="129">
        <v>9</v>
      </c>
      <c r="D169" s="129">
        <v>9</v>
      </c>
      <c r="E169" s="130" t="s">
        <v>227</v>
      </c>
      <c r="F169" s="136" t="s">
        <v>229</v>
      </c>
      <c r="G169" s="137">
        <v>75000</v>
      </c>
      <c r="H169" s="137">
        <v>508000</v>
      </c>
      <c r="I169" s="137"/>
      <c r="J169" s="137">
        <f>+I169</f>
        <v>0</v>
      </c>
      <c r="K169" s="137">
        <f t="shared" si="1"/>
        <v>508000</v>
      </c>
    </row>
    <row r="170" spans="1:11" ht="12.75">
      <c r="A170" s="128">
        <v>2</v>
      </c>
      <c r="B170" s="129">
        <v>3</v>
      </c>
      <c r="C170" s="129">
        <v>9</v>
      </c>
      <c r="D170" s="129">
        <v>9</v>
      </c>
      <c r="E170" s="130" t="s">
        <v>228</v>
      </c>
      <c r="F170" s="136" t="s">
        <v>230</v>
      </c>
      <c r="G170" s="137">
        <v>0</v>
      </c>
      <c r="H170" s="137">
        <v>0</v>
      </c>
      <c r="I170" s="137"/>
      <c r="J170" s="137">
        <v>0</v>
      </c>
      <c r="K170" s="137">
        <v>0</v>
      </c>
    </row>
    <row r="171" spans="1:11" ht="12.75">
      <c r="A171" s="104">
        <v>2</v>
      </c>
      <c r="B171" s="105">
        <v>4</v>
      </c>
      <c r="C171" s="105"/>
      <c r="D171" s="105"/>
      <c r="E171" s="106"/>
      <c r="F171" s="107" t="s">
        <v>63</v>
      </c>
      <c r="G171" s="123">
        <f>G172</f>
        <v>0</v>
      </c>
      <c r="H171" s="123">
        <f>H172</f>
        <v>0</v>
      </c>
      <c r="I171" s="123"/>
      <c r="J171" s="123">
        <f>J172</f>
        <v>0</v>
      </c>
      <c r="K171" s="123">
        <f>K172</f>
        <v>0</v>
      </c>
    </row>
    <row r="172" spans="1:11" s="147" customFormat="1" ht="12.75">
      <c r="A172" s="89">
        <v>2</v>
      </c>
      <c r="B172" s="90">
        <v>4</v>
      </c>
      <c r="C172" s="90">
        <v>1</v>
      </c>
      <c r="D172" s="98"/>
      <c r="E172" s="99"/>
      <c r="F172" s="92" t="s">
        <v>64</v>
      </c>
      <c r="G172" s="121">
        <f>G173+G176+G179+G180</f>
        <v>0</v>
      </c>
      <c r="H172" s="121">
        <f>H173+H176+H179+H180</f>
        <v>0</v>
      </c>
      <c r="I172" s="121"/>
      <c r="J172" s="121">
        <f>J173+J176+J179+J180</f>
        <v>0</v>
      </c>
      <c r="K172" s="121">
        <f>K173+K176+K179+K180</f>
        <v>0</v>
      </c>
    </row>
    <row r="173" spans="1:11" ht="12.75">
      <c r="A173" s="128">
        <v>2</v>
      </c>
      <c r="B173" s="129">
        <v>4</v>
      </c>
      <c r="C173" s="129">
        <v>1</v>
      </c>
      <c r="D173" s="129">
        <v>2</v>
      </c>
      <c r="E173" s="130"/>
      <c r="F173" s="131" t="s">
        <v>49</v>
      </c>
      <c r="G173" s="139">
        <f>G174+G175</f>
        <v>0</v>
      </c>
      <c r="H173" s="139">
        <f>H174+H175</f>
        <v>0</v>
      </c>
      <c r="I173" s="139"/>
      <c r="J173" s="139">
        <f>J174+J175</f>
        <v>0</v>
      </c>
      <c r="K173" s="139">
        <f>K174+K175</f>
        <v>0</v>
      </c>
    </row>
    <row r="174" spans="1:11" ht="12.75">
      <c r="A174" s="95">
        <v>2</v>
      </c>
      <c r="B174" s="96">
        <v>4</v>
      </c>
      <c r="C174" s="96">
        <v>1</v>
      </c>
      <c r="D174" s="96">
        <v>2</v>
      </c>
      <c r="E174" s="97" t="s">
        <v>148</v>
      </c>
      <c r="F174" s="88" t="s">
        <v>50</v>
      </c>
      <c r="G174" s="120">
        <v>0</v>
      </c>
      <c r="H174" s="120">
        <v>0</v>
      </c>
      <c r="I174" s="120"/>
      <c r="J174" s="120">
        <v>0</v>
      </c>
      <c r="K174" s="120">
        <v>0</v>
      </c>
    </row>
    <row r="175" spans="1:11" ht="12.75">
      <c r="A175" s="95">
        <v>2</v>
      </c>
      <c r="B175" s="96">
        <v>4</v>
      </c>
      <c r="C175" s="96">
        <v>1</v>
      </c>
      <c r="D175" s="96">
        <v>2</v>
      </c>
      <c r="E175" s="97" t="s">
        <v>149</v>
      </c>
      <c r="F175" s="88" t="s">
        <v>103</v>
      </c>
      <c r="G175" s="120">
        <v>0</v>
      </c>
      <c r="H175" s="120">
        <v>0</v>
      </c>
      <c r="I175" s="120"/>
      <c r="J175" s="120">
        <v>0</v>
      </c>
      <c r="K175" s="120">
        <v>0</v>
      </c>
    </row>
    <row r="176" spans="1:11" ht="12.75">
      <c r="A176" s="128">
        <v>2</v>
      </c>
      <c r="B176" s="129">
        <v>4</v>
      </c>
      <c r="C176" s="129">
        <v>1</v>
      </c>
      <c r="D176" s="129">
        <v>4</v>
      </c>
      <c r="E176" s="130"/>
      <c r="F176" s="131" t="s">
        <v>51</v>
      </c>
      <c r="G176" s="139">
        <f>G177+G178+G182</f>
        <v>0</v>
      </c>
      <c r="H176" s="139">
        <f>H177+H178+H182</f>
        <v>0</v>
      </c>
      <c r="I176" s="139"/>
      <c r="J176" s="139">
        <f>J177+J178+J182</f>
        <v>0</v>
      </c>
      <c r="K176" s="139">
        <f>K177+K178+K182</f>
        <v>0</v>
      </c>
    </row>
    <row r="177" spans="1:11" ht="12.75">
      <c r="A177" s="133">
        <v>2</v>
      </c>
      <c r="B177" s="134">
        <v>4</v>
      </c>
      <c r="C177" s="134">
        <v>1</v>
      </c>
      <c r="D177" s="134">
        <v>4</v>
      </c>
      <c r="E177" s="135" t="s">
        <v>148</v>
      </c>
      <c r="F177" s="136" t="s">
        <v>52</v>
      </c>
      <c r="G177" s="137">
        <v>0</v>
      </c>
      <c r="H177" s="137">
        <v>0</v>
      </c>
      <c r="I177" s="137"/>
      <c r="J177" s="137">
        <v>0</v>
      </c>
      <c r="K177" s="137">
        <v>0</v>
      </c>
    </row>
    <row r="178" spans="1:11" ht="12.75">
      <c r="A178" s="95">
        <v>2</v>
      </c>
      <c r="B178" s="96">
        <v>4</v>
      </c>
      <c r="C178" s="96">
        <v>1</v>
      </c>
      <c r="D178" s="96">
        <v>4</v>
      </c>
      <c r="E178" s="97" t="s">
        <v>149</v>
      </c>
      <c r="F178" s="88" t="s">
        <v>53</v>
      </c>
      <c r="G178" s="120">
        <v>0</v>
      </c>
      <c r="H178" s="120">
        <v>0</v>
      </c>
      <c r="I178" s="120"/>
      <c r="J178" s="120">
        <v>0</v>
      </c>
      <c r="K178" s="120">
        <v>0</v>
      </c>
    </row>
    <row r="179" spans="1:11" ht="12.75">
      <c r="A179" s="128">
        <v>2</v>
      </c>
      <c r="B179" s="129">
        <v>4</v>
      </c>
      <c r="C179" s="129">
        <v>1</v>
      </c>
      <c r="D179" s="129">
        <v>5</v>
      </c>
      <c r="E179" s="130"/>
      <c r="F179" s="131" t="s">
        <v>55</v>
      </c>
      <c r="G179" s="139">
        <v>0</v>
      </c>
      <c r="H179" s="139">
        <v>0</v>
      </c>
      <c r="I179" s="139"/>
      <c r="J179" s="139">
        <v>0</v>
      </c>
      <c r="K179" s="139">
        <v>0</v>
      </c>
    </row>
    <row r="180" spans="1:11" ht="21.75">
      <c r="A180" s="128">
        <v>2</v>
      </c>
      <c r="B180" s="129">
        <v>4</v>
      </c>
      <c r="C180" s="129">
        <v>1</v>
      </c>
      <c r="D180" s="129">
        <v>6</v>
      </c>
      <c r="E180" s="130"/>
      <c r="F180" s="142" t="s">
        <v>165</v>
      </c>
      <c r="G180" s="139">
        <v>0</v>
      </c>
      <c r="H180" s="139">
        <v>0</v>
      </c>
      <c r="I180" s="139"/>
      <c r="J180" s="139">
        <v>0</v>
      </c>
      <c r="K180" s="139">
        <v>0</v>
      </c>
    </row>
    <row r="181" spans="1:11" ht="12.75">
      <c r="A181" s="95">
        <v>2</v>
      </c>
      <c r="B181" s="96">
        <v>4</v>
      </c>
      <c r="C181" s="96">
        <v>1</v>
      </c>
      <c r="D181" s="96">
        <v>6</v>
      </c>
      <c r="E181" s="97" t="s">
        <v>148</v>
      </c>
      <c r="F181" s="88" t="s">
        <v>54</v>
      </c>
      <c r="G181" s="137">
        <v>0</v>
      </c>
      <c r="H181" s="137">
        <v>0</v>
      </c>
      <c r="I181" s="137"/>
      <c r="J181" s="137">
        <v>0</v>
      </c>
      <c r="K181" s="137">
        <v>0</v>
      </c>
    </row>
    <row r="182" spans="1:11" ht="22.5">
      <c r="A182" s="95">
        <v>2</v>
      </c>
      <c r="B182" s="96">
        <v>4</v>
      </c>
      <c r="C182" s="96">
        <v>1</v>
      </c>
      <c r="D182" s="96">
        <v>6</v>
      </c>
      <c r="E182" s="97" t="s">
        <v>151</v>
      </c>
      <c r="F182" s="115" t="s">
        <v>131</v>
      </c>
      <c r="G182" s="120"/>
      <c r="H182" s="120"/>
      <c r="I182" s="120"/>
      <c r="J182" s="120"/>
      <c r="K182" s="120"/>
    </row>
    <row r="183" spans="1:11" ht="12.75">
      <c r="A183" s="104">
        <v>2</v>
      </c>
      <c r="B183" s="105">
        <v>6</v>
      </c>
      <c r="C183" s="105"/>
      <c r="D183" s="105"/>
      <c r="E183" s="106"/>
      <c r="F183" s="116" t="s">
        <v>66</v>
      </c>
      <c r="G183" s="123">
        <f>G185+G194+G197</f>
        <v>170000</v>
      </c>
      <c r="H183" s="123">
        <f>H185+H194+H197</f>
        <v>339943</v>
      </c>
      <c r="I183" s="123"/>
      <c r="J183" s="123">
        <f>J185+J194+J197</f>
        <v>0</v>
      </c>
      <c r="K183" s="123">
        <f>K185+K194+K197</f>
        <v>339943</v>
      </c>
    </row>
    <row r="184" spans="1:11" ht="12.75">
      <c r="A184" s="100"/>
      <c r="B184" s="101"/>
      <c r="C184" s="96"/>
      <c r="D184" s="96"/>
      <c r="E184" s="102"/>
      <c r="F184" s="117"/>
      <c r="G184" s="124"/>
      <c r="H184" s="124"/>
      <c r="I184" s="124"/>
      <c r="J184" s="124"/>
      <c r="K184" s="124"/>
    </row>
    <row r="185" spans="1:11" s="147" customFormat="1" ht="12.75">
      <c r="A185" s="89">
        <v>2</v>
      </c>
      <c r="B185" s="90">
        <v>6</v>
      </c>
      <c r="C185" s="90">
        <v>1</v>
      </c>
      <c r="D185" s="90"/>
      <c r="E185" s="99"/>
      <c r="F185" s="114" t="s">
        <v>108</v>
      </c>
      <c r="G185" s="121">
        <f>G186+G187+G188+G189+G190</f>
        <v>70000</v>
      </c>
      <c r="H185" s="121">
        <f>H186+H187+H188+H189+H190</f>
        <v>90000</v>
      </c>
      <c r="I185" s="121"/>
      <c r="J185" s="121">
        <f>J186+J187+J188+J189+J190</f>
        <v>0</v>
      </c>
      <c r="K185" s="121">
        <f>K186+K187+K188+K189+K190</f>
        <v>90000</v>
      </c>
    </row>
    <row r="186" spans="1:11" ht="12.75">
      <c r="A186" s="128">
        <v>2</v>
      </c>
      <c r="B186" s="129">
        <v>6</v>
      </c>
      <c r="C186" s="129">
        <v>1</v>
      </c>
      <c r="D186" s="129">
        <v>1</v>
      </c>
      <c r="E186" s="130"/>
      <c r="F186" s="142" t="s">
        <v>146</v>
      </c>
      <c r="G186" s="137">
        <v>15000</v>
      </c>
      <c r="H186" s="137">
        <v>15000</v>
      </c>
      <c r="I186" s="137"/>
      <c r="J186" s="137">
        <f>+I186</f>
        <v>0</v>
      </c>
      <c r="K186" s="137">
        <f>+H186-J186</f>
        <v>15000</v>
      </c>
    </row>
    <row r="187" spans="1:11" ht="12.75">
      <c r="A187" s="128">
        <v>2</v>
      </c>
      <c r="B187" s="129">
        <v>6</v>
      </c>
      <c r="C187" s="129">
        <v>1</v>
      </c>
      <c r="D187" s="129">
        <v>2</v>
      </c>
      <c r="E187" s="130"/>
      <c r="F187" s="142" t="s">
        <v>213</v>
      </c>
      <c r="G187" s="137">
        <v>0</v>
      </c>
      <c r="H187" s="137">
        <v>0</v>
      </c>
      <c r="I187" s="137"/>
      <c r="J187" s="137">
        <f>+I187</f>
        <v>0</v>
      </c>
      <c r="K187" s="137">
        <f>+H187-J187</f>
        <v>0</v>
      </c>
    </row>
    <row r="188" spans="1:11" ht="12.75">
      <c r="A188" s="128">
        <v>2</v>
      </c>
      <c r="B188" s="129">
        <v>6</v>
      </c>
      <c r="C188" s="129">
        <v>1</v>
      </c>
      <c r="D188" s="129">
        <v>3</v>
      </c>
      <c r="E188" s="130"/>
      <c r="F188" s="142" t="s">
        <v>194</v>
      </c>
      <c r="G188" s="137">
        <v>40000</v>
      </c>
      <c r="H188" s="137">
        <f>40000+20000</f>
        <v>60000</v>
      </c>
      <c r="I188" s="137"/>
      <c r="J188" s="137">
        <f>+I188</f>
        <v>0</v>
      </c>
      <c r="K188" s="137">
        <f>+H188-J188</f>
        <v>60000</v>
      </c>
    </row>
    <row r="189" spans="1:11" ht="12.75">
      <c r="A189" s="128">
        <v>2</v>
      </c>
      <c r="B189" s="129">
        <v>6</v>
      </c>
      <c r="C189" s="129">
        <v>1</v>
      </c>
      <c r="D189" s="129">
        <v>4</v>
      </c>
      <c r="E189" s="130"/>
      <c r="F189" s="142" t="s">
        <v>214</v>
      </c>
      <c r="G189" s="137">
        <v>8000</v>
      </c>
      <c r="H189" s="137">
        <v>8000</v>
      </c>
      <c r="I189" s="137"/>
      <c r="J189" s="137">
        <f>+I189</f>
        <v>0</v>
      </c>
      <c r="K189" s="137">
        <f>+H189-J189</f>
        <v>8000</v>
      </c>
    </row>
    <row r="190" spans="1:11" ht="12.75">
      <c r="A190" s="128">
        <v>2</v>
      </c>
      <c r="B190" s="129">
        <v>6</v>
      </c>
      <c r="C190" s="129">
        <v>1</v>
      </c>
      <c r="D190" s="129">
        <v>9</v>
      </c>
      <c r="E190" s="130"/>
      <c r="F190" s="142" t="s">
        <v>198</v>
      </c>
      <c r="G190" s="137">
        <v>7000</v>
      </c>
      <c r="H190" s="137">
        <v>7000</v>
      </c>
      <c r="I190" s="137"/>
      <c r="J190" s="137">
        <f>+I190</f>
        <v>0</v>
      </c>
      <c r="K190" s="137">
        <f>+H190-J190</f>
        <v>7000</v>
      </c>
    </row>
    <row r="191" spans="1:11" ht="12.75">
      <c r="A191" s="128"/>
      <c r="B191" s="129"/>
      <c r="C191" s="129"/>
      <c r="D191" s="129"/>
      <c r="E191" s="130"/>
      <c r="F191" s="142"/>
      <c r="G191" s="139"/>
      <c r="H191" s="139"/>
      <c r="I191" s="139"/>
      <c r="J191" s="139"/>
      <c r="K191" s="139"/>
    </row>
    <row r="192" spans="1:11" s="147" customFormat="1" ht="21.75">
      <c r="A192" s="89">
        <v>2</v>
      </c>
      <c r="B192" s="90">
        <v>6</v>
      </c>
      <c r="C192" s="90">
        <v>2</v>
      </c>
      <c r="D192" s="98"/>
      <c r="E192" s="99"/>
      <c r="F192" s="114" t="s">
        <v>68</v>
      </c>
      <c r="G192" s="121">
        <f>+G193</f>
        <v>0</v>
      </c>
      <c r="H192" s="121">
        <f>+H193</f>
        <v>0</v>
      </c>
      <c r="I192" s="121"/>
      <c r="J192" s="121"/>
      <c r="K192" s="121"/>
    </row>
    <row r="193" spans="1:11" ht="12.75">
      <c r="A193" s="128">
        <v>2</v>
      </c>
      <c r="B193" s="129">
        <v>6</v>
      </c>
      <c r="C193" s="129">
        <v>2</v>
      </c>
      <c r="D193" s="129">
        <v>3</v>
      </c>
      <c r="E193" s="130"/>
      <c r="F193" s="142" t="s">
        <v>118</v>
      </c>
      <c r="G193" s="139">
        <v>0</v>
      </c>
      <c r="H193" s="139">
        <v>0</v>
      </c>
      <c r="I193" s="139"/>
      <c r="J193" s="139"/>
      <c r="K193" s="139"/>
    </row>
    <row r="194" spans="1:11" s="147" customFormat="1" ht="21.75">
      <c r="A194" s="89">
        <v>2</v>
      </c>
      <c r="B194" s="90">
        <v>6</v>
      </c>
      <c r="C194" s="90">
        <v>5</v>
      </c>
      <c r="D194" s="98"/>
      <c r="E194" s="99"/>
      <c r="F194" s="114" t="s">
        <v>110</v>
      </c>
      <c r="G194" s="121">
        <f>G195+G196</f>
        <v>100000</v>
      </c>
      <c r="H194" s="121">
        <f>H195+H196</f>
        <v>90000</v>
      </c>
      <c r="I194" s="121"/>
      <c r="J194" s="121">
        <f>J195+J196</f>
        <v>0</v>
      </c>
      <c r="K194" s="121">
        <f>K195+K196</f>
        <v>90000</v>
      </c>
    </row>
    <row r="195" spans="1:11" ht="21.75">
      <c r="A195" s="128">
        <v>2</v>
      </c>
      <c r="B195" s="129">
        <v>6</v>
      </c>
      <c r="C195" s="129">
        <v>5</v>
      </c>
      <c r="D195" s="129">
        <v>4</v>
      </c>
      <c r="E195" s="130"/>
      <c r="F195" s="142" t="s">
        <v>111</v>
      </c>
      <c r="G195" s="137">
        <v>100000</v>
      </c>
      <c r="H195" s="137">
        <v>90000</v>
      </c>
      <c r="I195" s="137"/>
      <c r="J195" s="137">
        <f>+I195</f>
        <v>0</v>
      </c>
      <c r="K195" s="137">
        <f>+H195-J195</f>
        <v>90000</v>
      </c>
    </row>
    <row r="196" spans="1:11" ht="12.75">
      <c r="A196" s="128">
        <v>2</v>
      </c>
      <c r="B196" s="129">
        <v>6</v>
      </c>
      <c r="C196" s="129">
        <v>5</v>
      </c>
      <c r="D196" s="129">
        <v>6</v>
      </c>
      <c r="E196" s="130"/>
      <c r="F196" s="142" t="s">
        <v>233</v>
      </c>
      <c r="G196" s="137">
        <v>0</v>
      </c>
      <c r="H196" s="137">
        <v>0</v>
      </c>
      <c r="I196" s="137"/>
      <c r="J196" s="137">
        <v>0</v>
      </c>
      <c r="K196" s="137">
        <v>0</v>
      </c>
    </row>
    <row r="197" spans="1:11" s="147" customFormat="1" ht="12.75">
      <c r="A197" s="89">
        <v>2</v>
      </c>
      <c r="B197" s="90">
        <v>6</v>
      </c>
      <c r="C197" s="90">
        <v>8</v>
      </c>
      <c r="D197" s="98"/>
      <c r="E197" s="99"/>
      <c r="F197" s="114" t="s">
        <v>69</v>
      </c>
      <c r="G197" s="121">
        <f>G198+G203+G199</f>
        <v>0</v>
      </c>
      <c r="H197" s="121">
        <f>H198+H203+H199</f>
        <v>159943</v>
      </c>
      <c r="I197" s="121"/>
      <c r="J197" s="121">
        <f>J198+J203+J199</f>
        <v>0</v>
      </c>
      <c r="K197" s="121">
        <f>K198+K203+K199</f>
        <v>159943</v>
      </c>
    </row>
    <row r="198" spans="1:11" ht="12.75">
      <c r="A198" s="128">
        <v>2</v>
      </c>
      <c r="B198" s="129">
        <v>6</v>
      </c>
      <c r="C198" s="129">
        <v>8</v>
      </c>
      <c r="D198" s="129">
        <v>1</v>
      </c>
      <c r="E198" s="130"/>
      <c r="F198" s="142" t="s">
        <v>210</v>
      </c>
      <c r="G198" s="139"/>
      <c r="H198" s="139"/>
      <c r="I198" s="139"/>
      <c r="J198" s="139"/>
      <c r="K198" s="139"/>
    </row>
    <row r="199" spans="1:11" ht="12.75">
      <c r="A199" s="128">
        <v>2</v>
      </c>
      <c r="B199" s="129">
        <v>6</v>
      </c>
      <c r="C199" s="129">
        <v>8</v>
      </c>
      <c r="D199" s="129">
        <v>3</v>
      </c>
      <c r="E199" s="130"/>
      <c r="F199" s="142" t="s">
        <v>117</v>
      </c>
      <c r="G199" s="139"/>
      <c r="H199" s="139"/>
      <c r="I199" s="139"/>
      <c r="J199" s="139"/>
      <c r="K199" s="139"/>
    </row>
    <row r="200" spans="1:11" ht="12.75">
      <c r="A200" s="95">
        <v>2</v>
      </c>
      <c r="B200" s="134">
        <v>6</v>
      </c>
      <c r="C200" s="134">
        <v>8</v>
      </c>
      <c r="D200" s="134">
        <v>3</v>
      </c>
      <c r="E200" s="135" t="s">
        <v>148</v>
      </c>
      <c r="F200" s="143" t="s">
        <v>116</v>
      </c>
      <c r="G200" s="137"/>
      <c r="H200" s="137"/>
      <c r="I200" s="137"/>
      <c r="J200" s="137"/>
      <c r="K200" s="137"/>
    </row>
    <row r="201" spans="1:11" ht="12.75">
      <c r="A201" s="95">
        <v>2</v>
      </c>
      <c r="B201" s="134">
        <v>6</v>
      </c>
      <c r="C201" s="134">
        <v>8</v>
      </c>
      <c r="D201" s="134">
        <v>3</v>
      </c>
      <c r="E201" s="135" t="s">
        <v>149</v>
      </c>
      <c r="F201" s="143" t="s">
        <v>70</v>
      </c>
      <c r="G201" s="137"/>
      <c r="H201" s="137"/>
      <c r="I201" s="137"/>
      <c r="J201" s="137"/>
      <c r="K201" s="137"/>
    </row>
    <row r="202" spans="1:11" ht="12.75">
      <c r="A202" s="128">
        <v>2</v>
      </c>
      <c r="B202" s="129">
        <v>6</v>
      </c>
      <c r="C202" s="129">
        <v>8</v>
      </c>
      <c r="D202" s="129">
        <v>5</v>
      </c>
      <c r="E202" s="130"/>
      <c r="F202" s="142" t="s">
        <v>113</v>
      </c>
      <c r="G202" s="139"/>
      <c r="H202" s="139"/>
      <c r="I202" s="139"/>
      <c r="J202" s="139"/>
      <c r="K202" s="139"/>
    </row>
    <row r="203" spans="1:11" ht="12.75">
      <c r="A203" s="128">
        <v>2</v>
      </c>
      <c r="B203" s="129">
        <v>6</v>
      </c>
      <c r="C203" s="129">
        <v>8</v>
      </c>
      <c r="D203" s="129">
        <v>8</v>
      </c>
      <c r="E203" s="130"/>
      <c r="F203" s="142" t="s">
        <v>197</v>
      </c>
      <c r="G203" s="139"/>
      <c r="H203" s="139">
        <f>+H204</f>
        <v>159943</v>
      </c>
      <c r="I203" s="139"/>
      <c r="J203" s="139">
        <f>+I203</f>
        <v>0</v>
      </c>
      <c r="K203" s="139">
        <f>+H203-J203</f>
        <v>159943</v>
      </c>
    </row>
    <row r="204" spans="1:11" ht="12.75">
      <c r="A204" s="95">
        <v>2</v>
      </c>
      <c r="B204" s="96">
        <v>6</v>
      </c>
      <c r="C204" s="96">
        <v>8</v>
      </c>
      <c r="D204" s="96">
        <v>8</v>
      </c>
      <c r="E204" s="97" t="s">
        <v>148</v>
      </c>
      <c r="F204" s="118" t="s">
        <v>115</v>
      </c>
      <c r="G204" s="125"/>
      <c r="H204" s="125">
        <v>159943</v>
      </c>
      <c r="I204" s="125"/>
      <c r="J204" s="125">
        <f>+I204</f>
        <v>0</v>
      </c>
      <c r="K204" s="125">
        <f>+H204-J204</f>
        <v>159943</v>
      </c>
    </row>
    <row r="205" spans="1:11" ht="12.75">
      <c r="A205" s="170">
        <v>2</v>
      </c>
      <c r="B205" s="169">
        <v>7</v>
      </c>
      <c r="C205" s="166"/>
      <c r="D205" s="166"/>
      <c r="E205" s="167"/>
      <c r="F205" s="171" t="s">
        <v>237</v>
      </c>
      <c r="G205" s="159">
        <f>G206</f>
        <v>0</v>
      </c>
      <c r="H205" s="159">
        <f>H206</f>
        <v>0</v>
      </c>
      <c r="I205" s="158"/>
      <c r="J205" s="159"/>
      <c r="K205" s="159"/>
    </row>
    <row r="206" spans="1:11" ht="13.5" thickBot="1">
      <c r="A206" s="165">
        <v>2</v>
      </c>
      <c r="B206" s="166">
        <v>7</v>
      </c>
      <c r="C206" s="166">
        <v>1</v>
      </c>
      <c r="D206" s="166">
        <v>2</v>
      </c>
      <c r="E206" s="167" t="s">
        <v>236</v>
      </c>
      <c r="F206" s="168" t="s">
        <v>238</v>
      </c>
      <c r="G206" s="159"/>
      <c r="H206" s="159"/>
      <c r="I206" s="159"/>
      <c r="J206" s="159"/>
      <c r="K206" s="159"/>
    </row>
    <row r="207" spans="1:12" ht="13.5" thickBot="1">
      <c r="A207" s="217"/>
      <c r="B207" s="218"/>
      <c r="C207" s="218"/>
      <c r="D207" s="218"/>
      <c r="E207" s="219"/>
      <c r="F207" s="119" t="s">
        <v>60</v>
      </c>
      <c r="G207" s="126">
        <f>G17+G60+G124+G171+G183+G205</f>
        <v>55905842</v>
      </c>
      <c r="H207" s="126">
        <f>H17+H60+H124+H171+H183+H205</f>
        <v>55905842</v>
      </c>
      <c r="I207" s="126">
        <f>I17+I60+I124+I171+I183+I205</f>
        <v>2613820.8499999996</v>
      </c>
      <c r="J207" s="126">
        <f>J17+J60+J124+J171+J183</f>
        <v>2613820.8499999996</v>
      </c>
      <c r="K207" s="126">
        <f>+H207-J207</f>
        <v>53292021.15</v>
      </c>
      <c r="L207" s="157"/>
    </row>
    <row r="208" spans="1:12" ht="12.75">
      <c r="A208" s="20" t="s">
        <v>211</v>
      </c>
      <c r="G208" s="160">
        <v>55905842</v>
      </c>
      <c r="H208" s="156">
        <f>G207-H207</f>
        <v>0</v>
      </c>
      <c r="L208" s="157" t="s">
        <v>13</v>
      </c>
    </row>
    <row r="209" spans="1:12" ht="12.75">
      <c r="A209" s="21" t="s">
        <v>212</v>
      </c>
      <c r="F209" s="20"/>
      <c r="I209" s="164"/>
      <c r="L209" s="161" t="s">
        <v>7</v>
      </c>
    </row>
    <row r="210" spans="6:12" ht="12.75">
      <c r="F210" s="21" t="s">
        <v>7</v>
      </c>
      <c r="G210" s="151">
        <f>+G208-G207</f>
        <v>0</v>
      </c>
      <c r="H210" s="156" t="s">
        <v>7</v>
      </c>
      <c r="I210" s="163"/>
      <c r="L210" t="s">
        <v>7</v>
      </c>
    </row>
    <row r="211" spans="7:9" ht="12.75">
      <c r="G211" s="150" t="s">
        <v>7</v>
      </c>
      <c r="I211" s="172"/>
    </row>
  </sheetData>
  <sheetProtection/>
  <mergeCells count="17">
    <mergeCell ref="K7:K16"/>
    <mergeCell ref="J7:J15"/>
    <mergeCell ref="A207:E207"/>
    <mergeCell ref="E7:E16"/>
    <mergeCell ref="D7:D16"/>
    <mergeCell ref="F7:F16"/>
    <mergeCell ref="G7:G16"/>
    <mergeCell ref="A7:A16"/>
    <mergeCell ref="H7:I15"/>
    <mergeCell ref="C7:C16"/>
    <mergeCell ref="A1:J1"/>
    <mergeCell ref="A2:J2"/>
    <mergeCell ref="A3:J3"/>
    <mergeCell ref="A4:J4"/>
    <mergeCell ref="A5:J5"/>
    <mergeCell ref="A6:J6"/>
    <mergeCell ref="B7:B16"/>
  </mergeCells>
  <printOptions/>
  <pageMargins left="0.7" right="0.7" top="0.75" bottom="0.75" header="0.3" footer="0.3"/>
  <pageSetup horizontalDpi="200" verticalDpi="2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2018-01-23T16:18:34Z</cp:lastPrinted>
  <dcterms:created xsi:type="dcterms:W3CDTF">2004-12-06T21:27:17Z</dcterms:created>
  <dcterms:modified xsi:type="dcterms:W3CDTF">2018-02-02T13:57:14Z</dcterms:modified>
  <cp:category/>
  <cp:version/>
  <cp:contentType/>
  <cp:contentStatus/>
</cp:coreProperties>
</file>